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bia99\OneDrive\Documents\Wikiaves\Planilhas\Geral\Parametros\"/>
    </mc:Choice>
  </mc:AlternateContent>
  <xr:revisionPtr revIDLastSave="0" documentId="13_ncr:1_{7D17F5E4-3ACF-4660-9DC7-ED7A813300CB}" xr6:coauthVersionLast="45" xr6:coauthVersionMax="45" xr10:uidLastSave="{00000000-0000-0000-0000-000000000000}"/>
  <bookViews>
    <workbookView xWindow="28680" yWindow="-120" windowWidth="24240" windowHeight="13140" firstSheet="1" activeTab="3" xr2:uid="{00000000-000D-0000-FFFF-FFFF00000000}"/>
  </bookViews>
  <sheets>
    <sheet name="Auxiliar" sheetId="1" r:id="rId1"/>
    <sheet name="Geral" sheetId="2" r:id="rId2"/>
    <sheet name="Correlação" sheetId="8" r:id="rId3"/>
    <sheet name="Altitude (2)" sheetId="9" r:id="rId4"/>
    <sheet name="População" sheetId="5" state="hidden" r:id="rId5"/>
    <sheet name="Latitude" sheetId="6" state="hidden" r:id="rId6"/>
    <sheet name="Longitude" sheetId="7" state="hidden" r:id="rId7"/>
    <sheet name="Altitude" sheetId="4" state="hidden" r:id="rId8"/>
    <sheet name="Area" sheetId="3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9" l="1"/>
  <c r="N3" i="9"/>
  <c r="N4" i="9"/>
  <c r="N5" i="9"/>
  <c r="C4" i="8" l="1"/>
  <c r="D4" i="8"/>
  <c r="E4" i="8"/>
  <c r="F4" i="8"/>
  <c r="C5" i="8"/>
  <c r="D5" i="8"/>
  <c r="E5" i="8"/>
  <c r="F5" i="8"/>
  <c r="C6" i="8"/>
  <c r="D6" i="8"/>
  <c r="E6" i="8"/>
  <c r="F6" i="8"/>
  <c r="C7" i="8"/>
  <c r="D7" i="8"/>
  <c r="E7" i="8"/>
  <c r="F7" i="8"/>
  <c r="C8" i="8"/>
  <c r="D8" i="8"/>
  <c r="E8" i="8"/>
  <c r="F8" i="8"/>
  <c r="O5" i="2" l="1"/>
  <c r="V5" i="2" s="1"/>
  <c r="N9" i="2"/>
  <c r="U9" i="2" s="1"/>
  <c r="O9" i="2"/>
  <c r="V9" i="2" s="1"/>
  <c r="P9" i="2"/>
  <c r="Q9" i="2"/>
  <c r="M9" i="2"/>
  <c r="T9" i="2" s="1"/>
  <c r="N8" i="2"/>
  <c r="U8" i="2" s="1"/>
  <c r="O8" i="2"/>
  <c r="V8" i="2" s="1"/>
  <c r="P8" i="2"/>
  <c r="Q8" i="2"/>
  <c r="M8" i="2"/>
  <c r="T8" i="2" s="1"/>
  <c r="N7" i="2"/>
  <c r="U7" i="2" s="1"/>
  <c r="O7" i="2"/>
  <c r="V7" i="2" s="1"/>
  <c r="P7" i="2"/>
  <c r="Q7" i="2"/>
  <c r="M7" i="2"/>
  <c r="T7" i="2" s="1"/>
  <c r="N6" i="2"/>
  <c r="U6" i="2" s="1"/>
  <c r="O6" i="2"/>
  <c r="V6" i="2" s="1"/>
  <c r="P6" i="2"/>
  <c r="Q6" i="2"/>
  <c r="M6" i="2"/>
  <c r="T6" i="2" s="1"/>
  <c r="N5" i="2"/>
  <c r="U5" i="2" s="1"/>
  <c r="P5" i="2"/>
  <c r="Q5" i="2"/>
  <c r="M5" i="2"/>
  <c r="T5" i="2" s="1"/>
  <c r="N4" i="2"/>
  <c r="U4" i="2" s="1"/>
  <c r="O4" i="2"/>
  <c r="V4" i="2" s="1"/>
  <c r="P4" i="2"/>
  <c r="Q4" i="2"/>
  <c r="M4" i="2"/>
  <c r="T4" i="2" s="1"/>
  <c r="N3" i="2"/>
  <c r="U3" i="2" s="1"/>
  <c r="O3" i="2"/>
  <c r="V3" i="2" s="1"/>
  <c r="P3" i="2"/>
  <c r="Q3" i="2"/>
  <c r="M3" i="2"/>
  <c r="T3" i="2" s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2" i="1"/>
  <c r="Y2" i="1"/>
  <c r="Z2" i="1"/>
  <c r="AA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2" i="1"/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S1" i="1"/>
  <c r="R1" i="1"/>
  <c r="Q1" i="1"/>
  <c r="P1" i="1"/>
  <c r="O1" i="1"/>
  <c r="N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</calcChain>
</file>

<file path=xl/sharedStrings.xml><?xml version="1.0" encoding="utf-8"?>
<sst xmlns="http://schemas.openxmlformats.org/spreadsheetml/2006/main" count="1476" uniqueCount="686">
  <si>
    <t>Cidade</t>
  </si>
  <si>
    <t>Quantide de Fotos</t>
  </si>
  <si>
    <t>Quantidade de Espécies</t>
  </si>
  <si>
    <t>Temperatura*</t>
  </si>
  <si>
    <t>Pluviosidade*</t>
  </si>
  <si>
    <t>Área</t>
  </si>
  <si>
    <t>Altitude</t>
  </si>
  <si>
    <t>Quantidade de Usuários</t>
  </si>
  <si>
    <t>População</t>
  </si>
  <si>
    <t>Latitude</t>
  </si>
  <si>
    <t>Longitude</t>
  </si>
  <si>
    <t>Adamantina</t>
  </si>
  <si>
    <t>Adolfo</t>
  </si>
  <si>
    <t>Aguaí</t>
  </si>
  <si>
    <t>Águas da Prata</t>
  </si>
  <si>
    <t>Águas de Lindóia</t>
  </si>
  <si>
    <t>Águas de Santa Barbara</t>
  </si>
  <si>
    <t>Águas de São Pedro</t>
  </si>
  <si>
    <t>Agudos</t>
  </si>
  <si>
    <t>Alambari</t>
  </si>
  <si>
    <t>Alfredo Marcondes</t>
  </si>
  <si>
    <t>Altair</t>
  </si>
  <si>
    <t>Altinópolis</t>
  </si>
  <si>
    <t>Alto Alegre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</si>
  <si>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</si>
  <si>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</si>
  <si>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</si>
  <si>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</si>
  <si>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</si>
  <si>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</si>
  <si>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</si>
  <si>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</si>
  <si>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Amparo</t>
  </si>
  <si>
    <t>Analândia</t>
  </si>
  <si>
    <t>Andradina</t>
  </si>
  <si>
    <t>Angatuba</t>
  </si>
  <si>
    <t>Anhembi</t>
  </si>
  <si>
    <t>Anhumas</t>
  </si>
  <si>
    <t>Aparecida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</si>
  <si>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</si>
  <si>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</si>
  <si>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</si>
  <si>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</si>
  <si>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</si>
  <si>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</si>
  <si>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</si>
  <si>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</si>
  <si>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</si>
  <si>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</si>
  <si>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</si>
  <si>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</si>
  <si>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</si>
  <si>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</si>
  <si>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</si>
  <si>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</si>
  <si>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</si>
  <si>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</si>
  <si>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</si>
  <si>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</si>
  <si>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</si>
  <si>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</si>
  <si>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</si>
  <si>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</si>
  <si>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Bassitt**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</si>
  <si>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</si>
  <si>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</si>
  <si>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</si>
  <si>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</si>
  <si>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</si>
  <si>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</si>
  <si>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</si>
  <si>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</si>
  <si>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</si>
  <si>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</si>
  <si>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</si>
  <si>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</si>
  <si>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</si>
  <si>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</si>
  <si>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</si>
  <si>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</si>
  <si>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</si>
  <si>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</si>
  <si>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</si>
  <si>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</si>
  <si>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</si>
  <si>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</si>
  <si>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</si>
  <si>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Bocaina</t>
  </si>
  <si>
    <t>Bofete</t>
  </si>
  <si>
    <t>Boituva</t>
  </si>
  <si>
    <t>Bom Jesus dos Perdões</t>
  </si>
  <si>
    <t>Bom Sucesso de Itararé</t>
  </si>
  <si>
    <t>Borá</t>
  </si>
  <si>
    <t>Boracéia</t>
  </si>
  <si>
    <t>Borborema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</si>
  <si>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</si>
  <si>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</si>
  <si>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</si>
  <si>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</si>
  <si>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</si>
  <si>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</si>
  <si>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</si>
  <si>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</si>
  <si>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</si>
  <si>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</si>
  <si>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</si>
  <si>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</si>
  <si>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</si>
  <si>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</si>
  <si>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</si>
  <si>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</si>
  <si>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</si>
  <si>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</si>
  <si>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</si>
  <si>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</si>
  <si>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</si>
  <si>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</si>
  <si>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</si>
  <si>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</si>
  <si>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</si>
  <si>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</si>
  <si>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</si>
  <si>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</si>
  <si>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</si>
  <si>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</si>
  <si>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</si>
  <si>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</si>
  <si>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</si>
  <si>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</si>
  <si>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</si>
  <si>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</si>
  <si>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</si>
  <si>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</si>
  <si>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</si>
  <si>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</si>
  <si>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</si>
  <si>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</si>
  <si>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</si>
  <si>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</si>
  <si>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Cedral</t>
  </si>
  <si>
    <t>Cerqueira César</t>
  </si>
  <si>
    <t>Cerquilho</t>
  </si>
  <si>
    <t>Cesário Lange</t>
  </si>
  <si>
    <t>Charqueada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</si>
  <si>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</si>
  <si>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</si>
  <si>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</si>
  <si>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</si>
  <si>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</si>
  <si>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</si>
  <si>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</si>
  <si>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</si>
  <si>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</si>
  <si>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</si>
  <si>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</si>
  <si>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</si>
  <si>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</si>
  <si>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</si>
  <si>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</si>
  <si>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</si>
  <si>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</si>
  <si>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</si>
  <si>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</si>
  <si>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</si>
  <si>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</si>
  <si>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</si>
  <si>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</si>
  <si>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</si>
  <si>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</si>
  <si>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</si>
  <si>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</si>
  <si>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</si>
  <si>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</si>
  <si>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</si>
  <si>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</si>
  <si>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</si>
  <si>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</si>
  <si>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</si>
  <si>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</si>
  <si>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</si>
  <si>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</si>
  <si>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</si>
  <si>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</si>
  <si>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</si>
  <si>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</si>
  <si>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Estiva Gerbi</t>
  </si>
  <si>
    <t>Estrela do Norte</t>
  </si>
  <si>
    <t>Estrela d'Oeste</t>
  </si>
  <si>
    <t>Euclides da Cunha Paulista</t>
  </si>
  <si>
    <t>Fartura</t>
  </si>
  <si>
    <t>Fernando Prestes</t>
  </si>
  <si>
    <t>Fernandópolis</t>
  </si>
  <si>
    <t>Fernão</t>
  </si>
  <si>
    <t>Ferraz de Vasconcelos</t>
  </si>
  <si>
    <t>Flora Rica</t>
  </si>
  <si>
    <t>Floreal</t>
  </si>
  <si>
    <t>Flórida Paulista</t>
  </si>
  <si>
    <t>Florínia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</si>
  <si>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</si>
  <si>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</si>
  <si>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</si>
  <si>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</si>
  <si>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</si>
  <si>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</si>
  <si>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</si>
  <si>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</si>
  <si>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</si>
  <si>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</si>
  <si>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</si>
  <si>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</si>
  <si>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</si>
  <si>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</si>
  <si>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</si>
  <si>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</si>
  <si>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</si>
  <si>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</si>
  <si>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</si>
  <si>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</si>
  <si>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</si>
  <si>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</si>
  <si>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</si>
  <si>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</si>
  <si>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</si>
  <si>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</si>
  <si>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</si>
  <si>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</si>
  <si>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</si>
  <si>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</si>
  <si>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</si>
  <si>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</si>
  <si>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</si>
  <si>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</si>
  <si>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</si>
  <si>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</si>
  <si>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</si>
  <si>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</si>
  <si>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</si>
  <si>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</si>
  <si>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</si>
  <si>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</si>
  <si>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</si>
  <si>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</si>
  <si>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</si>
  <si>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</si>
  <si>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</si>
  <si>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 Comprida</t>
  </si>
  <si>
    <t>Ilha Solteira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</si>
  <si>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</si>
  <si>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</si>
  <si>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</si>
  <si>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</si>
  <si>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</si>
  <si>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</si>
  <si>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</si>
  <si>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</si>
  <si>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</si>
  <si>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</si>
  <si>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</si>
  <si>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</si>
  <si>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</si>
  <si>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</si>
  <si>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</si>
  <si>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</si>
  <si>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</si>
  <si>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</si>
  <si>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Itaóca</t>
  </si>
  <si>
    <t>Itapecerica da Serra</t>
  </si>
  <si>
    <t>Itapetininga</t>
  </si>
  <si>
    <t>Itapeva</t>
  </si>
  <si>
    <t>Itapevi</t>
  </si>
  <si>
    <t>Itapira</t>
  </si>
  <si>
    <t>Itapirapuã Paulista</t>
  </si>
  <si>
    <t>Itápolis</t>
  </si>
  <si>
    <t>Itaporanga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</si>
  <si>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</si>
  <si>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</si>
  <si>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</si>
  <si>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</si>
  <si>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</si>
  <si>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</si>
  <si>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</si>
  <si>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</si>
  <si>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</si>
  <si>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</si>
  <si>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</si>
  <si>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</si>
  <si>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</si>
  <si>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Jaborandi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</si>
  <si>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</si>
  <si>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</si>
  <si>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</si>
  <si>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</si>
  <si>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</si>
  <si>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</si>
  <si>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</si>
  <si>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</si>
  <si>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</si>
  <si>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</si>
  <si>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</si>
  <si>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</si>
  <si>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</si>
  <si>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</si>
  <si>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</si>
  <si>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</si>
  <si>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</si>
  <si>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</si>
  <si>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</si>
  <si>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</si>
  <si>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</si>
  <si>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</si>
  <si>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</si>
  <si>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</si>
  <si>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</si>
  <si>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</si>
  <si>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</si>
  <si>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</si>
  <si>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</si>
  <si>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</si>
  <si>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</si>
  <si>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</si>
  <si>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</si>
  <si>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</si>
  <si>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</si>
  <si>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</si>
  <si>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</si>
  <si>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</si>
  <si>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</si>
  <si>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</si>
  <si>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</si>
  <si>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</si>
  <si>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</si>
  <si>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</si>
  <si>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</si>
  <si>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</si>
  <si>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</si>
  <si>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</si>
  <si>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</si>
  <si>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</si>
  <si>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</si>
  <si>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</si>
  <si>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</si>
  <si>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</si>
  <si>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</si>
  <si>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</si>
  <si>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</si>
  <si>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</si>
  <si>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</si>
  <si>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</si>
  <si>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 Estrela</t>
  </si>
  <si>
    <t>Miracatu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</si>
  <si>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</si>
  <si>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</si>
  <si>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</si>
  <si>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</si>
  <si>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</si>
  <si>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</si>
  <si>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</si>
  <si>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Mogi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</si>
  <si>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</si>
  <si>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</si>
  <si>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</si>
  <si>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</si>
  <si>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</si>
  <si>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</si>
  <si>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</si>
  <si>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</si>
  <si>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 Mor</t>
  </si>
  <si>
    <t>Monteiro Lobato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</si>
  <si>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</si>
  <si>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</si>
  <si>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</si>
  <si>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</si>
  <si>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</si>
  <si>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</si>
  <si>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</si>
  <si>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</si>
  <si>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</si>
  <si>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</si>
  <si>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</si>
  <si>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</si>
  <si>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</si>
  <si>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</si>
  <si>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</si>
  <si>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</si>
  <si>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</si>
  <si>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</si>
  <si>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</si>
  <si>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 Luzitânia</t>
  </si>
  <si>
    <t>Nova Odessa</t>
  </si>
  <si>
    <t>Novais</t>
  </si>
  <si>
    <t>Novo Horizonte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</si>
  <si>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</si>
  <si>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</si>
  <si>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</si>
  <si>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</si>
  <si>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</si>
  <si>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</si>
  <si>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</si>
  <si>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</si>
  <si>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</si>
  <si>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</si>
  <si>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</si>
  <si>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</si>
  <si>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 Verde</t>
  </si>
  <si>
    <t>Ouroeste</t>
  </si>
  <si>
    <t>Pacaembu</t>
  </si>
  <si>
    <t>Palestina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</si>
  <si>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</si>
  <si>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</si>
  <si>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</si>
  <si>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</si>
  <si>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</si>
  <si>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</si>
  <si>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</si>
  <si>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</si>
  <si>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</si>
  <si>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</si>
  <si>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</si>
  <si>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Pariquera-Açú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</si>
  <si>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</si>
  <si>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</si>
  <si>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</si>
  <si>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</si>
  <si>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</si>
  <si>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</si>
  <si>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</si>
  <si>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</si>
  <si>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</si>
  <si>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</si>
  <si>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</si>
  <si>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</si>
  <si>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</si>
  <si>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</si>
  <si>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</si>
  <si>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</si>
  <si>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</si>
  <si>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</si>
  <si>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</si>
  <si>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</si>
  <si>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</si>
  <si>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</si>
  <si>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</si>
  <si>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</si>
  <si>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</si>
  <si>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</si>
  <si>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</si>
  <si>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</si>
  <si>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</si>
  <si>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</si>
  <si>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</si>
  <si>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</si>
  <si>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</si>
  <si>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</si>
  <si>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</si>
  <si>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Planalto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</si>
  <si>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</si>
  <si>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</si>
  <si>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</si>
  <si>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</si>
  <si>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</si>
  <si>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</si>
  <si>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</si>
  <si>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</si>
  <si>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</si>
  <si>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</si>
  <si>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</si>
  <si>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</si>
  <si>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</si>
  <si>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</si>
  <si>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</si>
  <si>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</si>
  <si>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</si>
  <si>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</si>
  <si>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</si>
  <si>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Bernardes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</si>
  <si>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</si>
  <si>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</si>
  <si>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</si>
  <si>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</si>
  <si>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</si>
  <si>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</si>
  <si>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</si>
  <si>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</si>
  <si>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</si>
  <si>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</si>
  <si>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</si>
  <si>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</si>
  <si>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</si>
  <si>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</si>
  <si>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</si>
  <si>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</si>
  <si>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</si>
  <si>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</si>
  <si>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</si>
  <si>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</si>
  <si>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</si>
  <si>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</si>
  <si>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</si>
  <si>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</si>
  <si>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</si>
  <si>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Rifaina</t>
  </si>
  <si>
    <t>Rincão</t>
  </si>
  <si>
    <t>Rinópolis</t>
  </si>
  <si>
    <t>Rio Claro</t>
  </si>
  <si>
    <t>Rio das Pedras</t>
  </si>
  <si>
    <t>Rio Grande da Serra</t>
  </si>
  <si>
    <t>Riolândia</t>
  </si>
  <si>
    <t>Riversul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</si>
  <si>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</si>
  <si>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</si>
  <si>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</si>
  <si>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</si>
  <si>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</si>
  <si>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</si>
  <si>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</si>
  <si>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</si>
  <si>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</si>
  <si>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</si>
  <si>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</si>
  <si>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</si>
  <si>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</si>
  <si>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</si>
  <si>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</si>
  <si>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</si>
  <si>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</si>
  <si>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</si>
  <si>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</si>
  <si>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</si>
  <si>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</si>
  <si>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</si>
  <si>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</si>
  <si>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</si>
  <si>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</si>
  <si>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</si>
  <si>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</si>
  <si>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</si>
  <si>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</si>
  <si>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</si>
  <si>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</si>
  <si>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 Rita do Passa Quatro</t>
  </si>
  <si>
    <t>Santa Rita d'Oeste</t>
  </si>
  <si>
    <t>Santa Rosa de Viterbo</t>
  </si>
  <si>
    <t>Santa Salete</t>
  </si>
  <si>
    <t>Santana da Ponte Pensa</t>
  </si>
  <si>
    <t>Santana de Parnaíba</t>
  </si>
  <si>
    <t>Santo Anastácio</t>
  </si>
  <si>
    <t>Santo André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</si>
  <si>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</si>
  <si>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</si>
  <si>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</si>
  <si>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</si>
  <si>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</si>
  <si>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</si>
  <si>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</si>
  <si>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</si>
  <si>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</si>
  <si>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</si>
  <si>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</si>
  <si>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</si>
  <si>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Francisco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</si>
  <si>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</si>
  <si>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</si>
  <si>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</si>
  <si>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</si>
  <si>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</si>
  <si>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</si>
  <si>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</si>
  <si>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</si>
  <si>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</si>
  <si>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</si>
  <si>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</si>
  <si>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Luiz do Paraitinga</t>
  </si>
  <si>
    <t>São Manuel</t>
  </si>
  <si>
    <t>São Miguel Arcanjo</t>
  </si>
  <si>
    <t>São Paulo</t>
  </si>
  <si>
    <t>São Pedro</t>
  </si>
  <si>
    <t>São Pedro do Turvo</t>
  </si>
  <si>
    <t>São Roque</t>
  </si>
  <si>
    <t>São Sebastião</t>
  </si>
  <si>
    <t>São Sebastião da Grama</t>
  </si>
  <si>
    <t>São Simão</t>
  </si>
  <si>
    <t>São Vicente</t>
  </si>
  <si>
    <t>Sarapuí</t>
  </si>
  <si>
    <t>Sarutaiá</t>
  </si>
  <si>
    <t>Sebastianópolis do Sul</t>
  </si>
  <si>
    <t>Serra Azul</t>
  </si>
  <si>
    <t>Serra Negra</t>
  </si>
  <si>
    <t>Serrana</t>
  </si>
  <si>
    <t>Sertãozinho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</si>
  <si>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</si>
  <si>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</si>
  <si>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</si>
  <si>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</si>
  <si>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</si>
  <si>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</si>
  <si>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</si>
  <si>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Suzanápolis</t>
  </si>
  <si>
    <t>Suzano</t>
  </si>
  <si>
    <t>Tabapuã</t>
  </si>
  <si>
    <t>Tabatinga</t>
  </si>
  <si>
    <t>Taboão da Serra</t>
  </si>
  <si>
    <t>Taciba</t>
  </si>
  <si>
    <t>Taguaí</t>
  </si>
  <si>
    <t>Taiaçu</t>
  </si>
  <si>
    <t>Taiúva</t>
  </si>
  <si>
    <t>Tambaú</t>
  </si>
  <si>
    <t>Tanabi</t>
  </si>
  <si>
    <t>Tapiraí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</si>
  <si>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</si>
  <si>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</si>
  <si>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</si>
  <si>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</si>
  <si>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</si>
  <si>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</si>
  <si>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</si>
  <si>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</si>
  <si>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</si>
  <si>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</si>
  <si>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Teodoro Sampaio</t>
  </si>
  <si>
    <t>Terra Roxa</t>
  </si>
  <si>
    <t>Tietê</t>
  </si>
  <si>
    <t>Timburi</t>
  </si>
  <si>
    <t>Torre de Pedra</t>
  </si>
  <si>
    <t>Torrinha</t>
  </si>
  <si>
    <t>Trabijú</t>
  </si>
  <si>
    <t>Tremembé</t>
  </si>
  <si>
    <t>Três Fronteiras</t>
  </si>
  <si>
    <t>Tuiuti</t>
  </si>
  <si>
    <t>Tupã</t>
  </si>
  <si>
    <t>Tupi Paulista</t>
  </si>
  <si>
    <t>Turiúba</t>
  </si>
  <si>
    <t>Turmalina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</si>
  <si>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</si>
  <si>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</si>
  <si>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</si>
  <si>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</si>
  <si>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</si>
  <si>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</si>
  <si>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</si>
  <si>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</si>
  <si>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</si>
  <si>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</si>
  <si>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</si>
  <si>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</si>
  <si>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</si>
  <si>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</si>
  <si>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</si>
  <si>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Vera Cruz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</si>
  <si>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</si>
  <si>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</si>
  <si>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</si>
  <si>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</si>
  <si>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</si>
  <si>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</si>
  <si>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</si>
  <si>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Cidades</t>
  </si>
  <si>
    <t>Ilhabela</t>
  </si>
  <si>
    <t>Wikiaves (Espécies)</t>
  </si>
  <si>
    <t>Cientistas (Espécies)</t>
  </si>
  <si>
    <t>Wikiaves (Registros)</t>
  </si>
  <si>
    <t>Cientistas (Registros)</t>
  </si>
  <si>
    <t>WAV</t>
  </si>
  <si>
    <t>SPL</t>
  </si>
  <si>
    <t>Espécies:</t>
  </si>
  <si>
    <t>Registros:</t>
  </si>
  <si>
    <t>Espécies</t>
  </si>
  <si>
    <t>Registros</t>
  </si>
  <si>
    <t>Log10</t>
  </si>
  <si>
    <t>Log10:</t>
  </si>
  <si>
    <t>SpeciesLink (Espécies)</t>
  </si>
  <si>
    <t>SpeciesLink (Registros)</t>
  </si>
  <si>
    <t>Média</t>
  </si>
  <si>
    <t>Desvio Padrão</t>
  </si>
  <si>
    <t>Mediana</t>
  </si>
  <si>
    <t>Máximo</t>
  </si>
  <si>
    <t>Minimo</t>
  </si>
  <si>
    <t>Quartil 1</t>
  </si>
  <si>
    <t>Quartil 3</t>
  </si>
  <si>
    <t>Tabelas de Correlação</t>
  </si>
  <si>
    <t>Registros e Espécies:</t>
  </si>
  <si>
    <t>p</t>
  </si>
  <si>
    <t>r^2</t>
  </si>
  <si>
    <t>r</t>
  </si>
  <si>
    <t>Error</t>
  </si>
  <si>
    <t>Intercept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</si>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</sst>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Border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64" fontId="0" fillId="0" borderId="2" xfId="0" applyNumberFormat="1" applyBorder="1"/>
    <xf numFmtId="0" fontId="1" fillId="0" borderId="0" xfId="0" applyFont="1" applyFill="1" applyBorder="1"/>
    <xf numFmtId="2" fontId="0" fillId="0" borderId="2" xfId="0" applyNumberFormat="1" applyBorder="1"/>
    <xf numFmtId="11" fontId="0" fillId="0" borderId="0" xfId="0" applyNumberFormat="1"/>
    <xf numFmtId="0" fontId="1" fillId="0" borderId="0" xfId="0" applyFont="1" applyAlignment="1">
      <alignment wrapText="1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165" fontId="0" fillId="0" borderId="0" xfId="0" applyNumberFormat="1"/>
    <xf numFmtId="165" fontId="0" fillId="0" borderId="2" xfId="0" applyNumberFormat="1" applyBorder="1"/>
    <xf numFmtId="0" fontId="0" fillId="0" borderId="4" xfId="0" applyBorder="1" applyAlignment="1">
      <alignment wrapText="1"/>
    </xf>
    <xf numFmtId="0" fontId="0" fillId="0" borderId="2" xfId="0" applyBorder="1" applyAlignment="1">
      <alignment wrapText="1"/>
    </xf>
  </cellXfs>
  <cellStyles count="1">
    <cellStyle name="Normal" xfId="0" builtinId="0"/>
  </cellStyles>
  <dxfs count="6">
    <dxf>
      <alignment horizontal="general" vertical="bottom" textRotation="0" wrapText="1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13" Type="http://schemas.openxmlformats.org/officeDocument/2006/relationships/image" Target="../media/image30.png"/><Relationship Id="rId3" Type="http://schemas.openxmlformats.org/officeDocument/2006/relationships/image" Target="../media/image20.png"/><Relationship Id="rId7" Type="http://schemas.openxmlformats.org/officeDocument/2006/relationships/image" Target="../media/image24.png"/><Relationship Id="rId12" Type="http://schemas.openxmlformats.org/officeDocument/2006/relationships/image" Target="../media/image29.png"/><Relationship Id="rId2" Type="http://schemas.openxmlformats.org/officeDocument/2006/relationships/image" Target="../media/image19.png"/><Relationship Id="rId16" Type="http://schemas.openxmlformats.org/officeDocument/2006/relationships/image" Target="../media/image33.png"/><Relationship Id="rId1" Type="http://schemas.openxmlformats.org/officeDocument/2006/relationships/image" Target="../media/image18.png"/><Relationship Id="rId6" Type="http://schemas.openxmlformats.org/officeDocument/2006/relationships/image" Target="../media/image23.png"/><Relationship Id="rId11" Type="http://schemas.openxmlformats.org/officeDocument/2006/relationships/image" Target="../media/image28.png"/><Relationship Id="rId5" Type="http://schemas.openxmlformats.org/officeDocument/2006/relationships/image" Target="../media/image22.png"/><Relationship Id="rId15" Type="http://schemas.openxmlformats.org/officeDocument/2006/relationships/image" Target="../media/image32.png"/><Relationship Id="rId10" Type="http://schemas.openxmlformats.org/officeDocument/2006/relationships/image" Target="../media/image27.png"/><Relationship Id="rId4" Type="http://schemas.openxmlformats.org/officeDocument/2006/relationships/image" Target="../media/image21.png"/><Relationship Id="rId9" Type="http://schemas.openxmlformats.org/officeDocument/2006/relationships/image" Target="../media/image26.png"/><Relationship Id="rId14" Type="http://schemas.openxmlformats.org/officeDocument/2006/relationships/image" Target="../media/image3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1.png"/><Relationship Id="rId3" Type="http://schemas.openxmlformats.org/officeDocument/2006/relationships/image" Target="../media/image36.png"/><Relationship Id="rId7" Type="http://schemas.openxmlformats.org/officeDocument/2006/relationships/image" Target="../media/image40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Relationship Id="rId6" Type="http://schemas.openxmlformats.org/officeDocument/2006/relationships/image" Target="../media/image39.png"/><Relationship Id="rId5" Type="http://schemas.openxmlformats.org/officeDocument/2006/relationships/image" Target="../media/image38.png"/><Relationship Id="rId4" Type="http://schemas.openxmlformats.org/officeDocument/2006/relationships/image" Target="../media/image3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9.png"/><Relationship Id="rId3" Type="http://schemas.openxmlformats.org/officeDocument/2006/relationships/image" Target="../media/image44.png"/><Relationship Id="rId7" Type="http://schemas.openxmlformats.org/officeDocument/2006/relationships/image" Target="../media/image48.png"/><Relationship Id="rId2" Type="http://schemas.openxmlformats.org/officeDocument/2006/relationships/image" Target="../media/image43.png"/><Relationship Id="rId1" Type="http://schemas.openxmlformats.org/officeDocument/2006/relationships/image" Target="../media/image42.png"/><Relationship Id="rId6" Type="http://schemas.openxmlformats.org/officeDocument/2006/relationships/image" Target="../media/image47.png"/><Relationship Id="rId5" Type="http://schemas.openxmlformats.org/officeDocument/2006/relationships/image" Target="../media/image46.png"/><Relationship Id="rId4" Type="http://schemas.openxmlformats.org/officeDocument/2006/relationships/image" Target="../media/image45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7.png"/><Relationship Id="rId13" Type="http://schemas.openxmlformats.org/officeDocument/2006/relationships/image" Target="../media/image62.png"/><Relationship Id="rId3" Type="http://schemas.openxmlformats.org/officeDocument/2006/relationships/image" Target="../media/image52.png"/><Relationship Id="rId7" Type="http://schemas.openxmlformats.org/officeDocument/2006/relationships/image" Target="../media/image56.png"/><Relationship Id="rId12" Type="http://schemas.openxmlformats.org/officeDocument/2006/relationships/image" Target="../media/image61.png"/><Relationship Id="rId2" Type="http://schemas.openxmlformats.org/officeDocument/2006/relationships/image" Target="../media/image51.png"/><Relationship Id="rId16" Type="http://schemas.openxmlformats.org/officeDocument/2006/relationships/image" Target="../media/image65.png"/><Relationship Id="rId1" Type="http://schemas.openxmlformats.org/officeDocument/2006/relationships/image" Target="../media/image50.png"/><Relationship Id="rId6" Type="http://schemas.openxmlformats.org/officeDocument/2006/relationships/image" Target="../media/image55.png"/><Relationship Id="rId11" Type="http://schemas.openxmlformats.org/officeDocument/2006/relationships/image" Target="../media/image60.png"/><Relationship Id="rId5" Type="http://schemas.openxmlformats.org/officeDocument/2006/relationships/image" Target="../media/image54.png"/><Relationship Id="rId15" Type="http://schemas.openxmlformats.org/officeDocument/2006/relationships/image" Target="../media/image64.png"/><Relationship Id="rId10" Type="http://schemas.openxmlformats.org/officeDocument/2006/relationships/image" Target="../media/image59.png"/><Relationship Id="rId4" Type="http://schemas.openxmlformats.org/officeDocument/2006/relationships/image" Target="../media/image53.png"/><Relationship Id="rId9" Type="http://schemas.openxmlformats.org/officeDocument/2006/relationships/image" Target="../media/image58.png"/><Relationship Id="rId14" Type="http://schemas.openxmlformats.org/officeDocument/2006/relationships/image" Target="../media/image63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73.png"/><Relationship Id="rId13" Type="http://schemas.openxmlformats.org/officeDocument/2006/relationships/image" Target="../media/image78.png"/><Relationship Id="rId3" Type="http://schemas.openxmlformats.org/officeDocument/2006/relationships/image" Target="../media/image68.png"/><Relationship Id="rId7" Type="http://schemas.openxmlformats.org/officeDocument/2006/relationships/image" Target="../media/image72.png"/><Relationship Id="rId12" Type="http://schemas.openxmlformats.org/officeDocument/2006/relationships/image" Target="../media/image77.png"/><Relationship Id="rId2" Type="http://schemas.openxmlformats.org/officeDocument/2006/relationships/image" Target="../media/image67.png"/><Relationship Id="rId16" Type="http://schemas.openxmlformats.org/officeDocument/2006/relationships/image" Target="../media/image81.png"/><Relationship Id="rId1" Type="http://schemas.openxmlformats.org/officeDocument/2006/relationships/image" Target="../media/image66.png"/><Relationship Id="rId6" Type="http://schemas.openxmlformats.org/officeDocument/2006/relationships/image" Target="../media/image71.png"/><Relationship Id="rId11" Type="http://schemas.openxmlformats.org/officeDocument/2006/relationships/image" Target="../media/image76.png"/><Relationship Id="rId5" Type="http://schemas.openxmlformats.org/officeDocument/2006/relationships/image" Target="../media/image70.png"/><Relationship Id="rId15" Type="http://schemas.openxmlformats.org/officeDocument/2006/relationships/image" Target="../media/image80.png"/><Relationship Id="rId10" Type="http://schemas.openxmlformats.org/officeDocument/2006/relationships/image" Target="../media/image75.png"/><Relationship Id="rId4" Type="http://schemas.openxmlformats.org/officeDocument/2006/relationships/image" Target="../media/image69.png"/><Relationship Id="rId9" Type="http://schemas.openxmlformats.org/officeDocument/2006/relationships/image" Target="../media/image74.png"/><Relationship Id="rId14" Type="http://schemas.openxmlformats.org/officeDocument/2006/relationships/image" Target="../media/image7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11</xdr:row>
      <xdr:rowOff>0</xdr:rowOff>
    </xdr:from>
    <xdr:to>
      <xdr:col>16</xdr:col>
      <xdr:colOff>12700</xdr:colOff>
      <xdr:row>21</xdr:row>
      <xdr:rowOff>25400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1013201-2158-4DC7-A74C-BCEC14B67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89900" y="367030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24</xdr:row>
      <xdr:rowOff>0</xdr:rowOff>
    </xdr:from>
    <xdr:to>
      <xdr:col>16</xdr:col>
      <xdr:colOff>12700</xdr:colOff>
      <xdr:row>34</xdr:row>
      <xdr:rowOff>25400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934D5F1-F2C0-4FFD-ABBC-7F4726691A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89900" y="779780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50</xdr:row>
      <xdr:rowOff>0</xdr:rowOff>
    </xdr:from>
    <xdr:to>
      <xdr:col>16</xdr:col>
      <xdr:colOff>12700</xdr:colOff>
      <xdr:row>60</xdr:row>
      <xdr:rowOff>25400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2807D404-3B78-4127-AD9F-5FC95219F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89900" y="1605280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11</xdr:col>
      <xdr:colOff>1</xdr:colOff>
      <xdr:row>37</xdr:row>
      <xdr:rowOff>0</xdr:rowOff>
    </xdr:from>
    <xdr:to>
      <xdr:col>16</xdr:col>
      <xdr:colOff>609601</xdr:colOff>
      <xdr:row>47</xdr:row>
      <xdr:rowOff>25400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C76FCF7C-75EE-48E9-86EA-586086A227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86726" y="12153900"/>
          <a:ext cx="4324350" cy="32639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63</xdr:row>
      <xdr:rowOff>0</xdr:rowOff>
    </xdr:from>
    <xdr:to>
      <xdr:col>16</xdr:col>
      <xdr:colOff>12700</xdr:colOff>
      <xdr:row>73</xdr:row>
      <xdr:rowOff>25400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4D7BDC83-F2CB-442B-93DE-71D38A25F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89900" y="2018030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11</xdr:row>
      <xdr:rowOff>0</xdr:rowOff>
    </xdr:from>
    <xdr:to>
      <xdr:col>21</xdr:col>
      <xdr:colOff>835025</xdr:colOff>
      <xdr:row>21</xdr:row>
      <xdr:rowOff>114300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749DA273-0B7A-49B6-9B93-4984CEB3F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553950" y="3733800"/>
          <a:ext cx="3911600" cy="33528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24</xdr:row>
      <xdr:rowOff>0</xdr:rowOff>
    </xdr:from>
    <xdr:to>
      <xdr:col>21</xdr:col>
      <xdr:colOff>657225</xdr:colOff>
      <xdr:row>33</xdr:row>
      <xdr:rowOff>285750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7607056B-85FD-4FF0-8F01-90BD4EDB3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553950" y="794385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17</xdr:col>
      <xdr:colOff>333375</xdr:colOff>
      <xdr:row>37</xdr:row>
      <xdr:rowOff>47625</xdr:rowOff>
    </xdr:from>
    <xdr:to>
      <xdr:col>22</xdr:col>
      <xdr:colOff>152400</xdr:colOff>
      <xdr:row>47</xdr:row>
      <xdr:rowOff>9525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C0A43236-7538-4A02-8048-8F5662EC3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887325" y="12201525"/>
          <a:ext cx="3733800" cy="3200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19050</xdr:colOff>
      <xdr:row>7</xdr:row>
      <xdr:rowOff>106680</xdr:rowOff>
    </xdr:from>
    <xdr:ext cx="3762375" cy="3392805"/>
    <xdr:pic>
      <xdr:nvPicPr>
        <xdr:cNvPr id="2" name="Imagem 1">
          <a:extLst>
            <a:ext uri="{FF2B5EF4-FFF2-40B4-BE49-F238E27FC236}">
              <a16:creationId xmlns:a16="http://schemas.microsoft.com/office/drawing/2014/main" id="{313B09C1-6220-4783-A78C-53D670C5F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2440" y="1371600"/>
          <a:ext cx="3762375" cy="3392805"/>
        </a:xfrm>
        <a:prstGeom prst="rect">
          <a:avLst/>
        </a:prstGeom>
      </xdr:spPr>
    </xdr:pic>
    <xdr:clientData/>
  </xdr:oneCellAnchor>
  <xdr:oneCellAnchor>
    <xdr:from>
      <xdr:col>17</xdr:col>
      <xdr:colOff>510540</xdr:colOff>
      <xdr:row>7</xdr:row>
      <xdr:rowOff>114300</xdr:rowOff>
    </xdr:from>
    <xdr:ext cx="3735705" cy="3396615"/>
    <xdr:pic>
      <xdr:nvPicPr>
        <xdr:cNvPr id="3" name="Imagem 2">
          <a:extLst>
            <a:ext uri="{FF2B5EF4-FFF2-40B4-BE49-F238E27FC236}">
              <a16:creationId xmlns:a16="http://schemas.microsoft.com/office/drawing/2014/main" id="{AB19BEDD-4625-481A-B941-30D4A65C8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77550" y="1381125"/>
          <a:ext cx="3735705" cy="3396615"/>
        </a:xfrm>
        <a:prstGeom prst="rect">
          <a:avLst/>
        </a:prstGeom>
      </xdr:spPr>
    </xdr:pic>
    <xdr:clientData/>
  </xdr:oneCellAnchor>
  <xdr:oneCellAnchor>
    <xdr:from>
      <xdr:col>11</xdr:col>
      <xdr:colOff>392430</xdr:colOff>
      <xdr:row>7</xdr:row>
      <xdr:rowOff>116205</xdr:rowOff>
    </xdr:from>
    <xdr:ext cx="3619500" cy="3295650"/>
    <xdr:pic>
      <xdr:nvPicPr>
        <xdr:cNvPr id="4" name="Imagem 3">
          <a:extLst>
            <a:ext uri="{FF2B5EF4-FFF2-40B4-BE49-F238E27FC236}">
              <a16:creationId xmlns:a16="http://schemas.microsoft.com/office/drawing/2014/main" id="{DBF83A78-03D5-43CB-8712-24025CCB8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01840" y="1383030"/>
          <a:ext cx="3619500" cy="329565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54</xdr:row>
      <xdr:rowOff>0</xdr:rowOff>
    </xdr:from>
    <xdr:ext cx="3762375" cy="3392805"/>
    <xdr:pic>
      <xdr:nvPicPr>
        <xdr:cNvPr id="5" name="Imagem 4">
          <a:extLst>
            <a:ext uri="{FF2B5EF4-FFF2-40B4-BE49-F238E27FC236}">
              <a16:creationId xmlns:a16="http://schemas.microsoft.com/office/drawing/2014/main" id="{7473BB94-E873-4D40-B4F0-260ADAB01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67200" y="9772650"/>
          <a:ext cx="3762375" cy="3392805"/>
        </a:xfrm>
        <a:prstGeom prst="rect">
          <a:avLst/>
        </a:prstGeom>
      </xdr:spPr>
    </xdr:pic>
    <xdr:clientData/>
  </xdr:oneCellAnchor>
  <xdr:oneCellAnchor>
    <xdr:from>
      <xdr:col>17</xdr:col>
      <xdr:colOff>590550</xdr:colOff>
      <xdr:row>53</xdr:row>
      <xdr:rowOff>9525</xdr:rowOff>
    </xdr:from>
    <xdr:ext cx="3895725" cy="3596640"/>
    <xdr:pic>
      <xdr:nvPicPr>
        <xdr:cNvPr id="6" name="Imagem 5">
          <a:extLst>
            <a:ext uri="{FF2B5EF4-FFF2-40B4-BE49-F238E27FC236}">
              <a16:creationId xmlns:a16="http://schemas.microsoft.com/office/drawing/2014/main" id="{08D9556C-E420-4270-9C09-89452237F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49940" y="9603105"/>
          <a:ext cx="3895725" cy="359664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31</xdr:row>
      <xdr:rowOff>0</xdr:rowOff>
    </xdr:from>
    <xdr:ext cx="3629025" cy="3295650"/>
    <xdr:pic>
      <xdr:nvPicPr>
        <xdr:cNvPr id="7" name="Imagem 6">
          <a:extLst>
            <a:ext uri="{FF2B5EF4-FFF2-40B4-BE49-F238E27FC236}">
              <a16:creationId xmlns:a16="http://schemas.microsoft.com/office/drawing/2014/main" id="{D330A7ED-F3A8-44B3-9188-2A1530A64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67200" y="5610225"/>
          <a:ext cx="3629025" cy="3295650"/>
        </a:xfrm>
        <a:prstGeom prst="rect">
          <a:avLst/>
        </a:prstGeom>
      </xdr:spPr>
    </xdr:pic>
    <xdr:clientData/>
  </xdr:oneCellAnchor>
  <xdr:oneCellAnchor>
    <xdr:from>
      <xdr:col>18</xdr:col>
      <xdr:colOff>0</xdr:colOff>
      <xdr:row>31</xdr:row>
      <xdr:rowOff>0</xdr:rowOff>
    </xdr:from>
    <xdr:ext cx="3638550" cy="3295650"/>
    <xdr:pic>
      <xdr:nvPicPr>
        <xdr:cNvPr id="8" name="Imagem 7">
          <a:extLst>
            <a:ext uri="{FF2B5EF4-FFF2-40B4-BE49-F238E27FC236}">
              <a16:creationId xmlns:a16="http://schemas.microsoft.com/office/drawing/2014/main" id="{2E028507-8F4D-4645-BE1F-B8A79F85E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972800" y="5610225"/>
          <a:ext cx="3638550" cy="3295650"/>
        </a:xfrm>
        <a:prstGeom prst="rect">
          <a:avLst/>
        </a:prstGeom>
      </xdr:spPr>
    </xdr:pic>
    <xdr:clientData/>
  </xdr:oneCellAnchor>
  <xdr:oneCellAnchor>
    <xdr:from>
      <xdr:col>11</xdr:col>
      <xdr:colOff>447675</xdr:colOff>
      <xdr:row>30</xdr:row>
      <xdr:rowOff>152400</xdr:rowOff>
    </xdr:from>
    <xdr:ext cx="3632835" cy="3305175"/>
    <xdr:pic>
      <xdr:nvPicPr>
        <xdr:cNvPr id="9" name="Imagem 8">
          <a:extLst>
            <a:ext uri="{FF2B5EF4-FFF2-40B4-BE49-F238E27FC236}">
              <a16:creationId xmlns:a16="http://schemas.microsoft.com/office/drawing/2014/main" id="{F6885F25-373D-4636-A89A-9846C8BF0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151370" y="5581650"/>
          <a:ext cx="3632835" cy="3305175"/>
        </a:xfrm>
        <a:prstGeom prst="rect">
          <a:avLst/>
        </a:prstGeom>
      </xdr:spPr>
    </xdr:pic>
    <xdr:clientData/>
  </xdr:oneCellAnchor>
  <xdr:oneCellAnchor>
    <xdr:from>
      <xdr:col>11</xdr:col>
      <xdr:colOff>340995</xdr:colOff>
      <xdr:row>53</xdr:row>
      <xdr:rowOff>97156</xdr:rowOff>
    </xdr:from>
    <xdr:ext cx="3640455" cy="3360420"/>
    <xdr:pic>
      <xdr:nvPicPr>
        <xdr:cNvPr id="10" name="Imagem 9">
          <a:extLst>
            <a:ext uri="{FF2B5EF4-FFF2-40B4-BE49-F238E27FC236}">
              <a16:creationId xmlns:a16="http://schemas.microsoft.com/office/drawing/2014/main" id="{5141B785-2618-430E-9D01-6DCDDEB89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046595" y="9685021"/>
          <a:ext cx="3640455" cy="336042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8</xdr:col>
      <xdr:colOff>19050</xdr:colOff>
      <xdr:row>24</xdr:row>
      <xdr:rowOff>112395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CF48E99-694C-435E-AE43-5288E990CC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48640"/>
          <a:ext cx="4895850" cy="39528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17</xdr:col>
      <xdr:colOff>19050</xdr:colOff>
      <xdr:row>24</xdr:row>
      <xdr:rowOff>112395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7585E09-E71B-44F4-872D-B2119EF33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548640"/>
          <a:ext cx="4895850" cy="39528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3</xdr:row>
      <xdr:rowOff>0</xdr:rowOff>
    </xdr:from>
    <xdr:to>
      <xdr:col>26</xdr:col>
      <xdr:colOff>19050</xdr:colOff>
      <xdr:row>24</xdr:row>
      <xdr:rowOff>112395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0E014BF-03C9-49CA-BB8B-D2DEDBCE4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72800" y="548640"/>
          <a:ext cx="4895850" cy="39528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3</xdr:row>
      <xdr:rowOff>0</xdr:rowOff>
    </xdr:from>
    <xdr:to>
      <xdr:col>35</xdr:col>
      <xdr:colOff>19050</xdr:colOff>
      <xdr:row>24</xdr:row>
      <xdr:rowOff>112395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C1208D2-5CBB-4208-A03B-ECE5660544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459200" y="548640"/>
          <a:ext cx="4895850" cy="3952875"/>
        </a:xfrm>
        <a:prstGeom prst="rect">
          <a:avLst/>
        </a:prstGeom>
      </xdr:spPr>
    </xdr:pic>
    <xdr:clientData/>
  </xdr:twoCellAnchor>
  <xdr:twoCellAnchor editAs="oneCell">
    <xdr:from>
      <xdr:col>18</xdr:col>
      <xdr:colOff>480060</xdr:colOff>
      <xdr:row>27</xdr:row>
      <xdr:rowOff>15240</xdr:rowOff>
    </xdr:from>
    <xdr:to>
      <xdr:col>28</xdr:col>
      <xdr:colOff>60960</xdr:colOff>
      <xdr:row>49</xdr:row>
      <xdr:rowOff>116205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34264304-349D-4C2C-AF6D-F915ED9FA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52860" y="4953000"/>
          <a:ext cx="5676900" cy="4124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1</xdr:rowOff>
    </xdr:from>
    <xdr:to>
      <xdr:col>8</xdr:col>
      <xdr:colOff>545754</xdr:colOff>
      <xdr:row>49</xdr:row>
      <xdr:rowOff>99061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4C8CA114-7F3B-4C5F-960F-81E4D5A3FA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5120641"/>
          <a:ext cx="5422554" cy="3939540"/>
        </a:xfrm>
        <a:prstGeom prst="rect">
          <a:avLst/>
        </a:prstGeom>
      </xdr:spPr>
    </xdr:pic>
    <xdr:clientData/>
  </xdr:twoCellAnchor>
  <xdr:twoCellAnchor editAs="oneCell">
    <xdr:from>
      <xdr:col>9</xdr:col>
      <xdr:colOff>198120</xdr:colOff>
      <xdr:row>27</xdr:row>
      <xdr:rowOff>15240</xdr:rowOff>
    </xdr:from>
    <xdr:to>
      <xdr:col>18</xdr:col>
      <xdr:colOff>388620</xdr:colOff>
      <xdr:row>49</xdr:row>
      <xdr:rowOff>116205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26001D4D-F7B6-45A8-8E5E-9AE366700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684520" y="4953000"/>
          <a:ext cx="5676900" cy="412432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27</xdr:row>
      <xdr:rowOff>0</xdr:rowOff>
    </xdr:from>
    <xdr:to>
      <xdr:col>38</xdr:col>
      <xdr:colOff>190500</xdr:colOff>
      <xdr:row>49</xdr:row>
      <xdr:rowOff>100965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3892A602-8019-49A0-93D1-C69DF01BDC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678400" y="4937760"/>
          <a:ext cx="5676900" cy="4124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8</xdr:col>
      <xdr:colOff>161925</xdr:colOff>
      <xdr:row>97</xdr:row>
      <xdr:rowOff>171450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5007A8D8-52E6-4E62-971D-8FCC0E6D52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4297025"/>
          <a:ext cx="5038725" cy="34290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79</xdr:row>
      <xdr:rowOff>0</xdr:rowOff>
    </xdr:from>
    <xdr:to>
      <xdr:col>17</xdr:col>
      <xdr:colOff>161925</xdr:colOff>
      <xdr:row>97</xdr:row>
      <xdr:rowOff>171450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9106C855-CA62-4AB7-A35E-CFBD75131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86400" y="14297025"/>
          <a:ext cx="5038725" cy="34290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79</xdr:row>
      <xdr:rowOff>0</xdr:rowOff>
    </xdr:from>
    <xdr:to>
      <xdr:col>26</xdr:col>
      <xdr:colOff>161925</xdr:colOff>
      <xdr:row>97</xdr:row>
      <xdr:rowOff>171450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49913BD0-166E-4CDC-9360-FFDB2304D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972800" y="14297025"/>
          <a:ext cx="5038725" cy="34290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79</xdr:row>
      <xdr:rowOff>0</xdr:rowOff>
    </xdr:from>
    <xdr:to>
      <xdr:col>35</xdr:col>
      <xdr:colOff>161925</xdr:colOff>
      <xdr:row>97</xdr:row>
      <xdr:rowOff>171450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1495E713-D21A-4E6D-9CDE-26EAC79B7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6459200" y="14297025"/>
          <a:ext cx="5038725" cy="3429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8</xdr:col>
      <xdr:colOff>19050</xdr:colOff>
      <xdr:row>74</xdr:row>
      <xdr:rowOff>38100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3182520D-2A7D-41B3-ACF2-7110F18D0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9772650"/>
          <a:ext cx="4895850" cy="36576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54</xdr:row>
      <xdr:rowOff>0</xdr:rowOff>
    </xdr:from>
    <xdr:to>
      <xdr:col>17</xdr:col>
      <xdr:colOff>19050</xdr:colOff>
      <xdr:row>74</xdr:row>
      <xdr:rowOff>38100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6CA2381F-7207-4C6B-8A00-EE37EDAE50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86400" y="9772650"/>
          <a:ext cx="4895850" cy="36576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54</xdr:row>
      <xdr:rowOff>0</xdr:rowOff>
    </xdr:from>
    <xdr:to>
      <xdr:col>26</xdr:col>
      <xdr:colOff>19050</xdr:colOff>
      <xdr:row>74</xdr:row>
      <xdr:rowOff>38100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F66C205A-31B0-4CCA-A7FA-B9CD51795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972800" y="9772650"/>
          <a:ext cx="4895850" cy="36576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54</xdr:row>
      <xdr:rowOff>0</xdr:rowOff>
    </xdr:from>
    <xdr:to>
      <xdr:col>35</xdr:col>
      <xdr:colOff>19050</xdr:colOff>
      <xdr:row>74</xdr:row>
      <xdr:rowOff>38100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C357BF6E-BA61-4B4B-8197-17B822F66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459200" y="9772650"/>
          <a:ext cx="4895850" cy="3657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6</xdr:col>
      <xdr:colOff>76200</xdr:colOff>
      <xdr:row>21</xdr:row>
      <xdr:rowOff>137160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4FD235-2388-4D19-BBAB-AB37099E1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48640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13</xdr:col>
      <xdr:colOff>76200</xdr:colOff>
      <xdr:row>21</xdr:row>
      <xdr:rowOff>137160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D5AF0D7-A84A-4F53-BB00-E920DD0ED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548640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6</xdr:col>
      <xdr:colOff>161925</xdr:colOff>
      <xdr:row>43</xdr:row>
      <xdr:rowOff>137160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F998ADB-3B51-47B1-B9FC-C1CCA4289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572000"/>
          <a:ext cx="3819525" cy="3429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13</xdr:col>
      <xdr:colOff>161925</xdr:colOff>
      <xdr:row>43</xdr:row>
      <xdr:rowOff>137160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2E07C76-641C-4A7E-ACB4-3CE196BD6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67200" y="4572000"/>
          <a:ext cx="3819525" cy="3429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6</xdr:col>
      <xdr:colOff>76200</xdr:colOff>
      <xdr:row>66</xdr:row>
      <xdr:rowOff>171450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A7CA8CE9-996A-496D-B424-6D7C832E3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686800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48</xdr:row>
      <xdr:rowOff>0</xdr:rowOff>
    </xdr:from>
    <xdr:to>
      <xdr:col>13</xdr:col>
      <xdr:colOff>76200</xdr:colOff>
      <xdr:row>66</xdr:row>
      <xdr:rowOff>171450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845B4513-22CA-444F-960E-006274FD38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67200" y="8686800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6</xdr:col>
      <xdr:colOff>76200</xdr:colOff>
      <xdr:row>88</xdr:row>
      <xdr:rowOff>171450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85FC66C2-5DB8-43F7-B7C7-16A46CD51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2668250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70</xdr:row>
      <xdr:rowOff>0</xdr:rowOff>
    </xdr:from>
    <xdr:to>
      <xdr:col>13</xdr:col>
      <xdr:colOff>76200</xdr:colOff>
      <xdr:row>88</xdr:row>
      <xdr:rowOff>171450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874AB875-30A1-488C-AA1C-A5C8533741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267200" y="12668250"/>
          <a:ext cx="3733800" cy="3429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6</xdr:col>
      <xdr:colOff>76200</xdr:colOff>
      <xdr:row>21</xdr:row>
      <xdr:rowOff>137160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79E01A7-FC1A-4E55-B6E7-98AFF28DE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48640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13</xdr:col>
      <xdr:colOff>76200</xdr:colOff>
      <xdr:row>21</xdr:row>
      <xdr:rowOff>137160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79B7C32-1AF5-41D3-86AE-1DFB61F97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548640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6</xdr:col>
      <xdr:colOff>76200</xdr:colOff>
      <xdr:row>43</xdr:row>
      <xdr:rowOff>137160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DDBD01E-C42D-452F-95D4-445C8F88C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572000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13</xdr:col>
      <xdr:colOff>76200</xdr:colOff>
      <xdr:row>43</xdr:row>
      <xdr:rowOff>137160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1660E6A1-7283-4711-A7A9-8E2958FBF5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67200" y="4572000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6</xdr:col>
      <xdr:colOff>76200</xdr:colOff>
      <xdr:row>88</xdr:row>
      <xdr:rowOff>171450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E9248D1F-E71E-48B3-B8BD-8F22751DF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668250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70</xdr:row>
      <xdr:rowOff>0</xdr:rowOff>
    </xdr:from>
    <xdr:to>
      <xdr:col>13</xdr:col>
      <xdr:colOff>76200</xdr:colOff>
      <xdr:row>88</xdr:row>
      <xdr:rowOff>171450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CA2113B8-28E4-484D-9582-033E646F0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67200" y="12668250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6</xdr:col>
      <xdr:colOff>76200</xdr:colOff>
      <xdr:row>66</xdr:row>
      <xdr:rowOff>171450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EA05A51F-2C19-410E-8A88-3571C1AC9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8686800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48</xdr:row>
      <xdr:rowOff>0</xdr:rowOff>
    </xdr:from>
    <xdr:to>
      <xdr:col>13</xdr:col>
      <xdr:colOff>76200</xdr:colOff>
      <xdr:row>66</xdr:row>
      <xdr:rowOff>171450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A6068228-8392-4BF8-A968-19CBA881A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267200" y="8686800"/>
          <a:ext cx="3733800" cy="3429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6</xdr:col>
      <xdr:colOff>76200</xdr:colOff>
      <xdr:row>21</xdr:row>
      <xdr:rowOff>137160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75178F3-B4A4-46CF-A148-0999077FC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48640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13</xdr:col>
      <xdr:colOff>76200</xdr:colOff>
      <xdr:row>21</xdr:row>
      <xdr:rowOff>137160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0AEFE49-B3A0-4659-84D2-D42381C4C8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548640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6</xdr:col>
      <xdr:colOff>76200</xdr:colOff>
      <xdr:row>43</xdr:row>
      <xdr:rowOff>137160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4BEF0B1-4106-4FE6-9A63-43D36EF6E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572000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13</xdr:col>
      <xdr:colOff>76200</xdr:colOff>
      <xdr:row>43</xdr:row>
      <xdr:rowOff>137160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7EF3658-7FB8-4EDB-90E2-D0F4FB560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67200" y="4572000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25</xdr:row>
      <xdr:rowOff>0</xdr:rowOff>
    </xdr:from>
    <xdr:to>
      <xdr:col>20</xdr:col>
      <xdr:colOff>76200</xdr:colOff>
      <xdr:row>43</xdr:row>
      <xdr:rowOff>137160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ABBB3F68-4576-406E-9348-CBC36949B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34400" y="4572000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25</xdr:row>
      <xdr:rowOff>0</xdr:rowOff>
    </xdr:from>
    <xdr:to>
      <xdr:col>27</xdr:col>
      <xdr:colOff>76200</xdr:colOff>
      <xdr:row>43</xdr:row>
      <xdr:rowOff>137160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ED2311CE-BE83-43EB-9044-08C1BA378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01600" y="4572000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76200</xdr:colOff>
      <xdr:row>21</xdr:row>
      <xdr:rowOff>137160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A1596B25-294E-4A9E-BFC2-D732E24306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534400" y="548640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</xdr:row>
      <xdr:rowOff>137160</xdr:rowOff>
    </xdr:from>
    <xdr:to>
      <xdr:col>27</xdr:col>
      <xdr:colOff>76200</xdr:colOff>
      <xdr:row>21</xdr:row>
      <xdr:rowOff>91440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3C94D204-430A-4534-9021-CDCC4467F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801600" y="502920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6</xdr:col>
      <xdr:colOff>76200</xdr:colOff>
      <xdr:row>66</xdr:row>
      <xdr:rowOff>137160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80C3067A-20DF-4F3F-A575-C54F97481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8778240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48</xdr:row>
      <xdr:rowOff>0</xdr:rowOff>
    </xdr:from>
    <xdr:to>
      <xdr:col>13</xdr:col>
      <xdr:colOff>76200</xdr:colOff>
      <xdr:row>66</xdr:row>
      <xdr:rowOff>137160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AE653BC4-279B-406D-93EC-10E44F272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67200" y="8778240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48</xdr:row>
      <xdr:rowOff>0</xdr:rowOff>
    </xdr:from>
    <xdr:to>
      <xdr:col>20</xdr:col>
      <xdr:colOff>76200</xdr:colOff>
      <xdr:row>66</xdr:row>
      <xdr:rowOff>137160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067FF1C4-1286-477F-AD5B-E7CA53344B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534400" y="8778240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48</xdr:row>
      <xdr:rowOff>0</xdr:rowOff>
    </xdr:from>
    <xdr:to>
      <xdr:col>27</xdr:col>
      <xdr:colOff>76200</xdr:colOff>
      <xdr:row>66</xdr:row>
      <xdr:rowOff>137160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0F5E4751-F32C-47E8-B29D-A4A08B70A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801600" y="8778240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6</xdr:col>
      <xdr:colOff>76200</xdr:colOff>
      <xdr:row>88</xdr:row>
      <xdr:rowOff>137160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8645E31B-191D-49BF-A5BC-182BA9D51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2801600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69</xdr:row>
      <xdr:rowOff>161925</xdr:rowOff>
    </xdr:from>
    <xdr:to>
      <xdr:col>13</xdr:col>
      <xdr:colOff>76200</xdr:colOff>
      <xdr:row>88</xdr:row>
      <xdr:rowOff>72390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F66C77D9-BC92-44B1-90A8-1482057F6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267200" y="12649200"/>
          <a:ext cx="3733800" cy="334899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70</xdr:row>
      <xdr:rowOff>0</xdr:rowOff>
    </xdr:from>
    <xdr:to>
      <xdr:col>20</xdr:col>
      <xdr:colOff>76200</xdr:colOff>
      <xdr:row>88</xdr:row>
      <xdr:rowOff>95250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15840943-353E-44A3-833C-BA2638704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534400" y="12668250"/>
          <a:ext cx="3733800" cy="335280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70</xdr:row>
      <xdr:rowOff>0</xdr:rowOff>
    </xdr:from>
    <xdr:to>
      <xdr:col>27</xdr:col>
      <xdr:colOff>76200</xdr:colOff>
      <xdr:row>88</xdr:row>
      <xdr:rowOff>95250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7CD486DF-6634-48C7-A26B-0D17F737D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2801600" y="12668250"/>
          <a:ext cx="3733800" cy="33528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22860</xdr:rowOff>
    </xdr:from>
    <xdr:to>
      <xdr:col>6</xdr:col>
      <xdr:colOff>76200</xdr:colOff>
      <xdr:row>21</xdr:row>
      <xdr:rowOff>160020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58B4C2C-43C9-4275-B987-9379F43F3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</xdr:row>
      <xdr:rowOff>7620</xdr:rowOff>
    </xdr:from>
    <xdr:to>
      <xdr:col>13</xdr:col>
      <xdr:colOff>76200</xdr:colOff>
      <xdr:row>20</xdr:row>
      <xdr:rowOff>144780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151AA6BC-09EA-40C0-8541-906C313CB4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373380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22860</xdr:rowOff>
    </xdr:from>
    <xdr:to>
      <xdr:col>6</xdr:col>
      <xdr:colOff>371475</xdr:colOff>
      <xdr:row>44</xdr:row>
      <xdr:rowOff>108585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F3543473-7A57-46B6-967C-DF606EB99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411980"/>
          <a:ext cx="4029075" cy="374332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23</xdr:row>
      <xdr:rowOff>175260</xdr:rowOff>
    </xdr:from>
    <xdr:to>
      <xdr:col>13</xdr:col>
      <xdr:colOff>371475</xdr:colOff>
      <xdr:row>44</xdr:row>
      <xdr:rowOff>85725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35F55603-251C-4D9E-A387-DEC602703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67200" y="4381500"/>
          <a:ext cx="4029075" cy="375094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74</xdr:row>
      <xdr:rowOff>0</xdr:rowOff>
    </xdr:from>
    <xdr:to>
      <xdr:col>20</xdr:col>
      <xdr:colOff>76200</xdr:colOff>
      <xdr:row>92</xdr:row>
      <xdr:rowOff>137160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BCCA01B7-9889-4CF9-8568-703316FF7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34400" y="13533120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74</xdr:row>
      <xdr:rowOff>0</xdr:rowOff>
    </xdr:from>
    <xdr:to>
      <xdr:col>27</xdr:col>
      <xdr:colOff>76200</xdr:colOff>
      <xdr:row>92</xdr:row>
      <xdr:rowOff>137160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3BF0F715-AFA4-4721-8FCD-F817C969A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01600" y="13533120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6</xdr:col>
      <xdr:colOff>76200</xdr:colOff>
      <xdr:row>92</xdr:row>
      <xdr:rowOff>137160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DCCF08C0-2E0C-4470-91BE-C99AC547A5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3533120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74</xdr:row>
      <xdr:rowOff>0</xdr:rowOff>
    </xdr:from>
    <xdr:to>
      <xdr:col>13</xdr:col>
      <xdr:colOff>76200</xdr:colOff>
      <xdr:row>92</xdr:row>
      <xdr:rowOff>137160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FEEAE46B-18AE-43E7-9FE9-40506F88AB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267200" y="13533120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6</xdr:col>
      <xdr:colOff>76200</xdr:colOff>
      <xdr:row>69</xdr:row>
      <xdr:rowOff>137160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3457F104-1AE0-43FA-AEF3-F1A493EDE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9326880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51</xdr:row>
      <xdr:rowOff>0</xdr:rowOff>
    </xdr:from>
    <xdr:to>
      <xdr:col>13</xdr:col>
      <xdr:colOff>76200</xdr:colOff>
      <xdr:row>69</xdr:row>
      <xdr:rowOff>137160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BD9A46DC-CDD6-4FFD-BAEF-463365FF1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67200" y="9326880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52</xdr:row>
      <xdr:rowOff>0</xdr:rowOff>
    </xdr:from>
    <xdr:to>
      <xdr:col>20</xdr:col>
      <xdr:colOff>76200</xdr:colOff>
      <xdr:row>70</xdr:row>
      <xdr:rowOff>137160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F2A52AC1-B9FE-439E-BC3F-9697B9430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534400" y="9509760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52</xdr:row>
      <xdr:rowOff>0</xdr:rowOff>
    </xdr:from>
    <xdr:to>
      <xdr:col>27</xdr:col>
      <xdr:colOff>76200</xdr:colOff>
      <xdr:row>70</xdr:row>
      <xdr:rowOff>137160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5350A827-EFB5-4B96-B7E2-9F69B8D90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801600" y="9509760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24</xdr:row>
      <xdr:rowOff>0</xdr:rowOff>
    </xdr:from>
    <xdr:to>
      <xdr:col>20</xdr:col>
      <xdr:colOff>76200</xdr:colOff>
      <xdr:row>42</xdr:row>
      <xdr:rowOff>137160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90711467-C234-4CD1-A70A-99180DB2E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534400" y="4389120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24</xdr:row>
      <xdr:rowOff>0</xdr:rowOff>
    </xdr:from>
    <xdr:to>
      <xdr:col>27</xdr:col>
      <xdr:colOff>76200</xdr:colOff>
      <xdr:row>42</xdr:row>
      <xdr:rowOff>137160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1B78D5FC-F012-404C-B1EB-AB951DD9DA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801600" y="4389120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13</xdr:col>
      <xdr:colOff>586740</xdr:colOff>
      <xdr:row>3</xdr:row>
      <xdr:rowOff>22860</xdr:rowOff>
    </xdr:from>
    <xdr:to>
      <xdr:col>20</xdr:col>
      <xdr:colOff>53340</xdr:colOff>
      <xdr:row>21</xdr:row>
      <xdr:rowOff>160020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F43791D1-CEB3-4E2E-A411-C9A6230FBA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511540" y="571500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3</xdr:row>
      <xdr:rowOff>0</xdr:rowOff>
    </xdr:from>
    <xdr:to>
      <xdr:col>27</xdr:col>
      <xdr:colOff>76200</xdr:colOff>
      <xdr:row>21</xdr:row>
      <xdr:rowOff>137160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B21092EA-6381-4434-857E-E3CE1B9A0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2801600" y="548640"/>
          <a:ext cx="3733800" cy="3429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2762DB-EAD8-47D6-AB31-09DAE5178EF9}" name="Tabela1" displayName="Tabela1" ref="A1:J174" totalsRowShown="0">
  <autoFilter ref="A1:J174" xr:uid="{BD320923-74BA-4D9D-A9E6-B1AFE4558C46}"/>
  <tableColumns count="10">
    <tableColumn id="1" xr3:uid="{A94004B9-9118-48C6-BCB7-7D6A9963F6A3}" name="Cidades" dataDxfId="5"/>
    <tableColumn id="5" xr3:uid="{16F70D3E-071E-438C-9B1B-94F63A0F0F1A}" name="Wikiaves (Registros)" dataDxfId="4"/>
    <tableColumn id="6" xr3:uid="{21EE1D2F-845F-4DC9-B302-7C0270DD642C}" name="SpeciesLink (Registros)" dataDxfId="3"/>
    <tableColumn id="2" xr3:uid="{0EDEF0D0-F2B6-43F3-99AC-392FEC4D8CA7}" name="Wikiaves (Espécies)" dataDxfId="2"/>
    <tableColumn id="3" xr3:uid="{581C8910-4430-4456-9E09-1461F09C6BDA}" name="SpeciesLink (Espécies)" dataDxfId="1"/>
    <tableColumn id="8" xr3:uid="{09F75216-E53A-4113-9172-2616E8B48E32}" name="Altitude"/>
    <tableColumn id="7" xr3:uid="{1604F00B-4648-4682-85E9-92B20AD5F036}" name="Área"/>
    <tableColumn id="10" xr3:uid="{057A00EE-79A4-4792-9DF3-AB050FF53F57}" name="População"/>
    <tableColumn id="11" xr3:uid="{A597CC09-60B4-4743-AB56-09A14A2D76D9}" name="Latitude"/>
    <tableColumn id="12" xr3:uid="{5504798B-2A82-4655-BEFD-C1D2EB034D59}" name="Longitud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E5B53B-DA78-470A-9E20-0D1D0688CB80}" name="Tabela13" displayName="Tabela13" ref="A1:F174" totalsRowShown="0" headerRowDxfId="0">
  <autoFilter ref="A1:F174" xr:uid="{48775A6F-B5E3-4599-A68A-4525D26718DE}"/>
  <tableColumns count="6">
    <tableColumn id="1" xr3:uid="{46AB0AE5-D3D5-4EE2-A23C-E16CDEC510E4}" name="Cidades"/>
    <tableColumn id="4" xr3:uid="{F6E2ED85-C618-4E05-AF9C-998BF43FE6A7}" name="Wikiaves (Registros)"/>
    <tableColumn id="5" xr3:uid="{81EF918D-1D61-4111-9D1A-29E4F8E5052B}" name="SpeciesLink (Registros)"/>
    <tableColumn id="2" xr3:uid="{E3BE8EE4-B840-4F8A-86B3-271A38FD5A71}" name="Wikiaves (Espécies)"/>
    <tableColumn id="3" xr3:uid="{21AB36B5-A1F7-4BAD-BEDC-57C7071A0544}" name="SpeciesLink (Espécies)"/>
    <tableColumn id="6" xr3:uid="{3FC25EB6-1EF1-46F8-9F3E-A95E9982EEE5}" name="Altitud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46"/>
  <sheetViews>
    <sheetView topLeftCell="M1" workbookViewId="0">
      <selection activeCell="AB2" sqref="AB2"/>
    </sheetView>
  </sheetViews>
  <sheetFormatPr defaultRowHeight="14.4" x14ac:dyDescent="0.3"/>
  <cols>
    <col min="13" max="13" width="22" customWidth="1"/>
    <col min="22" max="22" width="16" customWidth="1"/>
    <col min="23" max="23" width="16.21875" customWidth="1"/>
    <col min="24" max="24" width="13.6640625" customWidth="1"/>
    <col min="25" max="25" width="14.88671875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0</v>
      </c>
      <c r="N1" t="str">
        <f>VLOOKUP($M1,$A$1:$K$646,6,)</f>
        <v>Área</v>
      </c>
      <c r="O1" t="str">
        <f>VLOOKUP($M1,$A$1:$K$646,7,)</f>
        <v>Altitude</v>
      </c>
      <c r="P1" t="str">
        <f>VLOOKUP($M1,$A$1:$K$646,8,)</f>
        <v>Quantidade de Usuários</v>
      </c>
      <c r="Q1" t="str">
        <f>VLOOKUP($M1,$A$1:$K$646,9,)</f>
        <v>População</v>
      </c>
      <c r="R1" t="str">
        <f>VLOOKUP($M1,$A$1:$K$646,10,)</f>
        <v>Latitude</v>
      </c>
      <c r="S1" t="str">
        <f>VLOOKUP($M1,$A$1:$K$646,11,)</f>
        <v>Longitude</v>
      </c>
      <c r="U1" t="s">
        <v>655</v>
      </c>
      <c r="V1" t="s">
        <v>657</v>
      </c>
      <c r="W1" t="s">
        <v>658</v>
      </c>
      <c r="X1" t="s">
        <v>659</v>
      </c>
      <c r="Y1" t="s">
        <v>660</v>
      </c>
      <c r="Z1" t="s">
        <v>5</v>
      </c>
      <c r="AA1" t="s">
        <v>6</v>
      </c>
      <c r="AB1" t="s">
        <v>8</v>
      </c>
    </row>
    <row r="2" spans="1:28" x14ac:dyDescent="0.3">
      <c r="A2" t="s">
        <v>11</v>
      </c>
      <c r="B2">
        <v>25</v>
      </c>
      <c r="C2">
        <v>20</v>
      </c>
      <c r="D2">
        <v>21.741666666666667</v>
      </c>
      <c r="E2">
        <v>97.5</v>
      </c>
      <c r="F2">
        <v>411.98700000000002</v>
      </c>
      <c r="G2">
        <v>451.11880200000002</v>
      </c>
      <c r="H2">
        <v>7</v>
      </c>
      <c r="I2">
        <v>35068</v>
      </c>
      <c r="J2">
        <v>-21.688311480000003</v>
      </c>
      <c r="K2">
        <v>-51.073364749581806</v>
      </c>
      <c r="M2" t="s">
        <v>13</v>
      </c>
      <c r="N2">
        <f t="shared" ref="N2:N65" si="0">VLOOKUP(M2,A$1:K$646,6,)</f>
        <v>474.55399999999997</v>
      </c>
      <c r="O2">
        <f t="shared" ref="O2:O65" si="1">VLOOKUP($M2,$A$1:$K$646,7,)</f>
        <v>662.48301900000001</v>
      </c>
      <c r="P2">
        <f t="shared" ref="P2:P65" si="2">VLOOKUP($M2,$A$1:$K$646,8,)</f>
        <v>1</v>
      </c>
      <c r="Q2">
        <f t="shared" ref="Q2:Q65" si="3">VLOOKUP($M2,$A$1:$K$646,9,)</f>
        <v>36305</v>
      </c>
      <c r="R2">
        <f t="shared" ref="R2:R65" si="4">VLOOKUP($M2,$A$1:$K$646,10,)</f>
        <v>-22.059684000000001</v>
      </c>
      <c r="S2">
        <f t="shared" ref="S2:S65" si="5">VLOOKUP($M2,$A$1:$K$646,11,)</f>
        <v>-46.979693109269718</v>
      </c>
      <c r="U2" t="s">
        <v>13</v>
      </c>
      <c r="V2">
        <f>LOG10(Tabela1[[#This Row],[Wikiaves (Espécies)]])</f>
        <v>2.0644579892269186</v>
      </c>
      <c r="W2">
        <f>LOG10(Tabela1[[#This Row],[SpeciesLink (Espécies)]])</f>
        <v>0</v>
      </c>
      <c r="X2">
        <f>LOG10(Tabela1[[#This Row],[Wikiaves (Registros)]])</f>
        <v>2.3222192947339191</v>
      </c>
      <c r="Y2">
        <f>LOG10(Tabela1[[#This Row],[SpeciesLink (Registros)]])</f>
        <v>0</v>
      </c>
      <c r="Z2">
        <f>LOG10(Tabela1[[#This Row],[Área]])</f>
        <v>2.6762856384022236</v>
      </c>
      <c r="AA2">
        <f>LOG10(Tabela1[[#This Row],[Altitude]])</f>
        <v>2.8211747507611284</v>
      </c>
      <c r="AB2">
        <f>LOG10(Tabela1[[#This Row],[População]])</f>
        <v>4.5599664410932146</v>
      </c>
    </row>
    <row r="3" spans="1:28" x14ac:dyDescent="0.3">
      <c r="A3" t="s">
        <v>12</v>
      </c>
      <c r="B3">
        <v>49</v>
      </c>
      <c r="C3">
        <v>43</v>
      </c>
      <c r="D3">
        <v>22.375</v>
      </c>
      <c r="E3">
        <v>97.583333333333329</v>
      </c>
      <c r="F3">
        <v>211.05500000000001</v>
      </c>
      <c r="G3">
        <v>425.39214900000002</v>
      </c>
      <c r="H3">
        <v>0</v>
      </c>
      <c r="I3">
        <v>3562</v>
      </c>
      <c r="J3">
        <v>-21.232729777347952</v>
      </c>
      <c r="K3">
        <v>-49.649721425559569</v>
      </c>
      <c r="M3" t="s">
        <v>14</v>
      </c>
      <c r="N3">
        <f t="shared" si="0"/>
        <v>142.673</v>
      </c>
      <c r="O3">
        <f t="shared" si="1"/>
        <v>832.91485399999999</v>
      </c>
      <c r="P3">
        <f t="shared" si="2"/>
        <v>10</v>
      </c>
      <c r="Q3">
        <f t="shared" si="3"/>
        <v>8180</v>
      </c>
      <c r="R3">
        <f t="shared" si="4"/>
        <v>-21.934829000000004</v>
      </c>
      <c r="S3">
        <f t="shared" si="5"/>
        <v>-46.716766709626121</v>
      </c>
      <c r="U3" t="s">
        <v>14</v>
      </c>
      <c r="V3">
        <f>LOG10(Tabela1[[#This Row],[Wikiaves (Espécies)]])</f>
        <v>2.2278867046136734</v>
      </c>
      <c r="W3">
        <f>LOG10(Tabela1[[#This Row],[SpeciesLink (Espécies)]])</f>
        <v>0</v>
      </c>
      <c r="X3">
        <f>LOG10(Tabela1[[#This Row],[Wikiaves (Registros)]])</f>
        <v>2.6919651027673601</v>
      </c>
      <c r="Y3">
        <f>LOG10(Tabela1[[#This Row],[SpeciesLink (Registros)]])</f>
        <v>0.3010299956639812</v>
      </c>
      <c r="Z3">
        <f>LOG10(Tabela1[[#This Row],[Área]])</f>
        <v>2.154341793293526</v>
      </c>
      <c r="AA3">
        <f>LOG10(Tabela1[[#This Row],[Altitude]])</f>
        <v>2.9206006072555506</v>
      </c>
      <c r="AB3">
        <f>LOG10(Tabela1[[#This Row],[População]])</f>
        <v>3.9127533036713231</v>
      </c>
    </row>
    <row r="4" spans="1:28" x14ac:dyDescent="0.3">
      <c r="A4" t="s">
        <v>13</v>
      </c>
      <c r="B4">
        <v>210</v>
      </c>
      <c r="C4">
        <v>116</v>
      </c>
      <c r="D4">
        <v>20.383333333333333</v>
      </c>
      <c r="E4">
        <v>112.08333333333333</v>
      </c>
      <c r="F4">
        <v>474.55399999999997</v>
      </c>
      <c r="G4">
        <v>662.48301900000001</v>
      </c>
      <c r="H4">
        <v>1</v>
      </c>
      <c r="I4">
        <v>36305</v>
      </c>
      <c r="J4">
        <v>-22.059684000000001</v>
      </c>
      <c r="K4">
        <v>-46.979693109269718</v>
      </c>
      <c r="M4" t="s">
        <v>16</v>
      </c>
      <c r="N4">
        <f t="shared" si="0"/>
        <v>404.46300000000002</v>
      </c>
      <c r="O4">
        <f t="shared" si="1"/>
        <v>606.94214199999999</v>
      </c>
      <c r="P4">
        <f t="shared" si="2"/>
        <v>1</v>
      </c>
      <c r="Q4">
        <f t="shared" si="3"/>
        <v>6075</v>
      </c>
      <c r="R4">
        <f t="shared" si="4"/>
        <v>-22.869149409424953</v>
      </c>
      <c r="S4">
        <f t="shared" si="5"/>
        <v>-49.238607767131619</v>
      </c>
      <c r="U4" t="s">
        <v>16</v>
      </c>
      <c r="V4">
        <f>LOG10(Tabela1[[#This Row],[Wikiaves (Espécies)]])</f>
        <v>2.2922560713564759</v>
      </c>
      <c r="W4">
        <f>LOG10(Tabela1[[#This Row],[SpeciesLink (Espécies)]])</f>
        <v>0.3010299956639812</v>
      </c>
      <c r="X4">
        <f>LOG10(Tabela1[[#This Row],[Wikiaves (Registros)]])</f>
        <v>2.9309490311675228</v>
      </c>
      <c r="Y4">
        <f>LOG10(Tabela1[[#This Row],[SpeciesLink (Registros)]])</f>
        <v>0.3010299956639812</v>
      </c>
      <c r="Z4">
        <f>LOG10(Tabela1[[#This Row],[Área]])</f>
        <v>2.6068787988017057</v>
      </c>
      <c r="AA4">
        <f>LOG10(Tabela1[[#This Row],[Altitude]])</f>
        <v>2.7831472930394145</v>
      </c>
      <c r="AB4">
        <f>LOG10(Tabela1[[#This Row],[População]])</f>
        <v>3.7835462822703496</v>
      </c>
    </row>
    <row r="5" spans="1:28" x14ac:dyDescent="0.3">
      <c r="A5" t="s">
        <v>14</v>
      </c>
      <c r="B5">
        <v>492</v>
      </c>
      <c r="C5">
        <v>169</v>
      </c>
      <c r="D5">
        <v>19.274999999999999</v>
      </c>
      <c r="E5">
        <v>132.91666666666666</v>
      </c>
      <c r="F5">
        <v>142.673</v>
      </c>
      <c r="G5">
        <v>832.91485399999999</v>
      </c>
      <c r="H5">
        <v>10</v>
      </c>
      <c r="I5">
        <v>8180</v>
      </c>
      <c r="J5">
        <v>-21.934829000000004</v>
      </c>
      <c r="K5">
        <v>-46.716766709626121</v>
      </c>
      <c r="M5" t="s">
        <v>17</v>
      </c>
      <c r="N5">
        <f t="shared" si="0"/>
        <v>3.6120000000000001</v>
      </c>
      <c r="O5">
        <f t="shared" si="1"/>
        <v>515.23534299999994</v>
      </c>
      <c r="P5">
        <f t="shared" si="2"/>
        <v>2</v>
      </c>
      <c r="Q5">
        <f t="shared" si="3"/>
        <v>3451</v>
      </c>
      <c r="R5">
        <f t="shared" si="4"/>
        <v>-22.597339553853903</v>
      </c>
      <c r="S5">
        <f t="shared" si="5"/>
        <v>-47.883974740977592</v>
      </c>
      <c r="U5" t="s">
        <v>17</v>
      </c>
      <c r="V5">
        <f>LOG10(Tabela1[[#This Row],[Wikiaves (Espécies)]])</f>
        <v>2.2833012287035497</v>
      </c>
      <c r="W5">
        <f>LOG10(Tabela1[[#This Row],[SpeciesLink (Espécies)]])</f>
        <v>1.5185139398778875</v>
      </c>
      <c r="X5">
        <f>LOG10(Tabela1[[#This Row],[Wikiaves (Registros)]])</f>
        <v>3.1470576710283598</v>
      </c>
      <c r="Y5">
        <f>LOG10(Tabela1[[#This Row],[SpeciesLink (Registros)]])</f>
        <v>1.5910646070264991</v>
      </c>
      <c r="Z5">
        <f>LOG10(Tabela1[[#This Row],[Área]])</f>
        <v>0.55774774164146823</v>
      </c>
      <c r="AA5">
        <f>LOG10(Tabela1[[#This Row],[Altitude]])</f>
        <v>2.712005646167388</v>
      </c>
      <c r="AB5">
        <f>LOG10(Tabela1[[#This Row],[População]])</f>
        <v>3.5379449592914867</v>
      </c>
    </row>
    <row r="6" spans="1:28" x14ac:dyDescent="0.3">
      <c r="A6" t="s">
        <v>15</v>
      </c>
      <c r="B6">
        <v>1125</v>
      </c>
      <c r="C6">
        <v>221</v>
      </c>
      <c r="D6">
        <v>18.141666666666666</v>
      </c>
      <c r="E6">
        <v>128.75</v>
      </c>
      <c r="F6">
        <v>60.125999999999998</v>
      </c>
      <c r="G6">
        <v>893.16993100000002</v>
      </c>
      <c r="H6">
        <v>3</v>
      </c>
      <c r="I6">
        <v>18705</v>
      </c>
      <c r="J6">
        <v>-22.473822036170656</v>
      </c>
      <c r="K6">
        <v>-46.631778835922162</v>
      </c>
      <c r="M6" t="s">
        <v>18</v>
      </c>
      <c r="N6">
        <f t="shared" si="0"/>
        <v>966.70799999999997</v>
      </c>
      <c r="O6">
        <f t="shared" si="1"/>
        <v>601.38437399999998</v>
      </c>
      <c r="P6">
        <f t="shared" si="2"/>
        <v>9</v>
      </c>
      <c r="Q6">
        <f t="shared" si="3"/>
        <v>37214</v>
      </c>
      <c r="R6">
        <f t="shared" si="4"/>
        <v>-22.474037000000003</v>
      </c>
      <c r="S6">
        <f t="shared" si="5"/>
        <v>-48.990156287942362</v>
      </c>
      <c r="U6" t="s">
        <v>18</v>
      </c>
      <c r="V6">
        <f>LOG10(Tabela1[[#This Row],[Wikiaves (Espécies)]])</f>
        <v>2.2041199826559246</v>
      </c>
      <c r="W6">
        <f>LOG10(Tabela1[[#This Row],[SpeciesLink (Espécies)]])</f>
        <v>1.1760912590556813</v>
      </c>
      <c r="X6">
        <f>LOG10(Tabela1[[#This Row],[Wikiaves (Registros)]])</f>
        <v>2.5224442335063197</v>
      </c>
      <c r="Y6">
        <f>LOG10(Tabela1[[#This Row],[SpeciesLink (Registros)]])</f>
        <v>1.255272505103306</v>
      </c>
      <c r="Z6">
        <f>LOG10(Tabela1[[#This Row],[Área]])</f>
        <v>2.9852953126153139</v>
      </c>
      <c r="AA6">
        <f>LOG10(Tabela1[[#This Row],[Altitude]])</f>
        <v>2.7791521394716177</v>
      </c>
      <c r="AB6">
        <f>LOG10(Tabela1[[#This Row],[População]])</f>
        <v>4.5707063532938461</v>
      </c>
    </row>
    <row r="7" spans="1:28" x14ac:dyDescent="0.3">
      <c r="A7" t="s">
        <v>16</v>
      </c>
      <c r="B7">
        <v>853</v>
      </c>
      <c r="C7">
        <v>196</v>
      </c>
      <c r="D7">
        <v>20.841666666666665</v>
      </c>
      <c r="E7">
        <v>103.83333333333333</v>
      </c>
      <c r="F7">
        <v>404.46300000000002</v>
      </c>
      <c r="G7">
        <v>606.94214199999999</v>
      </c>
      <c r="H7">
        <v>1</v>
      </c>
      <c r="I7">
        <v>6075</v>
      </c>
      <c r="J7">
        <v>-22.869149409424953</v>
      </c>
      <c r="K7">
        <v>-49.238607767131619</v>
      </c>
      <c r="M7" t="s">
        <v>29</v>
      </c>
      <c r="N7">
        <f t="shared" si="0"/>
        <v>133.91200000000001</v>
      </c>
      <c r="O7">
        <f t="shared" si="1"/>
        <v>550.36578499999996</v>
      </c>
      <c r="P7">
        <f t="shared" si="2"/>
        <v>59</v>
      </c>
      <c r="Q7">
        <f t="shared" si="3"/>
        <v>239597</v>
      </c>
      <c r="R7">
        <f t="shared" si="4"/>
        <v>-22.740883500000006</v>
      </c>
      <c r="S7">
        <f t="shared" si="5"/>
        <v>-47.330362926381412</v>
      </c>
      <c r="U7" t="s">
        <v>29</v>
      </c>
      <c r="V7">
        <f>LOG10(Tabela1[[#This Row],[Wikiaves (Espécies)]])</f>
        <v>2.3541084391474008</v>
      </c>
      <c r="W7">
        <f>LOG10(Tabela1[[#This Row],[SpeciesLink (Espécies)]])</f>
        <v>0.47712125471966244</v>
      </c>
      <c r="X7">
        <f>LOG10(Tabela1[[#This Row],[Wikiaves (Registros)]])</f>
        <v>3.6532125137753435</v>
      </c>
      <c r="Y7">
        <f>LOG10(Tabela1[[#This Row],[SpeciesLink (Registros)]])</f>
        <v>0.47712125471966244</v>
      </c>
      <c r="Z7">
        <f>LOG10(Tabela1[[#This Row],[Área]])</f>
        <v>2.1268194963568203</v>
      </c>
      <c r="AA7">
        <f>LOG10(Tabela1[[#This Row],[Altitude]])</f>
        <v>2.7406514269578763</v>
      </c>
      <c r="AB7">
        <f>LOG10(Tabela1[[#This Row],[População]])</f>
        <v>5.3794813759393003</v>
      </c>
    </row>
    <row r="8" spans="1:28" x14ac:dyDescent="0.3">
      <c r="A8" t="s">
        <v>17</v>
      </c>
      <c r="B8">
        <v>1403</v>
      </c>
      <c r="C8">
        <v>192</v>
      </c>
      <c r="D8">
        <v>20.858333333333334</v>
      </c>
      <c r="E8">
        <v>106.58333333333333</v>
      </c>
      <c r="F8">
        <v>3.6120000000000001</v>
      </c>
      <c r="G8">
        <v>515.23534299999994</v>
      </c>
      <c r="H8">
        <v>2</v>
      </c>
      <c r="I8">
        <v>3451</v>
      </c>
      <c r="J8">
        <v>-22.597339553853903</v>
      </c>
      <c r="K8">
        <v>-47.883974740977592</v>
      </c>
      <c r="M8" t="s">
        <v>30</v>
      </c>
      <c r="N8">
        <f t="shared" si="0"/>
        <v>122.785</v>
      </c>
      <c r="O8">
        <f t="shared" si="1"/>
        <v>730.216185</v>
      </c>
      <c r="P8">
        <f t="shared" si="2"/>
        <v>1</v>
      </c>
      <c r="Q8">
        <f t="shared" si="3"/>
        <v>40504</v>
      </c>
      <c r="R8">
        <f t="shared" si="4"/>
        <v>-21.730036500000004</v>
      </c>
      <c r="S8">
        <f t="shared" si="5"/>
        <v>-48.106604561843916</v>
      </c>
      <c r="U8" t="s">
        <v>30</v>
      </c>
      <c r="V8">
        <f>LOG10(Tabela1[[#This Row],[Wikiaves (Espécies)]])</f>
        <v>2.2253092817258628</v>
      </c>
      <c r="W8">
        <f>LOG10(Tabela1[[#This Row],[SpeciesLink (Espécies)]])</f>
        <v>1.6627578316815741</v>
      </c>
      <c r="X8">
        <f>LOG10(Tabela1[[#This Row],[Wikiaves (Registros)]])</f>
        <v>2.6963563887333319</v>
      </c>
      <c r="Y8">
        <f>LOG10(Tabela1[[#This Row],[SpeciesLink (Registros)]])</f>
        <v>2.1139433523068369</v>
      </c>
      <c r="Z8">
        <f>LOG10(Tabela1[[#This Row],[Área]])</f>
        <v>2.0891453145646892</v>
      </c>
      <c r="AA8">
        <f>LOG10(Tabela1[[#This Row],[Altitude]])</f>
        <v>2.8634514547138052</v>
      </c>
      <c r="AB8">
        <f>LOG10(Tabela1[[#This Row],[População]])</f>
        <v>4.6074979143787846</v>
      </c>
    </row>
    <row r="9" spans="1:28" x14ac:dyDescent="0.3">
      <c r="A9" t="s">
        <v>18</v>
      </c>
      <c r="B9">
        <v>333</v>
      </c>
      <c r="C9">
        <v>160</v>
      </c>
      <c r="D9">
        <v>20.6</v>
      </c>
      <c r="E9">
        <v>103.08333333333333</v>
      </c>
      <c r="F9">
        <v>966.70799999999997</v>
      </c>
      <c r="G9">
        <v>601.38437399999998</v>
      </c>
      <c r="H9">
        <v>9</v>
      </c>
      <c r="I9">
        <v>37214</v>
      </c>
      <c r="J9">
        <v>-22.474037000000003</v>
      </c>
      <c r="K9">
        <v>-48.990156287942362</v>
      </c>
      <c r="M9" t="s">
        <v>32</v>
      </c>
      <c r="N9">
        <f t="shared" si="0"/>
        <v>445.32299999999998</v>
      </c>
      <c r="O9">
        <f t="shared" si="1"/>
        <v>673.42981699999996</v>
      </c>
      <c r="P9">
        <f t="shared" si="2"/>
        <v>15</v>
      </c>
      <c r="Q9">
        <f t="shared" si="3"/>
        <v>72195</v>
      </c>
      <c r="R9">
        <f t="shared" si="4"/>
        <v>-22.699388626340653</v>
      </c>
      <c r="S9">
        <f t="shared" si="5"/>
        <v>-46.765085690463664</v>
      </c>
      <c r="U9" t="s">
        <v>32</v>
      </c>
      <c r="V9">
        <f>LOG10(Tabela1[[#This Row],[Wikiaves (Espécies)]])</f>
        <v>2.4183012913197452</v>
      </c>
      <c r="W9">
        <f>LOG10(Tabela1[[#This Row],[SpeciesLink (Espécies)]])</f>
        <v>0</v>
      </c>
      <c r="X9">
        <f>LOG10(Tabela1[[#This Row],[Wikiaves (Registros)]])</f>
        <v>3.2922560713564759</v>
      </c>
      <c r="Y9">
        <f>LOG10(Tabela1[[#This Row],[SpeciesLink (Registros)]])</f>
        <v>0</v>
      </c>
      <c r="Z9">
        <f>LOG10(Tabela1[[#This Row],[Área]])</f>
        <v>2.6486751261106294</v>
      </c>
      <c r="AA9">
        <f>LOG10(Tabela1[[#This Row],[Altitude]])</f>
        <v>2.8282923414430523</v>
      </c>
      <c r="AB9">
        <f>LOG10(Tabela1[[#This Row],[População]])</f>
        <v>4.8585071207330399</v>
      </c>
    </row>
    <row r="10" spans="1:28" x14ac:dyDescent="0.3">
      <c r="A10" t="s">
        <v>19</v>
      </c>
      <c r="B10">
        <v>146</v>
      </c>
      <c r="C10">
        <v>95</v>
      </c>
      <c r="D10">
        <v>19.158333333333335</v>
      </c>
      <c r="E10">
        <v>95</v>
      </c>
      <c r="F10">
        <v>159.6</v>
      </c>
      <c r="G10">
        <v>609.65934900000002</v>
      </c>
      <c r="H10">
        <v>1</v>
      </c>
      <c r="I10">
        <v>6025</v>
      </c>
      <c r="J10">
        <v>-23.553898892670556</v>
      </c>
      <c r="K10">
        <v>-47.893588387233564</v>
      </c>
      <c r="M10" t="s">
        <v>35</v>
      </c>
      <c r="N10">
        <f t="shared" si="0"/>
        <v>1027.288</v>
      </c>
      <c r="O10">
        <f t="shared" si="1"/>
        <v>628.28643</v>
      </c>
      <c r="P10">
        <f t="shared" si="2"/>
        <v>7</v>
      </c>
      <c r="Q10">
        <f t="shared" si="3"/>
        <v>25228</v>
      </c>
      <c r="R10">
        <f t="shared" si="4"/>
        <v>-23.483987000000003</v>
      </c>
      <c r="S10">
        <f t="shared" si="5"/>
        <v>-48.406759616492963</v>
      </c>
      <c r="U10" t="s">
        <v>35</v>
      </c>
      <c r="V10">
        <f>LOG10(Tabela1[[#This Row],[Wikiaves (Espécies)]])</f>
        <v>2.2430380486862944</v>
      </c>
      <c r="W10">
        <f>LOG10(Tabela1[[#This Row],[SpeciesLink (Espécies)]])</f>
        <v>2.1461280356782382</v>
      </c>
      <c r="X10">
        <f>LOG10(Tabela1[[#This Row],[Wikiaves (Registros)]])</f>
        <v>2.5224442335063197</v>
      </c>
      <c r="Y10">
        <f>LOG10(Tabela1[[#This Row],[SpeciesLink (Registros)]])</f>
        <v>2.1492191126553797</v>
      </c>
      <c r="Z10">
        <f>LOG10(Tabela1[[#This Row],[Área]])</f>
        <v>3.0116922150447167</v>
      </c>
      <c r="AA10">
        <f>LOG10(Tabela1[[#This Row],[Altitude]])</f>
        <v>2.798157679738599</v>
      </c>
      <c r="AB10">
        <f>LOG10(Tabela1[[#This Row],[População]])</f>
        <v>4.4018828223212818</v>
      </c>
    </row>
    <row r="11" spans="1:28" x14ac:dyDescent="0.3">
      <c r="A11" t="s">
        <v>20</v>
      </c>
      <c r="B11">
        <v>129</v>
      </c>
      <c r="C11">
        <v>79</v>
      </c>
      <c r="D11">
        <v>21.966666666666665</v>
      </c>
      <c r="E11">
        <v>97.916666666666671</v>
      </c>
      <c r="F11">
        <v>118.91500000000001</v>
      </c>
      <c r="G11">
        <v>414.19729999999998</v>
      </c>
      <c r="H11">
        <v>0</v>
      </c>
      <c r="I11">
        <v>4166</v>
      </c>
      <c r="J11">
        <v>-21.952741123600152</v>
      </c>
      <c r="K11">
        <v>-51.412938066506307</v>
      </c>
      <c r="M11" t="s">
        <v>36</v>
      </c>
      <c r="N11">
        <f t="shared" si="0"/>
        <v>736.55700000000002</v>
      </c>
      <c r="O11">
        <f t="shared" si="1"/>
        <v>460.91695600000003</v>
      </c>
      <c r="P11">
        <f t="shared" si="2"/>
        <v>0</v>
      </c>
      <c r="Q11">
        <f t="shared" si="3"/>
        <v>6724</v>
      </c>
      <c r="R11">
        <f t="shared" si="4"/>
        <v>-22.786320939625003</v>
      </c>
      <c r="S11">
        <f t="shared" si="5"/>
        <v>-48.126926830642979</v>
      </c>
      <c r="U11" t="s">
        <v>36</v>
      </c>
      <c r="V11">
        <f>LOG10(Tabela1[[#This Row],[Wikiaves (Espécies)]])</f>
        <v>2.357934847000454</v>
      </c>
      <c r="W11">
        <f>LOG10(Tabela1[[#This Row],[SpeciesLink (Espécies)]])</f>
        <v>2.3201462861110542</v>
      </c>
      <c r="X11">
        <f>LOG10(Tabela1[[#This Row],[Wikiaves (Registros)]])</f>
        <v>2.9656719712201065</v>
      </c>
      <c r="Y11">
        <f>LOG10(Tabela1[[#This Row],[SpeciesLink (Registros)]])</f>
        <v>3.0546130545568877</v>
      </c>
      <c r="Z11">
        <f>LOG10(Tabela1[[#This Row],[Área]])</f>
        <v>2.8672063612636376</v>
      </c>
      <c r="AA11">
        <f>LOG10(Tabela1[[#This Row],[Altitude]])</f>
        <v>2.6636226850431224</v>
      </c>
      <c r="AB11">
        <f>LOG10(Tabela1[[#This Row],[População]])</f>
        <v>3.8276277047674334</v>
      </c>
    </row>
    <row r="12" spans="1:28" x14ac:dyDescent="0.3">
      <c r="A12" t="s">
        <v>21</v>
      </c>
      <c r="B12">
        <v>18</v>
      </c>
      <c r="C12">
        <v>11</v>
      </c>
      <c r="D12">
        <v>22.9</v>
      </c>
      <c r="E12">
        <v>107.25</v>
      </c>
      <c r="F12">
        <v>313.00700000000001</v>
      </c>
      <c r="G12">
        <v>555.86842899999999</v>
      </c>
      <c r="H12">
        <v>0</v>
      </c>
      <c r="I12">
        <v>4160</v>
      </c>
      <c r="J12">
        <v>-20.523304881603952</v>
      </c>
      <c r="K12">
        <v>-49.060110754240945</v>
      </c>
      <c r="M12" t="s">
        <v>40</v>
      </c>
      <c r="N12">
        <f t="shared" si="0"/>
        <v>974.322</v>
      </c>
      <c r="O12">
        <f t="shared" si="1"/>
        <v>925.85377400000004</v>
      </c>
      <c r="P12">
        <f t="shared" si="2"/>
        <v>8</v>
      </c>
      <c r="Q12">
        <f t="shared" si="3"/>
        <v>24374</v>
      </c>
      <c r="R12">
        <f t="shared" si="4"/>
        <v>-24.513316000000007</v>
      </c>
      <c r="S12">
        <f t="shared" si="5"/>
        <v>-48.848659904639831</v>
      </c>
      <c r="U12" t="s">
        <v>40</v>
      </c>
      <c r="V12">
        <f>LOG10(Tabela1[[#This Row],[Wikiaves (Espécies)]])</f>
        <v>2.4166405073382808</v>
      </c>
      <c r="W12">
        <f>LOG10(Tabela1[[#This Row],[SpeciesLink (Espécies)]])</f>
        <v>0.47712125471966244</v>
      </c>
      <c r="X12">
        <f>LOG10(Tabela1[[#This Row],[Wikiaves (Registros)]])</f>
        <v>2.9790929006383262</v>
      </c>
      <c r="Y12">
        <f>LOG10(Tabela1[[#This Row],[SpeciesLink (Registros)]])</f>
        <v>0.6020599913279624</v>
      </c>
      <c r="Z12">
        <f>LOG10(Tabela1[[#This Row],[Área]])</f>
        <v>2.9887025089449022</v>
      </c>
      <c r="AA12">
        <f>LOG10(Tabela1[[#This Row],[Altitude]])</f>
        <v>2.9665424011964769</v>
      </c>
      <c r="AB12">
        <f>LOG10(Tabela1[[#This Row],[População]])</f>
        <v>4.3869268067955689</v>
      </c>
    </row>
    <row r="13" spans="1:28" x14ac:dyDescent="0.3">
      <c r="A13" t="s">
        <v>22</v>
      </c>
      <c r="B13">
        <v>1785</v>
      </c>
      <c r="C13">
        <v>296</v>
      </c>
      <c r="D13">
        <v>19.725000000000001</v>
      </c>
      <c r="E13">
        <v>128.75</v>
      </c>
      <c r="F13">
        <v>928.95600000000002</v>
      </c>
      <c r="G13">
        <v>904.24177599999996</v>
      </c>
      <c r="H13">
        <v>4</v>
      </c>
      <c r="I13">
        <v>16184</v>
      </c>
      <c r="J13">
        <v>-21.02458264457281</v>
      </c>
      <c r="K13">
        <v>-47.373280292890094</v>
      </c>
      <c r="M13" t="s">
        <v>42</v>
      </c>
      <c r="N13">
        <f t="shared" si="0"/>
        <v>1167.126</v>
      </c>
      <c r="O13">
        <f t="shared" si="1"/>
        <v>403.10182200000003</v>
      </c>
      <c r="P13">
        <f t="shared" si="2"/>
        <v>24</v>
      </c>
      <c r="Q13">
        <f t="shared" si="3"/>
        <v>197016</v>
      </c>
      <c r="R13">
        <f t="shared" si="4"/>
        <v>-21.205476000000004</v>
      </c>
      <c r="S13">
        <f t="shared" si="5"/>
        <v>-50.439226072752582</v>
      </c>
      <c r="U13" t="s">
        <v>42</v>
      </c>
      <c r="V13">
        <f>LOG10(Tabela1[[#This Row],[Wikiaves (Espécies)]])</f>
        <v>2.3820170425748683</v>
      </c>
      <c r="W13">
        <f>LOG10(Tabela1[[#This Row],[SpeciesLink (Espécies)]])</f>
        <v>0</v>
      </c>
      <c r="X13">
        <f>LOG10(Tabela1[[#This Row],[Wikiaves (Registros)]])</f>
        <v>3.4328090050331683</v>
      </c>
      <c r="Y13">
        <f>LOG10(Tabela1[[#This Row],[SpeciesLink (Registros)]])</f>
        <v>0</v>
      </c>
      <c r="Z13">
        <f>LOG10(Tabela1[[#This Row],[Área]])</f>
        <v>3.06711774392098</v>
      </c>
      <c r="AA13">
        <f>LOG10(Tabela1[[#This Row],[Altitude]])</f>
        <v>2.6054147611467444</v>
      </c>
      <c r="AB13">
        <f>LOG10(Tabela1[[#This Row],[População]])</f>
        <v>5.2945014973775555</v>
      </c>
    </row>
    <row r="14" spans="1:28" x14ac:dyDescent="0.3">
      <c r="A14" t="s">
        <v>23</v>
      </c>
      <c r="B14">
        <v>0</v>
      </c>
      <c r="C14">
        <v>0</v>
      </c>
      <c r="D14">
        <v>21.233333333333334</v>
      </c>
      <c r="E14">
        <v>102.25</v>
      </c>
      <c r="F14">
        <v>318.57400000000001</v>
      </c>
      <c r="G14">
        <v>502.66416299999997</v>
      </c>
      <c r="H14">
        <v>0</v>
      </c>
      <c r="I14">
        <v>4099</v>
      </c>
      <c r="J14">
        <v>-21.581689457205304</v>
      </c>
      <c r="K14">
        <v>-50.163596796087383</v>
      </c>
      <c r="M14" t="s">
        <v>47</v>
      </c>
      <c r="N14">
        <f t="shared" si="0"/>
        <v>1003.625</v>
      </c>
      <c r="O14">
        <f t="shared" si="1"/>
        <v>673.07259399999998</v>
      </c>
      <c r="P14">
        <f t="shared" si="2"/>
        <v>67</v>
      </c>
      <c r="Q14">
        <f t="shared" si="3"/>
        <v>236072</v>
      </c>
      <c r="R14">
        <f t="shared" si="4"/>
        <v>-21.790359500000005</v>
      </c>
      <c r="S14">
        <f t="shared" si="5"/>
        <v>-48.174439937543745</v>
      </c>
      <c r="U14" t="s">
        <v>47</v>
      </c>
      <c r="V14">
        <f>LOG10(Tabela1[[#This Row],[Wikiaves (Espécies)]])</f>
        <v>2.4653828514484184</v>
      </c>
      <c r="W14">
        <f>LOG10(Tabela1[[#This Row],[SpeciesLink (Espécies)]])</f>
        <v>1.2787536009528289</v>
      </c>
      <c r="X14">
        <f>LOG10(Tabela1[[#This Row],[Wikiaves (Registros)]])</f>
        <v>3.6933751510251853</v>
      </c>
      <c r="Y14">
        <f>LOG10(Tabela1[[#This Row],[SpeciesLink (Registros)]])</f>
        <v>1.3979400086720377</v>
      </c>
      <c r="Z14">
        <f>LOG10(Tabela1[[#This Row],[Área]])</f>
        <v>3.0015714709235808</v>
      </c>
      <c r="AA14">
        <f>LOG10(Tabela1[[#This Row],[Altitude]])</f>
        <v>2.828061907423653</v>
      </c>
      <c r="AB14">
        <f>LOG10(Tabela1[[#This Row],[População]])</f>
        <v>5.3730444793844647</v>
      </c>
    </row>
    <row r="15" spans="1:28" x14ac:dyDescent="0.3">
      <c r="A15" t="s">
        <v>24</v>
      </c>
      <c r="B15">
        <v>151</v>
      </c>
      <c r="C15">
        <v>97</v>
      </c>
      <c r="D15">
        <v>18.216666666666665</v>
      </c>
      <c r="E15">
        <v>112.83333333333333</v>
      </c>
      <c r="F15">
        <v>83.66</v>
      </c>
      <c r="G15">
        <v>782.16506700000002</v>
      </c>
      <c r="H15">
        <v>4</v>
      </c>
      <c r="I15">
        <v>18628</v>
      </c>
      <c r="J15">
        <v>-23.533373047846855</v>
      </c>
      <c r="K15">
        <v>-47.259056918470357</v>
      </c>
      <c r="M15" t="s">
        <v>48</v>
      </c>
      <c r="N15">
        <f t="shared" si="0"/>
        <v>644.83100000000002</v>
      </c>
      <c r="O15">
        <f t="shared" si="1"/>
        <v>635.49821499999996</v>
      </c>
      <c r="P15">
        <f t="shared" si="2"/>
        <v>46</v>
      </c>
      <c r="Q15">
        <f t="shared" si="3"/>
        <v>134236</v>
      </c>
      <c r="R15">
        <f t="shared" si="4"/>
        <v>-22.357086519658704</v>
      </c>
      <c r="S15">
        <f t="shared" si="5"/>
        <v>-47.385829527469362</v>
      </c>
      <c r="U15" t="s">
        <v>48</v>
      </c>
      <c r="V15">
        <f>LOG10(Tabela1[[#This Row],[Wikiaves (Espécies)]])</f>
        <v>2.5263392773898441</v>
      </c>
      <c r="W15">
        <f>LOG10(Tabela1[[#This Row],[SpeciesLink (Espécies)]])</f>
        <v>0.3010299956639812</v>
      </c>
      <c r="X15">
        <f>LOG10(Tabela1[[#This Row],[Wikiaves (Registros)]])</f>
        <v>3.7983743766815614</v>
      </c>
      <c r="Y15">
        <f>LOG10(Tabela1[[#This Row],[SpeciesLink (Registros)]])</f>
        <v>0.95424250943932487</v>
      </c>
      <c r="Z15">
        <f>LOG10(Tabela1[[#This Row],[Área]])</f>
        <v>2.8094459078375373</v>
      </c>
      <c r="AA15">
        <f>LOG10(Tabela1[[#This Row],[Altitude]])</f>
        <v>2.8031143350367791</v>
      </c>
      <c r="AB15">
        <f>LOG10(Tabela1[[#This Row],[População]])</f>
        <v>5.1278690024550526</v>
      </c>
    </row>
    <row r="16" spans="1:28" x14ac:dyDescent="0.3">
      <c r="A16" t="s">
        <v>25</v>
      </c>
      <c r="B16">
        <v>34</v>
      </c>
      <c r="C16">
        <v>24</v>
      </c>
      <c r="D16">
        <v>23.125</v>
      </c>
      <c r="E16">
        <v>98.583333333333329</v>
      </c>
      <c r="F16">
        <v>362.411</v>
      </c>
      <c r="G16">
        <v>459.58541700000001</v>
      </c>
      <c r="H16">
        <v>0</v>
      </c>
      <c r="I16">
        <v>3679</v>
      </c>
      <c r="J16">
        <v>-20.3198762474474</v>
      </c>
      <c r="K16">
        <v>-49.911184812489964</v>
      </c>
      <c r="M16" t="s">
        <v>54</v>
      </c>
      <c r="N16">
        <f t="shared" si="0"/>
        <v>178.02600000000001</v>
      </c>
      <c r="O16">
        <f t="shared" si="1"/>
        <v>650.22345800000005</v>
      </c>
      <c r="P16">
        <f t="shared" si="2"/>
        <v>5</v>
      </c>
      <c r="Q16">
        <f t="shared" si="3"/>
        <v>54408</v>
      </c>
      <c r="R16">
        <f t="shared" si="4"/>
        <v>-22.571343010476571</v>
      </c>
      <c r="S16">
        <f t="shared" si="5"/>
        <v>-47.164301150267747</v>
      </c>
      <c r="U16" t="s">
        <v>54</v>
      </c>
      <c r="V16">
        <f>LOG10(Tabela1[[#This Row],[Wikiaves (Espécies)]])</f>
        <v>2.1367205671564067</v>
      </c>
      <c r="W16">
        <f>LOG10(Tabela1[[#This Row],[SpeciesLink (Espécies)]])</f>
        <v>0.69897000433601886</v>
      </c>
      <c r="X16">
        <f>LOG10(Tabela1[[#This Row],[Wikiaves (Registros)]])</f>
        <v>2.5550944485783194</v>
      </c>
      <c r="Y16">
        <f>LOG10(Tabela1[[#This Row],[SpeciesLink (Registros)]])</f>
        <v>0.95424250943932487</v>
      </c>
      <c r="Z16">
        <f>LOG10(Tabela1[[#This Row],[Área]])</f>
        <v>2.2504834339489963</v>
      </c>
      <c r="AA16">
        <f>LOG10(Tabela1[[#This Row],[Altitude]])</f>
        <v>2.8130626334101612</v>
      </c>
      <c r="AB16">
        <f>LOG10(Tabela1[[#This Row],[População]])</f>
        <v>4.7356627618381237</v>
      </c>
    </row>
    <row r="17" spans="1:28" x14ac:dyDescent="0.3">
      <c r="A17" t="s">
        <v>26</v>
      </c>
      <c r="B17">
        <v>149</v>
      </c>
      <c r="C17">
        <v>101</v>
      </c>
      <c r="D17">
        <v>21.533333333333335</v>
      </c>
      <c r="E17">
        <v>98.416666666666671</v>
      </c>
      <c r="F17">
        <v>347.64699999999999</v>
      </c>
      <c r="G17">
        <v>477.32938100000001</v>
      </c>
      <c r="H17">
        <v>7</v>
      </c>
      <c r="I17">
        <v>24915</v>
      </c>
      <c r="J17">
        <v>-22.077778995000003</v>
      </c>
      <c r="K17">
        <v>-51.468797273012463</v>
      </c>
      <c r="M17" t="s">
        <v>57</v>
      </c>
      <c r="N17">
        <f t="shared" si="0"/>
        <v>460.60899999999998</v>
      </c>
      <c r="O17">
        <f t="shared" si="1"/>
        <v>562.42563199999995</v>
      </c>
      <c r="P17">
        <f t="shared" si="2"/>
        <v>28</v>
      </c>
      <c r="Q17">
        <f t="shared" si="3"/>
        <v>104386</v>
      </c>
      <c r="R17">
        <f t="shared" si="4"/>
        <v>-22.662835020000003</v>
      </c>
      <c r="S17">
        <f t="shared" si="5"/>
        <v>-50.417510040000003</v>
      </c>
      <c r="U17" t="s">
        <v>57</v>
      </c>
      <c r="V17">
        <f>LOG10(Tabela1[[#This Row],[Wikiaves (Espécies)]])</f>
        <v>2.1461280356782382</v>
      </c>
      <c r="W17">
        <f>LOG10(Tabela1[[#This Row],[SpeciesLink (Espécies)]])</f>
        <v>0.3010299956639812</v>
      </c>
      <c r="X17">
        <f>LOG10(Tabela1[[#This Row],[Wikiaves (Registros)]])</f>
        <v>2.7450747915820575</v>
      </c>
      <c r="Y17">
        <f>LOG10(Tabela1[[#This Row],[SpeciesLink (Registros)]])</f>
        <v>0.3010299956639812</v>
      </c>
      <c r="Z17">
        <f>LOG10(Tabela1[[#This Row],[Área]])</f>
        <v>2.6633324195425647</v>
      </c>
      <c r="AA17">
        <f>LOG10(Tabela1[[#This Row],[Altitude]])</f>
        <v>2.7500651050105138</v>
      </c>
      <c r="AB17">
        <f>LOG10(Tabela1[[#This Row],[População]])</f>
        <v>5.0186422560373725</v>
      </c>
    </row>
    <row r="18" spans="1:28" x14ac:dyDescent="0.3">
      <c r="A18" t="s">
        <v>27</v>
      </c>
      <c r="B18">
        <v>2</v>
      </c>
      <c r="C18">
        <v>2</v>
      </c>
      <c r="D18">
        <v>20.308333333333334</v>
      </c>
      <c r="E18">
        <v>106.25</v>
      </c>
      <c r="F18">
        <v>153.66200000000001</v>
      </c>
      <c r="G18">
        <v>614.58189500000003</v>
      </c>
      <c r="H18">
        <v>1</v>
      </c>
      <c r="I18">
        <v>5227</v>
      </c>
      <c r="J18">
        <v>-22.076374634043351</v>
      </c>
      <c r="K18">
        <v>-49.720609020316033</v>
      </c>
      <c r="M18" t="s">
        <v>58</v>
      </c>
      <c r="N18">
        <f t="shared" si="0"/>
        <v>478.52100000000002</v>
      </c>
      <c r="O18">
        <f t="shared" si="1"/>
        <v>807.98801400000002</v>
      </c>
      <c r="P18">
        <f t="shared" si="2"/>
        <v>43</v>
      </c>
      <c r="Q18">
        <f t="shared" si="3"/>
        <v>142761</v>
      </c>
      <c r="R18">
        <f t="shared" si="4"/>
        <v>-23.116308</v>
      </c>
      <c r="S18">
        <f t="shared" si="5"/>
        <v>-46.555062500674296</v>
      </c>
      <c r="U18" t="s">
        <v>58</v>
      </c>
      <c r="V18">
        <f>LOG10(Tabela1[[#This Row],[Wikiaves (Espécies)]])</f>
        <v>2.4800069429571505</v>
      </c>
      <c r="W18">
        <f>LOG10(Tabela1[[#This Row],[SpeciesLink (Espécies)]])</f>
        <v>1.5314789170422551</v>
      </c>
      <c r="X18">
        <f>LOG10(Tabela1[[#This Row],[Wikiaves (Registros)]])</f>
        <v>3.4563660331290431</v>
      </c>
      <c r="Y18">
        <f>LOG10(Tabela1[[#This Row],[SpeciesLink (Registros)]])</f>
        <v>1.7403626894942439</v>
      </c>
      <c r="Z18">
        <f>LOG10(Tabela1[[#This Row],[Área]])</f>
        <v>2.6799010016405456</v>
      </c>
      <c r="AA18">
        <f>LOG10(Tabela1[[#This Row],[Altitude]])</f>
        <v>2.9074049183336581</v>
      </c>
      <c r="AB18">
        <f>LOG10(Tabela1[[#This Row],[População]])</f>
        <v>5.1546095814029895</v>
      </c>
    </row>
    <row r="19" spans="1:28" x14ac:dyDescent="0.3">
      <c r="A19" t="s">
        <v>28</v>
      </c>
      <c r="B19">
        <v>103</v>
      </c>
      <c r="C19">
        <v>83</v>
      </c>
      <c r="D19">
        <v>19.991666666666667</v>
      </c>
      <c r="E19">
        <v>108.25</v>
      </c>
      <c r="F19">
        <v>84.879000000000005</v>
      </c>
      <c r="G19">
        <v>666.51493900000003</v>
      </c>
      <c r="H19">
        <v>0</v>
      </c>
      <c r="I19">
        <v>3222</v>
      </c>
      <c r="J19">
        <v>-22.445010151578803</v>
      </c>
      <c r="K19">
        <v>-49.763033029359946</v>
      </c>
      <c r="M19" t="s">
        <v>62</v>
      </c>
      <c r="N19">
        <f t="shared" si="0"/>
        <v>1213.0550000000001</v>
      </c>
      <c r="O19">
        <f t="shared" si="1"/>
        <v>769.66435799999999</v>
      </c>
      <c r="P19">
        <f t="shared" si="2"/>
        <v>16</v>
      </c>
      <c r="Q19">
        <f t="shared" si="3"/>
        <v>90655</v>
      </c>
      <c r="R19">
        <f t="shared" si="4"/>
        <v>-23.1031935</v>
      </c>
      <c r="S19">
        <f t="shared" si="5"/>
        <v>-48.92326319435665</v>
      </c>
      <c r="U19" t="s">
        <v>62</v>
      </c>
      <c r="V19">
        <f>LOG10(Tabela1[[#This Row],[Wikiaves (Espécies)]])</f>
        <v>2.3283796034387376</v>
      </c>
      <c r="W19">
        <f>LOG10(Tabela1[[#This Row],[SpeciesLink (Espécies)]])</f>
        <v>0</v>
      </c>
      <c r="X19">
        <f>LOG10(Tabela1[[#This Row],[Wikiaves (Registros)]])</f>
        <v>3.0350292822023683</v>
      </c>
      <c r="Y19">
        <f>LOG10(Tabela1[[#This Row],[SpeciesLink (Registros)]])</f>
        <v>0</v>
      </c>
      <c r="Z19">
        <f>LOG10(Tabela1[[#This Row],[Área]])</f>
        <v>3.0838804922556871</v>
      </c>
      <c r="AA19">
        <f>LOG10(Tabela1[[#This Row],[Altitude]])</f>
        <v>2.886301375500202</v>
      </c>
      <c r="AB19">
        <f>LOG10(Tabela1[[#This Row],[População]])</f>
        <v>4.9573917622376564</v>
      </c>
    </row>
    <row r="20" spans="1:28" x14ac:dyDescent="0.3">
      <c r="A20" t="s">
        <v>29</v>
      </c>
      <c r="B20">
        <v>4500</v>
      </c>
      <c r="C20">
        <v>226</v>
      </c>
      <c r="D20">
        <v>20.416666666666664</v>
      </c>
      <c r="E20">
        <v>105.33333333333333</v>
      </c>
      <c r="F20">
        <v>133.91200000000001</v>
      </c>
      <c r="G20">
        <v>550.36578499999996</v>
      </c>
      <c r="H20">
        <v>59</v>
      </c>
      <c r="I20">
        <v>239597</v>
      </c>
      <c r="J20">
        <v>-22.740883500000006</v>
      </c>
      <c r="K20">
        <v>-47.330362926381412</v>
      </c>
      <c r="M20" t="s">
        <v>71</v>
      </c>
      <c r="N20">
        <f t="shared" si="0"/>
        <v>405.68099999999998</v>
      </c>
      <c r="O20">
        <f t="shared" si="1"/>
        <v>773.93357000000003</v>
      </c>
      <c r="P20">
        <f t="shared" si="2"/>
        <v>1</v>
      </c>
      <c r="Q20">
        <f t="shared" si="3"/>
        <v>5724</v>
      </c>
      <c r="R20">
        <f t="shared" si="4"/>
        <v>-24.471425999287952</v>
      </c>
      <c r="S20">
        <f t="shared" si="5"/>
        <v>-49.027139136803854</v>
      </c>
      <c r="U20" t="s">
        <v>71</v>
      </c>
      <c r="V20">
        <f>LOG10(Tabela1[[#This Row],[Wikiaves (Espécies)]])</f>
        <v>1.568201724066995</v>
      </c>
      <c r="W20">
        <f>LOG10(Tabela1[[#This Row],[SpeciesLink (Espécies)]])</f>
        <v>0</v>
      </c>
      <c r="X20">
        <f>LOG10(Tabela1[[#This Row],[Wikiaves (Registros)]])</f>
        <v>1.6627578316815741</v>
      </c>
      <c r="Y20">
        <f>LOG10(Tabela1[[#This Row],[SpeciesLink (Registros)]])</f>
        <v>0.77815125038364363</v>
      </c>
      <c r="Z20">
        <f>LOG10(Tabela1[[#This Row],[Área]])</f>
        <v>2.6081846680731107</v>
      </c>
      <c r="AA20">
        <f>LOG10(Tabela1[[#This Row],[Altitude]])</f>
        <v>2.8887036849457295</v>
      </c>
      <c r="AB20">
        <f>LOG10(Tabela1[[#This Row],[População]])</f>
        <v>3.7576996250877386</v>
      </c>
    </row>
    <row r="21" spans="1:28" x14ac:dyDescent="0.3">
      <c r="A21" t="s">
        <v>30</v>
      </c>
      <c r="B21">
        <v>497</v>
      </c>
      <c r="C21">
        <v>168</v>
      </c>
      <c r="D21">
        <v>20.166666666666664</v>
      </c>
      <c r="E21">
        <v>112.91666666666667</v>
      </c>
      <c r="F21">
        <v>122.785</v>
      </c>
      <c r="G21">
        <v>730.216185</v>
      </c>
      <c r="H21">
        <v>1</v>
      </c>
      <c r="I21">
        <v>40504</v>
      </c>
      <c r="J21">
        <v>-21.730036500000004</v>
      </c>
      <c r="K21">
        <v>-48.106604561843916</v>
      </c>
      <c r="M21" t="s">
        <v>72</v>
      </c>
      <c r="N21">
        <f t="shared" si="0"/>
        <v>1007.684</v>
      </c>
      <c r="O21">
        <f t="shared" si="1"/>
        <v>153.957954</v>
      </c>
      <c r="P21">
        <f t="shared" si="2"/>
        <v>1</v>
      </c>
      <c r="Q21">
        <f t="shared" si="3"/>
        <v>7659</v>
      </c>
      <c r="R21">
        <f t="shared" si="4"/>
        <v>-24.759386656017259</v>
      </c>
      <c r="S21">
        <f t="shared" si="5"/>
        <v>-48.502343452770837</v>
      </c>
      <c r="U21" t="s">
        <v>72</v>
      </c>
      <c r="V21">
        <f>LOG10(Tabela1[[#This Row],[Wikiaves (Espécies)]])</f>
        <v>2.0374264979406238</v>
      </c>
      <c r="W21">
        <f>LOG10(Tabela1[[#This Row],[SpeciesLink (Espécies)]])</f>
        <v>1.4913616938342726</v>
      </c>
      <c r="X21">
        <f>LOG10(Tabela1[[#This Row],[Wikiaves (Registros)]])</f>
        <v>2.4345689040341987</v>
      </c>
      <c r="Y21">
        <f>LOG10(Tabela1[[#This Row],[SpeciesLink (Registros)]])</f>
        <v>2.0863598306747484</v>
      </c>
      <c r="Z21">
        <f>LOG10(Tabela1[[#This Row],[Área]])</f>
        <v>3.0033243628911115</v>
      </c>
      <c r="AA21">
        <f>LOG10(Tabela1[[#This Row],[Altitude]])</f>
        <v>2.1874021309727341</v>
      </c>
      <c r="AB21">
        <f>LOG10(Tabela1[[#This Row],[População]])</f>
        <v>3.8841720695239128</v>
      </c>
    </row>
    <row r="22" spans="1:28" x14ac:dyDescent="0.3">
      <c r="A22" t="s">
        <v>31</v>
      </c>
      <c r="B22">
        <v>125</v>
      </c>
      <c r="C22">
        <v>75</v>
      </c>
      <c r="D22">
        <v>23.383333333333333</v>
      </c>
      <c r="E22">
        <v>97</v>
      </c>
      <c r="F22">
        <v>252.876</v>
      </c>
      <c r="G22">
        <v>449.16055899999998</v>
      </c>
      <c r="H22">
        <v>1</v>
      </c>
      <c r="I22">
        <v>5969</v>
      </c>
      <c r="J22">
        <v>-20.296401943598305</v>
      </c>
      <c r="K22">
        <v>-49.727026837449621</v>
      </c>
      <c r="M22" t="s">
        <v>77</v>
      </c>
      <c r="N22">
        <f t="shared" si="0"/>
        <v>849.52599999999995</v>
      </c>
      <c r="O22">
        <f t="shared" si="1"/>
        <v>865.73670100000004</v>
      </c>
      <c r="P22">
        <f t="shared" si="2"/>
        <v>18</v>
      </c>
      <c r="Q22">
        <f t="shared" si="3"/>
        <v>62508</v>
      </c>
      <c r="R22">
        <f t="shared" si="4"/>
        <v>-20.891929500000003</v>
      </c>
      <c r="S22">
        <f t="shared" si="5"/>
        <v>-47.586106726868273</v>
      </c>
      <c r="U22" t="s">
        <v>77</v>
      </c>
      <c r="V22">
        <f>LOG10(Tabela1[[#This Row],[Wikiaves (Espécies)]])</f>
        <v>2.3944516808262164</v>
      </c>
      <c r="W22">
        <f>LOG10(Tabela1[[#This Row],[SpeciesLink (Espécies)]])</f>
        <v>0</v>
      </c>
      <c r="X22">
        <f>LOG10(Tabela1[[#This Row],[Wikiaves (Registros)]])</f>
        <v>3.3977662561264501</v>
      </c>
      <c r="Y22">
        <f>LOG10(Tabela1[[#This Row],[SpeciesLink (Registros)]])</f>
        <v>0</v>
      </c>
      <c r="Z22">
        <f>LOG10(Tabela1[[#This Row],[Área]])</f>
        <v>2.9291766751223514</v>
      </c>
      <c r="AA22">
        <f>LOG10(Tabela1[[#This Row],[Altitude]])</f>
        <v>2.9373858288652452</v>
      </c>
      <c r="AB22">
        <f>LOG10(Tabela1[[#This Row],[População]])</f>
        <v>4.7959356034803218</v>
      </c>
    </row>
    <row r="23" spans="1:28" x14ac:dyDescent="0.3">
      <c r="A23" t="s">
        <v>32</v>
      </c>
      <c r="B23">
        <v>1960</v>
      </c>
      <c r="C23">
        <v>262</v>
      </c>
      <c r="D23">
        <v>19.225000000000001</v>
      </c>
      <c r="E23">
        <v>119.16666666666667</v>
      </c>
      <c r="F23">
        <v>445.32299999999998</v>
      </c>
      <c r="G23">
        <v>673.42981699999996</v>
      </c>
      <c r="H23">
        <v>15</v>
      </c>
      <c r="I23">
        <v>72195</v>
      </c>
      <c r="J23">
        <v>-22.699388626340653</v>
      </c>
      <c r="K23">
        <v>-46.765085690463664</v>
      </c>
      <c r="M23" t="s">
        <v>78</v>
      </c>
      <c r="N23">
        <f t="shared" si="0"/>
        <v>667.68399999999997</v>
      </c>
      <c r="O23">
        <f t="shared" si="1"/>
        <v>510.08846599999998</v>
      </c>
      <c r="P23">
        <f t="shared" si="2"/>
        <v>97</v>
      </c>
      <c r="Q23">
        <f t="shared" si="3"/>
        <v>376818</v>
      </c>
      <c r="R23">
        <f t="shared" si="4"/>
        <v>-22.325122500000006</v>
      </c>
      <c r="S23">
        <f t="shared" si="5"/>
        <v>-49.083000867090362</v>
      </c>
      <c r="U23" t="s">
        <v>78</v>
      </c>
      <c r="V23">
        <f>LOG10(Tabela1[[#This Row],[Wikiaves (Espécies)]])</f>
        <v>2.436162647040756</v>
      </c>
      <c r="W23">
        <f>LOG10(Tabela1[[#This Row],[SpeciesLink (Espécies)]])</f>
        <v>0</v>
      </c>
      <c r="X23">
        <f>LOG10(Tabela1[[#This Row],[Wikiaves (Registros)]])</f>
        <v>3.4596939764779706</v>
      </c>
      <c r="Y23">
        <f>LOG10(Tabela1[[#This Row],[SpeciesLink (Registros)]])</f>
        <v>0</v>
      </c>
      <c r="Z23">
        <f>LOG10(Tabela1[[#This Row],[Área]])</f>
        <v>2.8245709691719769</v>
      </c>
      <c r="AA23">
        <f>LOG10(Tabela1[[#This Row],[Altitude]])</f>
        <v>2.7076455034778899</v>
      </c>
      <c r="AB23">
        <f>LOG10(Tabela1[[#This Row],[População]])</f>
        <v>5.5761316401770005</v>
      </c>
    </row>
    <row r="24" spans="1:28" x14ac:dyDescent="0.3">
      <c r="A24" t="s">
        <v>33</v>
      </c>
      <c r="B24">
        <v>745</v>
      </c>
      <c r="C24">
        <v>210</v>
      </c>
      <c r="D24">
        <v>20.183333333333334</v>
      </c>
      <c r="E24">
        <v>108.66666666666667</v>
      </c>
      <c r="F24">
        <v>325.95299999999997</v>
      </c>
      <c r="G24">
        <v>659.55780100000004</v>
      </c>
      <c r="H24">
        <v>1</v>
      </c>
      <c r="I24">
        <v>4995</v>
      </c>
      <c r="J24">
        <v>-22.128785499340903</v>
      </c>
      <c r="K24">
        <v>-47.660766415922573</v>
      </c>
      <c r="M24" t="s">
        <v>82</v>
      </c>
      <c r="N24">
        <f t="shared" si="0"/>
        <v>491.54599999999999</v>
      </c>
      <c r="O24">
        <f t="shared" si="1"/>
        <v>7.7199070000000001</v>
      </c>
      <c r="P24">
        <f t="shared" si="2"/>
        <v>29</v>
      </c>
      <c r="Q24">
        <f t="shared" si="3"/>
        <v>63249</v>
      </c>
      <c r="R24">
        <f t="shared" si="4"/>
        <v>-23.854014500000005</v>
      </c>
      <c r="S24">
        <f t="shared" si="5"/>
        <v>-46.136538335134581</v>
      </c>
      <c r="U24" t="s">
        <v>82</v>
      </c>
      <c r="V24">
        <f>LOG10(Tabela1[[#This Row],[Wikiaves (Espécies)]])</f>
        <v>2.5065050324048719</v>
      </c>
      <c r="W24">
        <f>LOG10(Tabela1[[#This Row],[SpeciesLink (Espécies)]])</f>
        <v>2.012837224705172</v>
      </c>
      <c r="X24">
        <f>LOG10(Tabela1[[#This Row],[Wikiaves (Registros)]])</f>
        <v>3.7172543127625497</v>
      </c>
      <c r="Y24">
        <f>LOG10(Tabela1[[#This Row],[SpeciesLink (Registros)]])</f>
        <v>2.8149131812750738</v>
      </c>
      <c r="Z24">
        <f>LOG10(Tabela1[[#This Row],[Área]])</f>
        <v>2.6915641663418395</v>
      </c>
      <c r="AA24">
        <f>LOG10(Tabela1[[#This Row],[Altitude]])</f>
        <v>0.88761206851836605</v>
      </c>
      <c r="AB24">
        <f>LOG10(Tabela1[[#This Row],[População]])</f>
        <v>4.8010536634776564</v>
      </c>
    </row>
    <row r="25" spans="1:28" x14ac:dyDescent="0.3">
      <c r="A25" t="s">
        <v>34</v>
      </c>
      <c r="B25">
        <v>124</v>
      </c>
      <c r="C25">
        <v>70</v>
      </c>
      <c r="D25">
        <v>22.483333333333334</v>
      </c>
      <c r="E25">
        <v>100</v>
      </c>
      <c r="F25">
        <v>964.226</v>
      </c>
      <c r="G25">
        <v>392.017336</v>
      </c>
      <c r="H25">
        <v>4</v>
      </c>
      <c r="I25">
        <v>57157</v>
      </c>
      <c r="J25">
        <v>-20.901463515000003</v>
      </c>
      <c r="K25">
        <v>-51.378847794763693</v>
      </c>
      <c r="M25" t="s">
        <v>85</v>
      </c>
      <c r="N25">
        <f t="shared" si="0"/>
        <v>317.40600000000001</v>
      </c>
      <c r="O25">
        <f t="shared" si="1"/>
        <v>778.677502</v>
      </c>
      <c r="P25">
        <f t="shared" si="2"/>
        <v>8</v>
      </c>
      <c r="Q25">
        <f t="shared" si="3"/>
        <v>32598</v>
      </c>
      <c r="R25">
        <f t="shared" si="4"/>
        <v>-23.571033387499956</v>
      </c>
      <c r="S25">
        <f t="shared" si="5"/>
        <v>-46.041212224814579</v>
      </c>
      <c r="U25" t="s">
        <v>85</v>
      </c>
      <c r="V25">
        <f>LOG10(Tabela1[[#This Row],[Wikiaves (Espécies)]])</f>
        <v>2.2041199826559246</v>
      </c>
      <c r="W25">
        <f>LOG10(Tabela1[[#This Row],[SpeciesLink (Espécies)]])</f>
        <v>1.3802112417116059</v>
      </c>
      <c r="X25">
        <f>LOG10(Tabela1[[#This Row],[Wikiaves (Registros)]])</f>
        <v>2.6655809910179533</v>
      </c>
      <c r="Y25">
        <f>LOG10(Tabela1[[#This Row],[SpeciesLink (Registros)]])</f>
        <v>1.3979400086720377</v>
      </c>
      <c r="Z25">
        <f>LOG10(Tabela1[[#This Row],[Área]])</f>
        <v>2.5016151320667896</v>
      </c>
      <c r="AA25">
        <f>LOG10(Tabela1[[#This Row],[Altitude]])</f>
        <v>2.8913576269904802</v>
      </c>
      <c r="AB25">
        <f>LOG10(Tabela1[[#This Row],[População]])</f>
        <v>4.5131909554173646</v>
      </c>
    </row>
    <row r="26" spans="1:28" x14ac:dyDescent="0.3">
      <c r="A26" t="s">
        <v>35</v>
      </c>
      <c r="B26">
        <v>333</v>
      </c>
      <c r="C26">
        <v>175</v>
      </c>
      <c r="D26">
        <v>19.899999999999999</v>
      </c>
      <c r="E26">
        <v>101.25</v>
      </c>
      <c r="F26">
        <v>1027.288</v>
      </c>
      <c r="G26">
        <v>628.28643</v>
      </c>
      <c r="H26">
        <v>7</v>
      </c>
      <c r="I26">
        <v>25228</v>
      </c>
      <c r="J26">
        <v>-23.483987000000003</v>
      </c>
      <c r="K26">
        <v>-48.406759616492963</v>
      </c>
      <c r="M26" t="s">
        <v>86</v>
      </c>
      <c r="N26">
        <f t="shared" si="0"/>
        <v>690.74800000000005</v>
      </c>
      <c r="O26">
        <f t="shared" si="1"/>
        <v>477.67313999999999</v>
      </c>
      <c r="P26">
        <f t="shared" si="2"/>
        <v>0</v>
      </c>
      <c r="Q26">
        <f t="shared" si="3"/>
        <v>14923</v>
      </c>
      <c r="R26">
        <f t="shared" si="4"/>
        <v>-21.992484163440356</v>
      </c>
      <c r="S26">
        <f t="shared" si="5"/>
        <v>-48.390596906985081</v>
      </c>
      <c r="U26" t="s">
        <v>86</v>
      </c>
      <c r="V26">
        <f>LOG10(Tabela1[[#This Row],[Wikiaves (Espécies)]])</f>
        <v>2.2833012287035497</v>
      </c>
      <c r="W26">
        <f>LOG10(Tabela1[[#This Row],[SpeciesLink (Espécies)]])</f>
        <v>0</v>
      </c>
      <c r="X26">
        <f>LOG10(Tabela1[[#This Row],[Wikiaves (Registros)]])</f>
        <v>3.0519239160461065</v>
      </c>
      <c r="Y26">
        <f>LOG10(Tabela1[[#This Row],[SpeciesLink (Registros)]])</f>
        <v>0.47712125471966244</v>
      </c>
      <c r="Z26">
        <f>LOG10(Tabela1[[#This Row],[Área]])</f>
        <v>2.8393196361289452</v>
      </c>
      <c r="AA26">
        <f>LOG10(Tabela1[[#This Row],[Altitude]])</f>
        <v>2.6791308211917717</v>
      </c>
      <c r="AB26">
        <f>LOG10(Tabela1[[#This Row],[População]])</f>
        <v>4.1738561389862694</v>
      </c>
    </row>
    <row r="27" spans="1:28" x14ac:dyDescent="0.3">
      <c r="A27" t="s">
        <v>36</v>
      </c>
      <c r="B27">
        <v>924</v>
      </c>
      <c r="C27">
        <v>228</v>
      </c>
      <c r="D27">
        <v>20.808333333333334</v>
      </c>
      <c r="E27">
        <v>103.08333333333333</v>
      </c>
      <c r="F27">
        <v>736.55700000000002</v>
      </c>
      <c r="G27">
        <v>460.91695600000003</v>
      </c>
      <c r="H27">
        <v>0</v>
      </c>
      <c r="I27">
        <v>6724</v>
      </c>
      <c r="J27">
        <v>-22.786320939625003</v>
      </c>
      <c r="K27">
        <v>-48.126926830642979</v>
      </c>
      <c r="M27" t="s">
        <v>91</v>
      </c>
      <c r="N27">
        <f t="shared" si="0"/>
        <v>133.578</v>
      </c>
      <c r="O27">
        <f t="shared" si="1"/>
        <v>965.02672900000005</v>
      </c>
      <c r="P27">
        <f t="shared" si="2"/>
        <v>0</v>
      </c>
      <c r="Q27">
        <f t="shared" si="3"/>
        <v>3954</v>
      </c>
      <c r="R27">
        <f t="shared" si="4"/>
        <v>-24.318262840715601</v>
      </c>
      <c r="S27">
        <f t="shared" si="5"/>
        <v>-49.143761922603886</v>
      </c>
      <c r="U27" t="s">
        <v>91</v>
      </c>
      <c r="V27">
        <f>LOG10(Tabela1[[#This Row],[Wikiaves (Espécies)]])</f>
        <v>1.7634279935629373</v>
      </c>
      <c r="W27">
        <f>LOG10(Tabela1[[#This Row],[SpeciesLink (Espécies)]])</f>
        <v>0.6020599913279624</v>
      </c>
      <c r="X27">
        <f>LOG10(Tabela1[[#This Row],[Wikiaves (Registros)]])</f>
        <v>1.8325089127062364</v>
      </c>
      <c r="Y27">
        <f>LOG10(Tabela1[[#This Row],[SpeciesLink (Registros)]])</f>
        <v>0.69897000433601886</v>
      </c>
      <c r="Z27">
        <f>LOG10(Tabela1[[#This Row],[Área]])</f>
        <v>2.125734936692226</v>
      </c>
      <c r="AA27">
        <f>LOG10(Tabela1[[#This Row],[Altitude]])</f>
        <v>2.984539342459279</v>
      </c>
      <c r="AB27">
        <f>LOG10(Tabela1[[#This Row],[População]])</f>
        <v>3.5970366649776535</v>
      </c>
    </row>
    <row r="28" spans="1:28" x14ac:dyDescent="0.3">
      <c r="A28" t="s">
        <v>37</v>
      </c>
      <c r="B28">
        <v>8</v>
      </c>
      <c r="C28">
        <v>6</v>
      </c>
      <c r="D28">
        <v>21.625</v>
      </c>
      <c r="E28">
        <v>101.25</v>
      </c>
      <c r="F28">
        <v>320.83999999999997</v>
      </c>
      <c r="G28">
        <v>469.752456</v>
      </c>
      <c r="H28">
        <v>0</v>
      </c>
      <c r="I28">
        <v>4115</v>
      </c>
      <c r="J28">
        <v>-22.293237175831106</v>
      </c>
      <c r="K28">
        <v>-51.386074423277968</v>
      </c>
      <c r="M28" t="s">
        <v>93</v>
      </c>
      <c r="N28">
        <f t="shared" si="0"/>
        <v>122.11</v>
      </c>
      <c r="O28">
        <f t="shared" si="1"/>
        <v>484.73692299999999</v>
      </c>
      <c r="P28">
        <f t="shared" si="2"/>
        <v>1</v>
      </c>
      <c r="Q28">
        <f t="shared" si="3"/>
        <v>4823</v>
      </c>
      <c r="R28">
        <f t="shared" si="4"/>
        <v>-22.193205654365752</v>
      </c>
      <c r="S28">
        <f t="shared" si="5"/>
        <v>-48.779218283157569</v>
      </c>
      <c r="U28" t="s">
        <v>93</v>
      </c>
      <c r="V28">
        <f>LOG10(Tabela1[[#This Row],[Wikiaves (Espécies)]])</f>
        <v>2.1613680022349748</v>
      </c>
      <c r="W28">
        <f>LOG10(Tabela1[[#This Row],[SpeciesLink (Espécies)]])</f>
        <v>1.6627578316815741</v>
      </c>
      <c r="X28">
        <f>LOG10(Tabela1[[#This Row],[Wikiaves (Registros)]])</f>
        <v>2.3483048630481607</v>
      </c>
      <c r="Y28">
        <f>LOG10(Tabela1[[#This Row],[SpeciesLink (Registros)]])</f>
        <v>1.8129133566428555</v>
      </c>
      <c r="Z28">
        <f>LOG10(Tabela1[[#This Row],[Área]])</f>
        <v>2.0867512312420566</v>
      </c>
      <c r="AA28">
        <f>LOG10(Tabela1[[#This Row],[Altitude]])</f>
        <v>2.6855061017207369</v>
      </c>
      <c r="AB28">
        <f>LOG10(Tabela1[[#This Row],[População]])</f>
        <v>3.6833172619218826</v>
      </c>
    </row>
    <row r="29" spans="1:28" x14ac:dyDescent="0.3">
      <c r="A29" t="s">
        <v>38</v>
      </c>
      <c r="B29">
        <v>754</v>
      </c>
      <c r="C29">
        <v>180</v>
      </c>
      <c r="D29">
        <v>19.933333333333334</v>
      </c>
      <c r="E29">
        <v>112</v>
      </c>
      <c r="F29">
        <v>121.07599999999999</v>
      </c>
      <c r="G29">
        <v>582.26043400000003</v>
      </c>
      <c r="H29">
        <v>12</v>
      </c>
      <c r="I29">
        <v>36157</v>
      </c>
      <c r="J29">
        <v>-22.848154000000008</v>
      </c>
      <c r="K29">
        <v>-45.229429338091826</v>
      </c>
      <c r="M29" t="s">
        <v>96</v>
      </c>
      <c r="N29">
        <f t="shared" si="0"/>
        <v>1482.6420000000001</v>
      </c>
      <c r="O29">
        <f t="shared" si="1"/>
        <v>818.475551</v>
      </c>
      <c r="P29">
        <f t="shared" si="2"/>
        <v>58</v>
      </c>
      <c r="Q29">
        <f t="shared" si="3"/>
        <v>146497</v>
      </c>
      <c r="R29">
        <f t="shared" si="4"/>
        <v>-22.888381500000008</v>
      </c>
      <c r="S29">
        <f t="shared" si="5"/>
        <v>-48.441289384350434</v>
      </c>
      <c r="U29" t="s">
        <v>96</v>
      </c>
      <c r="V29">
        <f>LOG10(Tabela1[[#This Row],[Wikiaves (Espécies)]])</f>
        <v>2.509202522331103</v>
      </c>
      <c r="W29">
        <f>LOG10(Tabela1[[#This Row],[SpeciesLink (Espécies)]])</f>
        <v>1.505149978319906</v>
      </c>
      <c r="X29">
        <f>LOG10(Tabela1[[#This Row],[Wikiaves (Registros)]])</f>
        <v>3.5899496013257077</v>
      </c>
      <c r="Y29">
        <f>LOG10(Tabela1[[#This Row],[SpeciesLink (Registros)]])</f>
        <v>1.5440680443502757</v>
      </c>
      <c r="Z29">
        <f>LOG10(Tabela1[[#This Row],[Área]])</f>
        <v>3.1710362985712908</v>
      </c>
      <c r="AA29">
        <f>LOG10(Tabela1[[#This Row],[Altitude]])</f>
        <v>2.9130057109631409</v>
      </c>
      <c r="AB29">
        <f>LOG10(Tabela1[[#This Row],[População]])</f>
        <v>5.1658287311967088</v>
      </c>
    </row>
    <row r="30" spans="1:28" x14ac:dyDescent="0.3">
      <c r="A30" t="s">
        <v>39</v>
      </c>
      <c r="B30">
        <v>1</v>
      </c>
      <c r="C30">
        <v>1</v>
      </c>
      <c r="D30">
        <v>22.574999999999999</v>
      </c>
      <c r="E30">
        <v>99.916666666666671</v>
      </c>
      <c r="F30">
        <v>179.00399999999999</v>
      </c>
      <c r="G30">
        <v>423.246105</v>
      </c>
      <c r="H30">
        <v>0</v>
      </c>
      <c r="I30">
        <v>4196</v>
      </c>
      <c r="J30">
        <v>-20.4508453725492</v>
      </c>
      <c r="K30">
        <v>-50.885615706166355</v>
      </c>
      <c r="M30" t="s">
        <v>97</v>
      </c>
      <c r="N30">
        <f t="shared" si="0"/>
        <v>512.58399999999995</v>
      </c>
      <c r="O30">
        <f t="shared" si="1"/>
        <v>865.33463500000005</v>
      </c>
      <c r="P30">
        <f t="shared" si="2"/>
        <v>54</v>
      </c>
      <c r="Q30">
        <f t="shared" si="3"/>
        <v>168668</v>
      </c>
      <c r="R30">
        <f t="shared" si="4"/>
        <v>-22.956895500000009</v>
      </c>
      <c r="S30">
        <f t="shared" si="5"/>
        <v>-46.542333373979822</v>
      </c>
      <c r="U30" t="s">
        <v>97</v>
      </c>
      <c r="V30">
        <f>LOG10(Tabela1[[#This Row],[Wikiaves (Espécies)]])</f>
        <v>2.4377505628203879</v>
      </c>
      <c r="W30">
        <f>LOG10(Tabela1[[#This Row],[SpeciesLink (Espécies)]])</f>
        <v>0</v>
      </c>
      <c r="X30">
        <f>LOG10(Tabela1[[#This Row],[Wikiaves (Registros)]])</f>
        <v>3.4187982905903533</v>
      </c>
      <c r="Y30">
        <f>LOG10(Tabela1[[#This Row],[SpeciesLink (Registros)]])</f>
        <v>0</v>
      </c>
      <c r="Z30">
        <f>LOG10(Tabela1[[#This Row],[Área]])</f>
        <v>2.7097650458198226</v>
      </c>
      <c r="AA30">
        <f>LOG10(Tabela1[[#This Row],[Altitude]])</f>
        <v>2.9371840866901318</v>
      </c>
      <c r="AB30">
        <f>LOG10(Tabela1[[#This Row],[População]])</f>
        <v>5.2270326952645263</v>
      </c>
    </row>
    <row r="31" spans="1:28" x14ac:dyDescent="0.3">
      <c r="A31" t="s">
        <v>40</v>
      </c>
      <c r="B31">
        <v>953</v>
      </c>
      <c r="C31">
        <v>261</v>
      </c>
      <c r="D31">
        <v>17.583333333333336</v>
      </c>
      <c r="E31">
        <v>115.25</v>
      </c>
      <c r="F31">
        <v>974.322</v>
      </c>
      <c r="G31">
        <v>925.85377400000004</v>
      </c>
      <c r="H31">
        <v>8</v>
      </c>
      <c r="I31">
        <v>24374</v>
      </c>
      <c r="J31">
        <v>-24.513316000000007</v>
      </c>
      <c r="K31">
        <v>-48.848659904639831</v>
      </c>
      <c r="M31" t="s">
        <v>101</v>
      </c>
      <c r="N31">
        <f t="shared" si="0"/>
        <v>1101.374</v>
      </c>
      <c r="O31">
        <f t="shared" si="1"/>
        <v>643.28009999999995</v>
      </c>
      <c r="P31">
        <f t="shared" si="2"/>
        <v>6</v>
      </c>
      <c r="Q31">
        <f t="shared" si="3"/>
        <v>24403</v>
      </c>
      <c r="R31">
        <f t="shared" si="4"/>
        <v>-22.286516985000006</v>
      </c>
      <c r="S31">
        <f t="shared" si="5"/>
        <v>-48.126833324115658</v>
      </c>
      <c r="U31" t="s">
        <v>101</v>
      </c>
      <c r="V31">
        <f>LOG10(Tabela1[[#This Row],[Wikiaves (Espécies)]])</f>
        <v>2.4756711883244296</v>
      </c>
      <c r="W31">
        <f>LOG10(Tabela1[[#This Row],[SpeciesLink (Espécies)]])</f>
        <v>1.7403626894942439</v>
      </c>
      <c r="X31">
        <f>LOG10(Tabela1[[#This Row],[Wikiaves (Registros)]])</f>
        <v>3.5718252490408289</v>
      </c>
      <c r="Y31">
        <f>LOG10(Tabela1[[#This Row],[SpeciesLink (Registros)]])</f>
        <v>1.8692317197309762</v>
      </c>
      <c r="Z31">
        <f>LOG10(Tabela1[[#This Row],[Área]])</f>
        <v>3.0419348199300749</v>
      </c>
      <c r="AA31">
        <f>LOG10(Tabela1[[#This Row],[Altitude]])</f>
        <v>2.8084001166205348</v>
      </c>
      <c r="AB31">
        <f>LOG10(Tabela1[[#This Row],[População]])</f>
        <v>4.3874432199189339</v>
      </c>
    </row>
    <row r="32" spans="1:28" x14ac:dyDescent="0.3">
      <c r="A32" t="s">
        <v>41</v>
      </c>
      <c r="B32">
        <v>303</v>
      </c>
      <c r="C32">
        <v>137</v>
      </c>
      <c r="D32">
        <v>18.533333333333335</v>
      </c>
      <c r="E32">
        <v>114.66666666666667</v>
      </c>
      <c r="F32">
        <v>145.20400000000001</v>
      </c>
      <c r="G32">
        <v>710.676513</v>
      </c>
      <c r="H32">
        <v>3</v>
      </c>
      <c r="I32">
        <v>22364</v>
      </c>
      <c r="J32">
        <v>-23.430040848169252</v>
      </c>
      <c r="K32">
        <v>-47.071547636190239</v>
      </c>
      <c r="M32" t="s">
        <v>102</v>
      </c>
      <c r="N32">
        <f t="shared" si="0"/>
        <v>1195.9100000000001</v>
      </c>
      <c r="O32">
        <f t="shared" si="1"/>
        <v>602.69477700000004</v>
      </c>
      <c r="P32">
        <f t="shared" si="2"/>
        <v>3</v>
      </c>
      <c r="Q32">
        <f t="shared" si="3"/>
        <v>19878</v>
      </c>
      <c r="R32">
        <f t="shared" si="4"/>
        <v>-23.799381418972601</v>
      </c>
      <c r="S32">
        <f t="shared" si="5"/>
        <v>-48.597414973797804</v>
      </c>
      <c r="U32" t="s">
        <v>102</v>
      </c>
      <c r="V32">
        <f>LOG10(Tabela1[[#This Row],[Wikiaves (Espécies)]])</f>
        <v>2.2068258760318495</v>
      </c>
      <c r="W32">
        <f>LOG10(Tabela1[[#This Row],[SpeciesLink (Espécies)]])</f>
        <v>0.47712125471966244</v>
      </c>
      <c r="X32">
        <f>LOG10(Tabela1[[#This Row],[Wikiaves (Registros)]])</f>
        <v>2.3873898263387292</v>
      </c>
      <c r="Y32">
        <f>LOG10(Tabela1[[#This Row],[SpeciesLink (Registros)]])</f>
        <v>0.47712125471966244</v>
      </c>
      <c r="Z32">
        <f>LOG10(Tabela1[[#This Row],[Área]])</f>
        <v>3.0776984973998074</v>
      </c>
      <c r="AA32">
        <f>LOG10(Tabela1[[#This Row],[Altitude]])</f>
        <v>2.7800974278543267</v>
      </c>
      <c r="AB32">
        <f>LOG10(Tabela1[[#This Row],[População]])</f>
        <v>4.298372686265604</v>
      </c>
    </row>
    <row r="33" spans="1:28" x14ac:dyDescent="0.3">
      <c r="A33" t="s">
        <v>42</v>
      </c>
      <c r="B33">
        <v>2709</v>
      </c>
      <c r="C33">
        <v>241</v>
      </c>
      <c r="D33">
        <v>22.241666666666667</v>
      </c>
      <c r="E33">
        <v>100.5</v>
      </c>
      <c r="F33">
        <v>1167.126</v>
      </c>
      <c r="G33">
        <v>403.10182200000003</v>
      </c>
      <c r="H33">
        <v>24</v>
      </c>
      <c r="I33">
        <v>197016</v>
      </c>
      <c r="J33">
        <v>-21.205476000000004</v>
      </c>
      <c r="K33">
        <v>-50.439226072752582</v>
      </c>
      <c r="M33" t="s">
        <v>103</v>
      </c>
      <c r="N33">
        <f t="shared" si="0"/>
        <v>326.92099999999999</v>
      </c>
      <c r="O33">
        <f t="shared" si="1"/>
        <v>399.17229900000001</v>
      </c>
      <c r="P33">
        <f t="shared" si="2"/>
        <v>0</v>
      </c>
      <c r="Q33">
        <f t="shared" si="3"/>
        <v>17144</v>
      </c>
      <c r="R33">
        <f t="shared" si="4"/>
        <v>-21.067039566902153</v>
      </c>
      <c r="S33">
        <f t="shared" si="5"/>
        <v>-50.149281252785258</v>
      </c>
      <c r="U33" t="s">
        <v>103</v>
      </c>
      <c r="V33">
        <f>LOG10(Tabela1[[#This Row],[Wikiaves (Espécies)]])</f>
        <v>1.7481880270062005</v>
      </c>
      <c r="W33">
        <f>LOG10(Tabela1[[#This Row],[SpeciesLink (Espécies)]])</f>
        <v>0</v>
      </c>
      <c r="X33">
        <f>LOG10(Tabela1[[#This Row],[Wikiaves (Registros)]])</f>
        <v>1.8692317197309762</v>
      </c>
      <c r="Y33">
        <f>LOG10(Tabela1[[#This Row],[SpeciesLink (Registros)]])</f>
        <v>0</v>
      </c>
      <c r="Z33">
        <f>LOG10(Tabela1[[#This Row],[Área]])</f>
        <v>2.5144428186874137</v>
      </c>
      <c r="AA33">
        <f>LOG10(Tabela1[[#This Row],[Altitude]])</f>
        <v>2.6011603953185785</v>
      </c>
      <c r="AB33">
        <f>LOG10(Tabela1[[#This Row],[População]])</f>
        <v>4.2341121580337724</v>
      </c>
    </row>
    <row r="34" spans="1:28" x14ac:dyDescent="0.3">
      <c r="A34" t="s">
        <v>43</v>
      </c>
      <c r="B34">
        <v>1104</v>
      </c>
      <c r="C34">
        <v>187</v>
      </c>
      <c r="D34">
        <v>18.983333333333334</v>
      </c>
      <c r="E34">
        <v>98.083333333333329</v>
      </c>
      <c r="F34">
        <v>255.327</v>
      </c>
      <c r="G34">
        <v>625.45770300000004</v>
      </c>
      <c r="H34">
        <v>17</v>
      </c>
      <c r="I34">
        <v>34146</v>
      </c>
      <c r="J34">
        <v>-23.507319797218656</v>
      </c>
      <c r="K34">
        <v>-47.587242938627121</v>
      </c>
      <c r="M34" t="s">
        <v>106</v>
      </c>
      <c r="N34">
        <f t="shared" si="0"/>
        <v>260.23399999999998</v>
      </c>
      <c r="O34">
        <f t="shared" si="1"/>
        <v>656.60309900000004</v>
      </c>
      <c r="P34">
        <f t="shared" si="2"/>
        <v>4</v>
      </c>
      <c r="Q34">
        <f t="shared" si="3"/>
        <v>49707</v>
      </c>
      <c r="R34">
        <f t="shared" si="4"/>
        <v>-23.312674394775829</v>
      </c>
      <c r="S34">
        <f t="shared" si="5"/>
        <v>-47.133658373434912</v>
      </c>
      <c r="U34" t="s">
        <v>106</v>
      </c>
      <c r="V34">
        <f>LOG10(Tabela1[[#This Row],[Wikiaves (Espécies)]])</f>
        <v>2.3673559210260189</v>
      </c>
      <c r="W34">
        <f>LOG10(Tabela1[[#This Row],[SpeciesLink (Espécies)]])</f>
        <v>0.84509804001425681</v>
      </c>
      <c r="X34">
        <f>LOG10(Tabela1[[#This Row],[Wikiaves (Registros)]])</f>
        <v>2.9982593384236988</v>
      </c>
      <c r="Y34">
        <f>LOG10(Tabela1[[#This Row],[SpeciesLink (Registros)]])</f>
        <v>0.84509804001425681</v>
      </c>
      <c r="Z34">
        <f>LOG10(Tabela1[[#This Row],[Área]])</f>
        <v>2.4153640372207281</v>
      </c>
      <c r="AA34">
        <f>LOG10(Tabela1[[#This Row],[Altitude]])</f>
        <v>2.8173029281579014</v>
      </c>
      <c r="AB34">
        <f>LOG10(Tabela1[[#This Row],[População]])</f>
        <v>4.6964175526630019</v>
      </c>
    </row>
    <row r="35" spans="1:28" x14ac:dyDescent="0.3">
      <c r="A35" t="s">
        <v>44</v>
      </c>
      <c r="B35">
        <v>9</v>
      </c>
      <c r="C35">
        <v>8</v>
      </c>
      <c r="D35">
        <v>22.541666666666664</v>
      </c>
      <c r="E35">
        <v>126.25</v>
      </c>
      <c r="F35">
        <v>202.82900000000001</v>
      </c>
      <c r="G35">
        <v>625.03400499999998</v>
      </c>
      <c r="H35">
        <v>0</v>
      </c>
      <c r="I35">
        <v>5620</v>
      </c>
      <c r="J35">
        <v>-20.089944207125054</v>
      </c>
      <c r="K35">
        <v>-47.786013041037712</v>
      </c>
      <c r="M35" t="s">
        <v>110</v>
      </c>
      <c r="N35">
        <f t="shared" si="0"/>
        <v>920.28</v>
      </c>
      <c r="O35">
        <f t="shared" si="1"/>
        <v>441.67568</v>
      </c>
      <c r="P35">
        <f t="shared" si="2"/>
        <v>0</v>
      </c>
      <c r="Q35">
        <f t="shared" si="3"/>
        <v>17767</v>
      </c>
      <c r="R35">
        <f t="shared" si="4"/>
        <v>-21.809705286609603</v>
      </c>
      <c r="S35">
        <f t="shared" si="5"/>
        <v>-49.6003544059215</v>
      </c>
      <c r="U35" t="s">
        <v>110</v>
      </c>
      <c r="V35">
        <f>LOG10(Tabela1[[#This Row],[Wikiaves (Espécies)]])</f>
        <v>1.7634279935629373</v>
      </c>
      <c r="W35">
        <f>LOG10(Tabela1[[#This Row],[SpeciesLink (Espécies)]])</f>
        <v>1.2041199826559248</v>
      </c>
      <c r="X35">
        <f>LOG10(Tabela1[[#This Row],[Wikiaves (Registros)]])</f>
        <v>1.919078092376074</v>
      </c>
      <c r="Y35">
        <f>LOG10(Tabela1[[#This Row],[SpeciesLink (Registros)]])</f>
        <v>1.2304489213782739</v>
      </c>
      <c r="Z35">
        <f>LOG10(Tabela1[[#This Row],[Área]])</f>
        <v>2.9639199838172567</v>
      </c>
      <c r="AA35">
        <f>LOG10(Tabela1[[#This Row],[Altitude]])</f>
        <v>2.6451034863478555</v>
      </c>
      <c r="AB35">
        <f>LOG10(Tabela1[[#This Row],[População]])</f>
        <v>4.249614102344581</v>
      </c>
    </row>
    <row r="36" spans="1:28" x14ac:dyDescent="0.3">
      <c r="A36" t="s">
        <v>45</v>
      </c>
      <c r="B36">
        <v>163</v>
      </c>
      <c r="C36">
        <v>81</v>
      </c>
      <c r="D36">
        <v>20.524999999999999</v>
      </c>
      <c r="E36">
        <v>99.666666666666671</v>
      </c>
      <c r="F36">
        <v>285.90800000000002</v>
      </c>
      <c r="G36">
        <v>633.061148</v>
      </c>
      <c r="H36">
        <v>1</v>
      </c>
      <c r="I36">
        <v>6357</v>
      </c>
      <c r="J36">
        <v>-23.133407115644449</v>
      </c>
      <c r="K36">
        <v>-49.050975871537453</v>
      </c>
      <c r="M36" t="s">
        <v>115</v>
      </c>
      <c r="N36">
        <f t="shared" si="0"/>
        <v>454.43599999999998</v>
      </c>
      <c r="O36">
        <f t="shared" si="1"/>
        <v>34.467098</v>
      </c>
      <c r="P36">
        <f t="shared" si="2"/>
        <v>1</v>
      </c>
      <c r="Q36">
        <f t="shared" si="3"/>
        <v>28549</v>
      </c>
      <c r="R36">
        <f t="shared" si="4"/>
        <v>-24.726360972223041</v>
      </c>
      <c r="S36">
        <f t="shared" si="5"/>
        <v>-48.104999809005243</v>
      </c>
      <c r="U36" t="s">
        <v>115</v>
      </c>
      <c r="V36">
        <f>LOG10(Tabela1[[#This Row],[Wikiaves (Espécies)]])</f>
        <v>2.1492191126553797</v>
      </c>
      <c r="W36">
        <f>LOG10(Tabela1[[#This Row],[SpeciesLink (Espécies)]])</f>
        <v>1.2304489213782739</v>
      </c>
      <c r="X36">
        <f>LOG10(Tabela1[[#This Row],[Wikiaves (Registros)]])</f>
        <v>2.4608978427565478</v>
      </c>
      <c r="Y36">
        <f>LOG10(Tabela1[[#This Row],[SpeciesLink (Registros)]])</f>
        <v>2.1139433523068369</v>
      </c>
      <c r="Z36">
        <f>LOG10(Tabela1[[#This Row],[Área]])</f>
        <v>2.6574727284733251</v>
      </c>
      <c r="AA36">
        <f>LOG10(Tabela1[[#This Row],[Altitude]])</f>
        <v>1.5374047189854874</v>
      </c>
      <c r="AB36">
        <f>LOG10(Tabela1[[#This Row],[População]])</f>
        <v>4.4555909005998027</v>
      </c>
    </row>
    <row r="37" spans="1:28" x14ac:dyDescent="0.3">
      <c r="A37" t="s">
        <v>46</v>
      </c>
      <c r="B37">
        <v>221</v>
      </c>
      <c r="C37">
        <v>90</v>
      </c>
      <c r="D37">
        <v>20.783333333333335</v>
      </c>
      <c r="E37">
        <v>123.16666666666667</v>
      </c>
      <c r="F37">
        <v>156.90299999999999</v>
      </c>
      <c r="G37">
        <v>518.54692899999998</v>
      </c>
      <c r="H37">
        <v>0</v>
      </c>
      <c r="I37">
        <v>2469</v>
      </c>
      <c r="J37">
        <v>-22.674798723272453</v>
      </c>
      <c r="K37">
        <v>-44.448106556794272</v>
      </c>
      <c r="M37" t="s">
        <v>119</v>
      </c>
      <c r="N37">
        <f t="shared" si="0"/>
        <v>794.57100000000003</v>
      </c>
      <c r="O37">
        <f t="shared" si="1"/>
        <v>688.98713699999996</v>
      </c>
      <c r="P37">
        <f t="shared" si="2"/>
        <v>391</v>
      </c>
      <c r="Q37">
        <f t="shared" si="3"/>
        <v>1204073</v>
      </c>
      <c r="R37">
        <f t="shared" si="4"/>
        <v>-22.907342500000002</v>
      </c>
      <c r="S37">
        <f t="shared" si="5"/>
        <v>-47.06015627297316</v>
      </c>
      <c r="U37" t="s">
        <v>119</v>
      </c>
      <c r="V37">
        <f>LOG10(Tabela1[[#This Row],[Wikiaves (Espécies)]])</f>
        <v>2.5198279937757189</v>
      </c>
      <c r="W37">
        <f>LOG10(Tabela1[[#This Row],[SpeciesLink (Espécies)]])</f>
        <v>2.3909351071033793</v>
      </c>
      <c r="X37">
        <f>LOG10(Tabela1[[#This Row],[Wikiaves (Registros)]])</f>
        <v>4.1599279528959849</v>
      </c>
      <c r="Y37">
        <f>LOG10(Tabela1[[#This Row],[SpeciesLink (Registros)]])</f>
        <v>3.0899051114393981</v>
      </c>
      <c r="Z37">
        <f>LOG10(Tabela1[[#This Row],[Área]])</f>
        <v>2.9001327102665275</v>
      </c>
      <c r="AA37">
        <f>LOG10(Tabela1[[#This Row],[Altitude]])</f>
        <v>2.8382111139510697</v>
      </c>
      <c r="AB37">
        <f>LOG10(Tabela1[[#This Row],[População]])</f>
        <v>6.0806528179318615</v>
      </c>
    </row>
    <row r="38" spans="1:28" x14ac:dyDescent="0.3">
      <c r="A38" t="s">
        <v>47</v>
      </c>
      <c r="B38">
        <v>4936</v>
      </c>
      <c r="C38">
        <v>292</v>
      </c>
      <c r="D38">
        <v>20.383333333333333</v>
      </c>
      <c r="E38">
        <v>112.66666666666667</v>
      </c>
      <c r="F38">
        <v>1003.625</v>
      </c>
      <c r="G38">
        <v>673.07259399999998</v>
      </c>
      <c r="H38">
        <v>67</v>
      </c>
      <c r="I38">
        <v>236072</v>
      </c>
      <c r="J38">
        <v>-21.790359500000005</v>
      </c>
      <c r="K38">
        <v>-48.174439937543745</v>
      </c>
      <c r="M38" t="s">
        <v>121</v>
      </c>
      <c r="N38">
        <f t="shared" si="0"/>
        <v>290.52</v>
      </c>
      <c r="O38">
        <f t="shared" si="1"/>
        <v>1639.1545040000001</v>
      </c>
      <c r="P38">
        <f t="shared" si="2"/>
        <v>39</v>
      </c>
      <c r="Q38">
        <f t="shared" si="3"/>
        <v>52088</v>
      </c>
      <c r="R38">
        <f t="shared" si="4"/>
        <v>-22.740091913881155</v>
      </c>
      <c r="S38">
        <f t="shared" si="5"/>
        <v>-45.58920170044906</v>
      </c>
      <c r="U38" t="s">
        <v>121</v>
      </c>
      <c r="V38">
        <f>LOG10(Tabela1[[#This Row],[Wikiaves (Espécies)]])</f>
        <v>2.4871383754771865</v>
      </c>
      <c r="W38">
        <f>LOG10(Tabela1[[#This Row],[SpeciesLink (Espécies)]])</f>
        <v>1.9493900066449128</v>
      </c>
      <c r="X38">
        <f>LOG10(Tabela1[[#This Row],[Wikiaves (Registros)]])</f>
        <v>4.2060969447065668</v>
      </c>
      <c r="Y38">
        <f>LOG10(Tabela1[[#This Row],[SpeciesLink (Registros)]])</f>
        <v>2.53655844257153</v>
      </c>
      <c r="Z38">
        <f>LOG10(Tabela1[[#This Row],[Área]])</f>
        <v>2.4631760354893575</v>
      </c>
      <c r="AA38">
        <f>LOG10(Tabela1[[#This Row],[Altitude]])</f>
        <v>3.2146198913814534</v>
      </c>
      <c r="AB38">
        <f>LOG10(Tabela1[[#This Row],[População]])</f>
        <v>4.7167376823388398</v>
      </c>
    </row>
    <row r="39" spans="1:28" x14ac:dyDescent="0.3">
      <c r="A39" t="s">
        <v>48</v>
      </c>
      <c r="B39">
        <v>6286</v>
      </c>
      <c r="C39">
        <v>336</v>
      </c>
      <c r="D39">
        <v>20.283333333333335</v>
      </c>
      <c r="E39">
        <v>109.33333333333333</v>
      </c>
      <c r="F39">
        <v>644.83100000000002</v>
      </c>
      <c r="G39">
        <v>635.49821499999996</v>
      </c>
      <c r="H39">
        <v>46</v>
      </c>
      <c r="I39">
        <v>134236</v>
      </c>
      <c r="J39">
        <v>-22.357086519658704</v>
      </c>
      <c r="K39">
        <v>-47.385829527469362</v>
      </c>
      <c r="M39" t="s">
        <v>123</v>
      </c>
      <c r="N39">
        <f t="shared" si="0"/>
        <v>1237.354</v>
      </c>
      <c r="O39">
        <f t="shared" si="1"/>
        <v>7.8404660000000002</v>
      </c>
      <c r="P39">
        <f t="shared" si="2"/>
        <v>27</v>
      </c>
      <c r="Q39">
        <f t="shared" si="3"/>
        <v>12540</v>
      </c>
      <c r="R39">
        <f t="shared" si="4"/>
        <v>-25.016908069980904</v>
      </c>
      <c r="S39">
        <f t="shared" si="5"/>
        <v>-47.928482814429735</v>
      </c>
      <c r="U39" t="s">
        <v>123</v>
      </c>
      <c r="V39">
        <f>LOG10(Tabela1[[#This Row],[Wikiaves (Espécies)]])</f>
        <v>2.509202522331103</v>
      </c>
      <c r="W39">
        <f>LOG10(Tabela1[[#This Row],[SpeciesLink (Espécies)]])</f>
        <v>2.0934216851622351</v>
      </c>
      <c r="X39">
        <f>LOG10(Tabela1[[#This Row],[Wikiaves (Registros)]])</f>
        <v>3.5696079675468244</v>
      </c>
      <c r="Y39">
        <f>LOG10(Tabela1[[#This Row],[SpeciesLink (Registros)]])</f>
        <v>3.0445397603924111</v>
      </c>
      <c r="Z39">
        <f>LOG10(Tabela1[[#This Row],[Área]])</f>
        <v>3.092493966607607</v>
      </c>
      <c r="AA39">
        <f>LOG10(Tabela1[[#This Row],[Altitude]])</f>
        <v>0.89434187584950975</v>
      </c>
      <c r="AB39">
        <f>LOG10(Tabela1[[#This Row],[População]])</f>
        <v>4.0982975364946981</v>
      </c>
    </row>
    <row r="40" spans="1:28" x14ac:dyDescent="0.3">
      <c r="A40" t="s">
        <v>49</v>
      </c>
      <c r="B40">
        <v>35</v>
      </c>
      <c r="C40">
        <v>32</v>
      </c>
      <c r="D40">
        <v>21.633333333333333</v>
      </c>
      <c r="E40">
        <v>101.83333333333333</v>
      </c>
      <c r="F40">
        <v>264.904</v>
      </c>
      <c r="G40">
        <v>440.99372899999997</v>
      </c>
      <c r="H40">
        <v>0</v>
      </c>
      <c r="I40">
        <v>1791</v>
      </c>
      <c r="J40">
        <v>-21.773914025021153</v>
      </c>
      <c r="K40">
        <v>-50.464910868264113</v>
      </c>
      <c r="M40" t="s">
        <v>128</v>
      </c>
      <c r="N40">
        <f t="shared" si="0"/>
        <v>1640.23</v>
      </c>
      <c r="O40">
        <f t="shared" si="1"/>
        <v>705.78998100000001</v>
      </c>
      <c r="P40">
        <f t="shared" si="2"/>
        <v>16</v>
      </c>
      <c r="Q40">
        <f t="shared" si="3"/>
        <v>47138</v>
      </c>
      <c r="R40">
        <f t="shared" si="4"/>
        <v>-24.006800970000004</v>
      </c>
      <c r="S40">
        <f t="shared" si="5"/>
        <v>-48.351434517927522</v>
      </c>
      <c r="U40" t="s">
        <v>128</v>
      </c>
      <c r="V40">
        <f>LOG10(Tabela1[[#This Row],[Wikiaves (Espécies)]])</f>
        <v>2.3364597338485296</v>
      </c>
      <c r="W40">
        <f>LOG10(Tabela1[[#This Row],[SpeciesLink (Espécies)]])</f>
        <v>1.8692317197309762</v>
      </c>
      <c r="X40">
        <f>LOG10(Tabela1[[#This Row],[Wikiaves (Registros)]])</f>
        <v>2.9278834103307068</v>
      </c>
      <c r="Y40">
        <f>LOG10(Tabela1[[#This Row],[SpeciesLink (Registros)]])</f>
        <v>2.0755469613925306</v>
      </c>
      <c r="Z40">
        <f>LOG10(Tabela1[[#This Row],[Área]])</f>
        <v>3.2149047509301187</v>
      </c>
      <c r="AA40">
        <f>LOG10(Tabela1[[#This Row],[Altitude]])</f>
        <v>2.8486754890660335</v>
      </c>
      <c r="AB40">
        <f>LOG10(Tabela1[[#This Row],[População]])</f>
        <v>4.673371152066327</v>
      </c>
    </row>
    <row r="41" spans="1:28" x14ac:dyDescent="0.3">
      <c r="A41" t="s">
        <v>50</v>
      </c>
      <c r="B41">
        <v>152</v>
      </c>
      <c r="C41">
        <v>89</v>
      </c>
      <c r="D41">
        <v>21.691666666666666</v>
      </c>
      <c r="E41">
        <v>96.916666666666671</v>
      </c>
      <c r="F41">
        <v>504.97300000000001</v>
      </c>
      <c r="G41">
        <v>447.9803</v>
      </c>
      <c r="H41">
        <v>1</v>
      </c>
      <c r="I41">
        <v>8560</v>
      </c>
      <c r="J41">
        <v>-22.024767499308755</v>
      </c>
      <c r="K41">
        <v>-48.920414801370661</v>
      </c>
      <c r="M41" t="s">
        <v>131</v>
      </c>
      <c r="N41">
        <f t="shared" si="0"/>
        <v>484.947</v>
      </c>
      <c r="O41">
        <f t="shared" si="1"/>
        <v>3.1946180000000002</v>
      </c>
      <c r="P41">
        <f t="shared" si="2"/>
        <v>71</v>
      </c>
      <c r="Q41">
        <f t="shared" si="3"/>
        <v>121532</v>
      </c>
      <c r="R41">
        <f t="shared" si="4"/>
        <v>-23.622006500000001</v>
      </c>
      <c r="S41">
        <f t="shared" si="5"/>
        <v>-45.410818382249786</v>
      </c>
      <c r="U41" t="s">
        <v>131</v>
      </c>
      <c r="V41">
        <f>LOG10(Tabela1[[#This Row],[Wikiaves (Espécies)]])</f>
        <v>2.6424645202421213</v>
      </c>
      <c r="W41">
        <f>LOG10(Tabela1[[#This Row],[SpeciesLink (Espécies)]])</f>
        <v>1.9138138523837167</v>
      </c>
      <c r="X41">
        <f>LOG10(Tabela1[[#This Row],[Wikiaves (Registros)]])</f>
        <v>3.958085848521085</v>
      </c>
      <c r="Y41">
        <f>LOG10(Tabela1[[#This Row],[SpeciesLink (Registros)]])</f>
        <v>2.9503648543761232</v>
      </c>
      <c r="Z41">
        <f>LOG10(Tabela1[[#This Row],[Área]])</f>
        <v>2.6856942770243344</v>
      </c>
      <c r="AA41">
        <f>LOG10(Tabela1[[#This Row],[Altitude]])</f>
        <v>0.5044189343533988</v>
      </c>
      <c r="AB41">
        <f>LOG10(Tabela1[[#This Row],[População]])</f>
        <v>5.0846906449600828</v>
      </c>
    </row>
    <row r="42" spans="1:28" x14ac:dyDescent="0.3">
      <c r="A42" t="s">
        <v>51</v>
      </c>
      <c r="B42">
        <v>361</v>
      </c>
      <c r="C42">
        <v>174</v>
      </c>
      <c r="D42">
        <v>20.358333333333334</v>
      </c>
      <c r="E42">
        <v>124</v>
      </c>
      <c r="F42">
        <v>305.22699999999998</v>
      </c>
      <c r="G42">
        <v>534.09202100000005</v>
      </c>
      <c r="H42">
        <v>2</v>
      </c>
      <c r="I42">
        <v>3886</v>
      </c>
      <c r="J42">
        <v>-22.582193885871909</v>
      </c>
      <c r="K42">
        <v>-44.699432005090451</v>
      </c>
      <c r="M42" t="s">
        <v>136</v>
      </c>
      <c r="N42">
        <f t="shared" si="0"/>
        <v>1065.318</v>
      </c>
      <c r="O42">
        <f t="shared" si="1"/>
        <v>378.459881</v>
      </c>
      <c r="P42">
        <f t="shared" si="2"/>
        <v>1</v>
      </c>
      <c r="Q42">
        <f t="shared" si="3"/>
        <v>21006</v>
      </c>
      <c r="R42">
        <f t="shared" si="4"/>
        <v>-20.872026554121053</v>
      </c>
      <c r="S42">
        <f t="shared" si="5"/>
        <v>-51.489407055842278</v>
      </c>
      <c r="U42" t="s">
        <v>136</v>
      </c>
      <c r="V42">
        <f>LOG10(Tabela1[[#This Row],[Wikiaves (Espécies)]])</f>
        <v>2.2787536009528289</v>
      </c>
      <c r="W42">
        <f>LOG10(Tabela1[[#This Row],[SpeciesLink (Espécies)]])</f>
        <v>0</v>
      </c>
      <c r="X42">
        <f>LOG10(Tabela1[[#This Row],[Wikiaves (Registros)]])</f>
        <v>2.6919651027673601</v>
      </c>
      <c r="Y42">
        <f>LOG10(Tabela1[[#This Row],[SpeciesLink (Registros)]])</f>
        <v>0</v>
      </c>
      <c r="Z42">
        <f>LOG10(Tabela1[[#This Row],[Área]])</f>
        <v>3.0274792650806339</v>
      </c>
      <c r="AA42">
        <f>LOG10(Tabela1[[#This Row],[Altitude]])</f>
        <v>2.5780198484760333</v>
      </c>
      <c r="AB42">
        <f>LOG10(Tabela1[[#This Row],[População]])</f>
        <v>4.3223433611486763</v>
      </c>
    </row>
    <row r="43" spans="1:28" x14ac:dyDescent="0.3">
      <c r="A43" t="s">
        <v>52</v>
      </c>
      <c r="B43">
        <v>8</v>
      </c>
      <c r="C43">
        <v>8</v>
      </c>
      <c r="D43">
        <v>19.966666666666665</v>
      </c>
      <c r="E43">
        <v>109.25</v>
      </c>
      <c r="F43">
        <v>85.906999999999996</v>
      </c>
      <c r="G43">
        <v>649.23468400000002</v>
      </c>
      <c r="H43">
        <v>0</v>
      </c>
      <c r="I43">
        <v>11129</v>
      </c>
      <c r="J43">
        <v>-22.673940449164554</v>
      </c>
      <c r="K43">
        <v>-48.665594558484656</v>
      </c>
      <c r="M43" t="s">
        <v>141</v>
      </c>
      <c r="N43">
        <f t="shared" si="0"/>
        <v>127.803</v>
      </c>
      <c r="O43">
        <f t="shared" si="1"/>
        <v>574.77755000000002</v>
      </c>
      <c r="P43">
        <f t="shared" si="2"/>
        <v>12</v>
      </c>
      <c r="Q43">
        <f t="shared" si="3"/>
        <v>48949</v>
      </c>
      <c r="R43">
        <f t="shared" si="4"/>
        <v>-23.168672500000003</v>
      </c>
      <c r="S43">
        <f t="shared" si="5"/>
        <v>-47.737531325107895</v>
      </c>
      <c r="U43" t="s">
        <v>141</v>
      </c>
      <c r="V43">
        <f>LOG10(Tabela1[[#This Row],[Wikiaves (Espécies)]])</f>
        <v>1.9731278535996986</v>
      </c>
      <c r="W43">
        <f>LOG10(Tabela1[[#This Row],[SpeciesLink (Espécies)]])</f>
        <v>0.3010299956639812</v>
      </c>
      <c r="X43">
        <f>LOG10(Tabela1[[#This Row],[Wikiaves (Registros)]])</f>
        <v>2.2576785748691846</v>
      </c>
      <c r="Y43">
        <f>LOG10(Tabela1[[#This Row],[SpeciesLink (Registros)]])</f>
        <v>0.3010299956639812</v>
      </c>
      <c r="Z43">
        <f>LOG10(Tabela1[[#This Row],[Área]])</f>
        <v>2.1065410484088751</v>
      </c>
      <c r="AA43">
        <f>LOG10(Tabela1[[#This Row],[Altitude]])</f>
        <v>2.7594997968638495</v>
      </c>
      <c r="AB43">
        <f>LOG10(Tabela1[[#This Row],[População]])</f>
        <v>4.6897438238425666</v>
      </c>
    </row>
    <row r="44" spans="1:28" x14ac:dyDescent="0.3">
      <c r="A44" t="s">
        <v>53</v>
      </c>
      <c r="B44">
        <v>10</v>
      </c>
      <c r="C44">
        <v>10</v>
      </c>
      <c r="D44">
        <v>22.033333333333335</v>
      </c>
      <c r="E44">
        <v>107.25</v>
      </c>
      <c r="F44">
        <v>132.624</v>
      </c>
      <c r="G44">
        <v>590.62341900000001</v>
      </c>
      <c r="H44">
        <v>1</v>
      </c>
      <c r="I44">
        <v>9668</v>
      </c>
      <c r="J44">
        <v>-21.186127442915851</v>
      </c>
      <c r="K44">
        <v>-48.788336564107944</v>
      </c>
      <c r="M44" t="s">
        <v>143</v>
      </c>
      <c r="N44">
        <f t="shared" si="0"/>
        <v>175.846</v>
      </c>
      <c r="O44">
        <f t="shared" si="1"/>
        <v>598.42758600000002</v>
      </c>
      <c r="P44">
        <f t="shared" si="2"/>
        <v>0</v>
      </c>
      <c r="Q44">
        <f t="shared" si="3"/>
        <v>17190</v>
      </c>
      <c r="R44">
        <f t="shared" si="4"/>
        <v>-22.508882412068655</v>
      </c>
      <c r="S44">
        <f t="shared" si="5"/>
        <v>-47.775700203456722</v>
      </c>
      <c r="U44" t="s">
        <v>143</v>
      </c>
      <c r="V44">
        <f>LOG10(Tabela1[[#This Row],[Wikiaves (Espécies)]])</f>
        <v>2.0211892990699383</v>
      </c>
      <c r="W44">
        <f>LOG10(Tabela1[[#This Row],[SpeciesLink (Espécies)]])</f>
        <v>0</v>
      </c>
      <c r="X44">
        <f>LOG10(Tabela1[[#This Row],[Wikiaves (Registros)]])</f>
        <v>2.3384564936046046</v>
      </c>
      <c r="Y44">
        <f>LOG10(Tabela1[[#This Row],[SpeciesLink (Registros)]])</f>
        <v>0</v>
      </c>
      <c r="Z44">
        <f>LOG10(Tabela1[[#This Row],[Área]])</f>
        <v>2.2451324937920831</v>
      </c>
      <c r="AA44">
        <f>LOG10(Tabela1[[#This Row],[Altitude]])</f>
        <v>2.7770116051963774</v>
      </c>
      <c r="AB44">
        <f>LOG10(Tabela1[[#This Row],[População]])</f>
        <v>4.2352758766870524</v>
      </c>
    </row>
    <row r="45" spans="1:28" x14ac:dyDescent="0.3">
      <c r="A45" t="s">
        <v>54</v>
      </c>
      <c r="B45">
        <v>359</v>
      </c>
      <c r="C45">
        <v>137</v>
      </c>
      <c r="D45">
        <v>19.850000000000001</v>
      </c>
      <c r="E45">
        <v>107.91666666666667</v>
      </c>
      <c r="F45">
        <v>178.02600000000001</v>
      </c>
      <c r="G45">
        <v>650.22345800000005</v>
      </c>
      <c r="H45">
        <v>5</v>
      </c>
      <c r="I45">
        <v>54408</v>
      </c>
      <c r="J45">
        <v>-22.571343010476571</v>
      </c>
      <c r="K45">
        <v>-47.164301150267747</v>
      </c>
      <c r="M45" t="s">
        <v>148</v>
      </c>
      <c r="N45">
        <f t="shared" si="0"/>
        <v>182.79300000000001</v>
      </c>
      <c r="O45">
        <f t="shared" si="1"/>
        <v>591.02437999999995</v>
      </c>
      <c r="P45">
        <f t="shared" si="2"/>
        <v>3</v>
      </c>
      <c r="Q45">
        <f t="shared" si="3"/>
        <v>28050</v>
      </c>
      <c r="R45">
        <f t="shared" si="4"/>
        <v>-22.330076447999904</v>
      </c>
      <c r="S45">
        <f t="shared" si="5"/>
        <v>-47.174375742552414</v>
      </c>
      <c r="U45" t="s">
        <v>148</v>
      </c>
      <c r="V45">
        <f>LOG10(Tabela1[[#This Row],[Wikiaves (Espécies)]])</f>
        <v>2.2695129442179165</v>
      </c>
      <c r="W45">
        <f>LOG10(Tabela1[[#This Row],[SpeciesLink (Espécies)]])</f>
        <v>0.3010299956639812</v>
      </c>
      <c r="X45">
        <f>LOG10(Tabela1[[#This Row],[Wikiaves (Registros)]])</f>
        <v>2.8609366207000937</v>
      </c>
      <c r="Y45">
        <f>LOG10(Tabela1[[#This Row],[SpeciesLink (Registros)]])</f>
        <v>0.3010299956639812</v>
      </c>
      <c r="Z45">
        <f>LOG10(Tabela1[[#This Row],[Área]])</f>
        <v>2.2619595605467095</v>
      </c>
      <c r="AA45">
        <f>LOG10(Tabela1[[#This Row],[Altitude]])</f>
        <v>2.7716053960776752</v>
      </c>
      <c r="AB45">
        <f>LOG10(Tabela1[[#This Row],[População]])</f>
        <v>4.4479328655921799</v>
      </c>
    </row>
    <row r="46" spans="1:28" x14ac:dyDescent="0.3">
      <c r="A46" t="s">
        <v>55</v>
      </c>
      <c r="B46">
        <v>325</v>
      </c>
      <c r="C46">
        <v>126</v>
      </c>
      <c r="D46">
        <v>17.850000000000001</v>
      </c>
      <c r="E46">
        <v>111.33333333333333</v>
      </c>
      <c r="F46">
        <v>96.167000000000002</v>
      </c>
      <c r="G46">
        <v>788.82622300000003</v>
      </c>
      <c r="H46">
        <v>7</v>
      </c>
      <c r="I46">
        <v>89824</v>
      </c>
      <c r="J46">
        <v>-23.395826740999905</v>
      </c>
      <c r="K46">
        <v>-46.320489600113774</v>
      </c>
      <c r="M46" t="s">
        <v>154</v>
      </c>
      <c r="N46">
        <f t="shared" si="0"/>
        <v>154.66499999999999</v>
      </c>
      <c r="O46">
        <f t="shared" si="1"/>
        <v>581.63542900000004</v>
      </c>
      <c r="P46">
        <f t="shared" si="2"/>
        <v>7</v>
      </c>
      <c r="Q46">
        <f t="shared" si="3"/>
        <v>72252</v>
      </c>
      <c r="R46">
        <f t="shared" si="4"/>
        <v>-22.645784885852652</v>
      </c>
      <c r="S46">
        <f t="shared" si="5"/>
        <v>-47.196770776794587</v>
      </c>
      <c r="U46" t="s">
        <v>154</v>
      </c>
      <c r="V46">
        <f>LOG10(Tabela1[[#This Row],[Wikiaves (Espécies)]])</f>
        <v>2.0530784434834195</v>
      </c>
      <c r="W46">
        <f>LOG10(Tabela1[[#This Row],[SpeciesLink (Espécies)]])</f>
        <v>0.3010299956639812</v>
      </c>
      <c r="X46">
        <f>LOG10(Tabela1[[#This Row],[Wikiaves (Registros)]])</f>
        <v>2.5693739096150461</v>
      </c>
      <c r="Y46">
        <f>LOG10(Tabela1[[#This Row],[SpeciesLink (Registros)]])</f>
        <v>0.3010299956639812</v>
      </c>
      <c r="Z46">
        <f>LOG10(Tabela1[[#This Row],[Área]])</f>
        <v>2.1893920459125691</v>
      </c>
      <c r="AA46">
        <f>LOG10(Tabela1[[#This Row],[Altitude]])</f>
        <v>2.7646508527178475</v>
      </c>
      <c r="AB46">
        <f>LOG10(Tabela1[[#This Row],[População]])</f>
        <v>4.8588498732547727</v>
      </c>
    </row>
    <row r="47" spans="1:28" x14ac:dyDescent="0.3">
      <c r="A47" t="s">
        <v>56</v>
      </c>
      <c r="B47">
        <v>16</v>
      </c>
      <c r="C47">
        <v>15</v>
      </c>
      <c r="D47">
        <v>22.841666666666665</v>
      </c>
      <c r="E47">
        <v>99.583333333333329</v>
      </c>
      <c r="F47">
        <v>69.373000000000005</v>
      </c>
      <c r="G47">
        <v>403.52067</v>
      </c>
      <c r="H47">
        <v>0</v>
      </c>
      <c r="I47">
        <v>1822</v>
      </c>
      <c r="J47">
        <v>-20.158189985895003</v>
      </c>
      <c r="K47">
        <v>-50.726962671419088</v>
      </c>
      <c r="M47" t="s">
        <v>156</v>
      </c>
      <c r="N47">
        <f t="shared" si="0"/>
        <v>323.99400000000003</v>
      </c>
      <c r="O47">
        <f t="shared" si="1"/>
        <v>850.24847499999998</v>
      </c>
      <c r="P47">
        <f t="shared" si="2"/>
        <v>50</v>
      </c>
      <c r="Q47">
        <f t="shared" si="3"/>
        <v>249210</v>
      </c>
      <c r="R47">
        <f t="shared" si="4"/>
        <v>-23.603514000000004</v>
      </c>
      <c r="S47">
        <f t="shared" si="5"/>
        <v>-46.931846327888586</v>
      </c>
      <c r="U47" t="s">
        <v>156</v>
      </c>
      <c r="V47">
        <f>LOG10(Tabela1[[#This Row],[Wikiaves (Espécies)]])</f>
        <v>2.5078558716958308</v>
      </c>
      <c r="W47">
        <f>LOG10(Tabela1[[#This Row],[SpeciesLink (Espécies)]])</f>
        <v>2.0681858617461617</v>
      </c>
      <c r="X47">
        <f>LOG10(Tabela1[[#This Row],[Wikiaves (Registros)]])</f>
        <v>3.514547752660286</v>
      </c>
      <c r="Y47">
        <f>LOG10(Tabela1[[#This Row],[SpeciesLink (Registros)]])</f>
        <v>2.7363965022766426</v>
      </c>
      <c r="Z47">
        <f>LOG10(Tabela1[[#This Row],[Área]])</f>
        <v>2.5105369676417379</v>
      </c>
      <c r="AA47">
        <f>LOG10(Tabela1[[#This Row],[Altitude]])</f>
        <v>2.9295458616577692</v>
      </c>
      <c r="AB47">
        <f>LOG10(Tabela1[[#This Row],[População]])</f>
        <v>5.3965654651848993</v>
      </c>
    </row>
    <row r="48" spans="1:28" x14ac:dyDescent="0.3">
      <c r="A48" t="s">
        <v>57</v>
      </c>
      <c r="B48">
        <v>556</v>
      </c>
      <c r="C48">
        <v>140</v>
      </c>
      <c r="D48">
        <v>20.524999999999999</v>
      </c>
      <c r="E48">
        <v>112.66666666666667</v>
      </c>
      <c r="F48">
        <v>460.60899999999998</v>
      </c>
      <c r="G48">
        <v>562.42563199999995</v>
      </c>
      <c r="H48">
        <v>28</v>
      </c>
      <c r="I48">
        <v>104386</v>
      </c>
      <c r="J48">
        <v>-22.662835020000003</v>
      </c>
      <c r="K48">
        <v>-50.417510040000003</v>
      </c>
      <c r="M48" t="s">
        <v>161</v>
      </c>
      <c r="N48">
        <f t="shared" si="0"/>
        <v>142.87899999999999</v>
      </c>
      <c r="O48">
        <f t="shared" si="1"/>
        <v>6.8811460000000002</v>
      </c>
      <c r="P48">
        <f t="shared" si="2"/>
        <v>9</v>
      </c>
      <c r="Q48">
        <f t="shared" si="3"/>
        <v>130705</v>
      </c>
      <c r="R48">
        <f t="shared" si="4"/>
        <v>-23.883839000000005</v>
      </c>
      <c r="S48">
        <f t="shared" si="5"/>
        <v>-46.420031768274477</v>
      </c>
      <c r="U48" t="s">
        <v>161</v>
      </c>
      <c r="V48">
        <f>LOG10(Tabela1[[#This Row],[Wikiaves (Espécies)]])</f>
        <v>2.3710678622717363</v>
      </c>
      <c r="W48">
        <f>LOG10(Tabela1[[#This Row],[SpeciesLink (Espécies)]])</f>
        <v>0.77815125038364363</v>
      </c>
      <c r="X48">
        <f>LOG10(Tabela1[[#This Row],[Wikiaves (Registros)]])</f>
        <v>3.3277674899027292</v>
      </c>
      <c r="Y48">
        <f>LOG10(Tabela1[[#This Row],[SpeciesLink (Registros)]])</f>
        <v>0.95424250943932487</v>
      </c>
      <c r="Z48">
        <f>LOG10(Tabela1[[#This Row],[Área]])</f>
        <v>2.1549684019587931</v>
      </c>
      <c r="AA48">
        <f>LOG10(Tabela1[[#This Row],[Altitude]])</f>
        <v>0.83766077254217619</v>
      </c>
      <c r="AB48">
        <f>LOG10(Tabela1[[#This Row],[População]])</f>
        <v>5.1162922014357486</v>
      </c>
    </row>
    <row r="49" spans="1:28" x14ac:dyDescent="0.3">
      <c r="A49" t="s">
        <v>58</v>
      </c>
      <c r="B49">
        <v>2860</v>
      </c>
      <c r="C49">
        <v>302</v>
      </c>
      <c r="D49">
        <v>18.399999999999999</v>
      </c>
      <c r="E49">
        <v>114.08333333333333</v>
      </c>
      <c r="F49">
        <v>478.52100000000002</v>
      </c>
      <c r="G49">
        <v>807.98801400000002</v>
      </c>
      <c r="H49">
        <v>43</v>
      </c>
      <c r="I49">
        <v>142761</v>
      </c>
      <c r="J49">
        <v>-23.116308</v>
      </c>
      <c r="K49">
        <v>-46.555062500674296</v>
      </c>
      <c r="M49" t="s">
        <v>162</v>
      </c>
      <c r="N49">
        <f t="shared" si="0"/>
        <v>1407.25</v>
      </c>
      <c r="O49">
        <f t="shared" si="1"/>
        <v>939.59264099999996</v>
      </c>
      <c r="P49">
        <f t="shared" si="2"/>
        <v>15</v>
      </c>
      <c r="Q49">
        <f t="shared" si="3"/>
        <v>21547</v>
      </c>
      <c r="R49">
        <f t="shared" si="4"/>
        <v>-23.074750147406501</v>
      </c>
      <c r="S49">
        <f t="shared" si="5"/>
        <v>-44.958026903498052</v>
      </c>
      <c r="U49" t="s">
        <v>162</v>
      </c>
      <c r="V49">
        <f>LOG10(Tabela1[[#This Row],[Wikiaves (Espécies)]])</f>
        <v>2.5132176000679389</v>
      </c>
      <c r="W49">
        <f>LOG10(Tabela1[[#This Row],[SpeciesLink (Espécies)]])</f>
        <v>1.6627578316815741</v>
      </c>
      <c r="X49">
        <f>LOG10(Tabela1[[#This Row],[Wikiaves (Registros)]])</f>
        <v>3.1908917169221698</v>
      </c>
      <c r="Y49">
        <f>LOG10(Tabela1[[#This Row],[SpeciesLink (Registros)]])</f>
        <v>1.8195439355418688</v>
      </c>
      <c r="Z49">
        <f>LOG10(Tabela1[[#This Row],[Área]])</f>
        <v>3.14837125733224</v>
      </c>
      <c r="AA49">
        <f>LOG10(Tabela1[[#This Row],[Altitude]])</f>
        <v>2.972939606673461</v>
      </c>
      <c r="AB49">
        <f>LOG10(Tabela1[[#This Row],[População]])</f>
        <v>4.3333868116595315</v>
      </c>
    </row>
    <row r="50" spans="1:28" x14ac:dyDescent="0.3">
      <c r="A50" t="s">
        <v>59</v>
      </c>
      <c r="B50">
        <v>350</v>
      </c>
      <c r="C50">
        <v>131</v>
      </c>
      <c r="D50">
        <v>22.166666666666664</v>
      </c>
      <c r="E50">
        <v>98.916666666666671</v>
      </c>
      <c r="F50">
        <v>434.49799999999999</v>
      </c>
      <c r="G50">
        <v>480.84726499999999</v>
      </c>
      <c r="H50">
        <v>2</v>
      </c>
      <c r="I50">
        <v>15189</v>
      </c>
      <c r="J50">
        <v>-20.6873348994576</v>
      </c>
      <c r="K50">
        <v>-50.553959333214863</v>
      </c>
      <c r="M50" t="s">
        <v>166</v>
      </c>
      <c r="N50">
        <f t="shared" si="0"/>
        <v>223.749</v>
      </c>
      <c r="O50">
        <f t="shared" si="1"/>
        <v>1055.4724309999999</v>
      </c>
      <c r="P50">
        <f t="shared" si="2"/>
        <v>1</v>
      </c>
      <c r="Q50">
        <f t="shared" si="3"/>
        <v>11146</v>
      </c>
      <c r="R50">
        <f t="shared" si="4"/>
        <v>-21.661621506036553</v>
      </c>
      <c r="S50">
        <f t="shared" si="5"/>
        <v>-46.736869786792376</v>
      </c>
      <c r="U50" t="s">
        <v>166</v>
      </c>
      <c r="V50">
        <f>LOG10(Tabela1[[#This Row],[Wikiaves (Espécies)]])</f>
        <v>2.2833012287035497</v>
      </c>
      <c r="W50">
        <f>LOG10(Tabela1[[#This Row],[SpeciesLink (Espécies)]])</f>
        <v>0.77815125038364363</v>
      </c>
      <c r="X50">
        <f>LOG10(Tabela1[[#This Row],[Wikiaves (Registros)]])</f>
        <v>2.8020892578817329</v>
      </c>
      <c r="Y50">
        <f>LOG10(Tabela1[[#This Row],[SpeciesLink (Registros)]])</f>
        <v>0.77815125038364363</v>
      </c>
      <c r="Z50">
        <f>LOG10(Tabela1[[#This Row],[Área]])</f>
        <v>2.3497611030026873</v>
      </c>
      <c r="AA50">
        <f>LOG10(Tabela1[[#This Row],[Altitude]])</f>
        <v>3.0234468939952253</v>
      </c>
      <c r="AB50">
        <f>LOG10(Tabela1[[#This Row],[População]])</f>
        <v>4.0471190387201812</v>
      </c>
    </row>
    <row r="51" spans="1:28" x14ac:dyDescent="0.3">
      <c r="A51" t="s">
        <v>60</v>
      </c>
      <c r="B51">
        <v>17</v>
      </c>
      <c r="C51">
        <v>17</v>
      </c>
      <c r="D51">
        <v>21.216666666666665</v>
      </c>
      <c r="E51">
        <v>99.166666666666671</v>
      </c>
      <c r="F51">
        <v>540.68899999999996</v>
      </c>
      <c r="G51">
        <v>489.50239099999999</v>
      </c>
      <c r="H51">
        <v>0</v>
      </c>
      <c r="I51">
        <v>5403</v>
      </c>
      <c r="J51">
        <v>-22.156772116287204</v>
      </c>
      <c r="K51">
        <v>-49.336815041183421</v>
      </c>
      <c r="M51" t="s">
        <v>170</v>
      </c>
      <c r="N51">
        <f t="shared" si="0"/>
        <v>205.874</v>
      </c>
      <c r="O51">
        <f t="shared" si="1"/>
        <v>707.05544099999997</v>
      </c>
      <c r="P51">
        <f t="shared" si="2"/>
        <v>4</v>
      </c>
      <c r="Q51">
        <f t="shared" si="3"/>
        <v>8873</v>
      </c>
      <c r="R51">
        <f t="shared" si="4"/>
        <v>-22.113167196367058</v>
      </c>
      <c r="S51">
        <f t="shared" si="5"/>
        <v>-48.316235806343272</v>
      </c>
      <c r="U51" t="s">
        <v>170</v>
      </c>
      <c r="V51">
        <f>LOG10(Tabela1[[#This Row],[Wikiaves (Espécies)]])</f>
        <v>2.5550944485783194</v>
      </c>
      <c r="W51">
        <f>LOG10(Tabela1[[#This Row],[SpeciesLink (Espécies)]])</f>
        <v>1.255272505103306</v>
      </c>
      <c r="X51">
        <f>LOG10(Tabela1[[#This Row],[Wikiaves (Registros)]])</f>
        <v>3.9466487339066765</v>
      </c>
      <c r="Y51">
        <f>LOG10(Tabela1[[#This Row],[SpeciesLink (Registros)]])</f>
        <v>1.3979400086720377</v>
      </c>
      <c r="Z51">
        <f>LOG10(Tabela1[[#This Row],[Área]])</f>
        <v>2.3136015026670074</v>
      </c>
      <c r="AA51">
        <f>LOG10(Tabela1[[#This Row],[Altitude]])</f>
        <v>2.8494534686432447</v>
      </c>
      <c r="AB51">
        <f>LOG10(Tabela1[[#This Row],[População]])</f>
        <v>3.9480704815189411</v>
      </c>
    </row>
    <row r="52" spans="1:28" x14ac:dyDescent="0.3">
      <c r="A52" t="s">
        <v>61</v>
      </c>
      <c r="B52">
        <v>16</v>
      </c>
      <c r="C52">
        <v>16</v>
      </c>
      <c r="D52">
        <v>21.858333333333334</v>
      </c>
      <c r="E52">
        <v>101.83333333333333</v>
      </c>
      <c r="F52">
        <v>338.37</v>
      </c>
      <c r="G52">
        <v>429.495339</v>
      </c>
      <c r="H52">
        <v>2</v>
      </c>
      <c r="I52">
        <v>13649</v>
      </c>
      <c r="J52">
        <v>-21.460870560715154</v>
      </c>
      <c r="K52">
        <v>-49.942697301187621</v>
      </c>
      <c r="M52" t="s">
        <v>175</v>
      </c>
      <c r="N52">
        <f t="shared" si="0"/>
        <v>1654.2560000000001</v>
      </c>
      <c r="O52">
        <f t="shared" si="1"/>
        <v>27.695094000000001</v>
      </c>
      <c r="P52">
        <f t="shared" si="2"/>
        <v>5</v>
      </c>
      <c r="Q52">
        <f t="shared" si="3"/>
        <v>15494</v>
      </c>
      <c r="R52">
        <f t="shared" si="4"/>
        <v>-24.525386611147006</v>
      </c>
      <c r="S52">
        <f t="shared" si="5"/>
        <v>-48.103228422535025</v>
      </c>
      <c r="U52" t="s">
        <v>175</v>
      </c>
      <c r="V52">
        <f>LOG10(Tabela1[[#This Row],[Wikiaves (Espécies)]])</f>
        <v>2.428134794028789</v>
      </c>
      <c r="W52">
        <f>LOG10(Tabela1[[#This Row],[SpeciesLink (Espécies)]])</f>
        <v>1.255272505103306</v>
      </c>
      <c r="X52">
        <f>LOG10(Tabela1[[#This Row],[Wikiaves (Registros)]])</f>
        <v>3.1212314551496214</v>
      </c>
      <c r="Y52">
        <f>LOG10(Tabela1[[#This Row],[SpeciesLink (Registros)]])</f>
        <v>1.8976270912904414</v>
      </c>
      <c r="Z52">
        <f>LOG10(Tabela1[[#This Row],[Área]])</f>
        <v>3.2186027185081167</v>
      </c>
      <c r="AA52">
        <f>LOG10(Tabela1[[#This Row],[Altitude]])</f>
        <v>1.4424028435253824</v>
      </c>
      <c r="AB52">
        <f>LOG10(Tabela1[[#This Row],[População]])</f>
        <v>4.1901635516307048</v>
      </c>
    </row>
    <row r="53" spans="1:28" x14ac:dyDescent="0.3">
      <c r="A53" t="s">
        <v>62</v>
      </c>
      <c r="B53">
        <v>1084</v>
      </c>
      <c r="C53">
        <v>213</v>
      </c>
      <c r="D53">
        <v>20.3</v>
      </c>
      <c r="E53">
        <v>106.83333333333333</v>
      </c>
      <c r="F53">
        <v>1213.0550000000001</v>
      </c>
      <c r="G53">
        <v>769.66435799999999</v>
      </c>
      <c r="H53">
        <v>16</v>
      </c>
      <c r="I53">
        <v>90655</v>
      </c>
      <c r="J53">
        <v>-23.1031935</v>
      </c>
      <c r="K53">
        <v>-48.92326319435665</v>
      </c>
      <c r="M53" t="s">
        <v>180</v>
      </c>
      <c r="N53">
        <f t="shared" si="0"/>
        <v>155.64099999999999</v>
      </c>
      <c r="O53">
        <f t="shared" si="1"/>
        <v>765.89379199999996</v>
      </c>
      <c r="P53">
        <f t="shared" si="2"/>
        <v>11</v>
      </c>
      <c r="Q53">
        <f t="shared" si="3"/>
        <v>69385</v>
      </c>
      <c r="R53">
        <f t="shared" si="4"/>
        <v>-23.831829103771252</v>
      </c>
      <c r="S53">
        <f t="shared" si="5"/>
        <v>-46.817108872549611</v>
      </c>
      <c r="U53" t="s">
        <v>180</v>
      </c>
      <c r="V53">
        <f>LOG10(Tabela1[[#This Row],[Wikiaves (Espécies)]])</f>
        <v>2.3096301674258988</v>
      </c>
      <c r="W53">
        <f>LOG10(Tabela1[[#This Row],[SpeciesLink (Espécies)]])</f>
        <v>0.69897000433601886</v>
      </c>
      <c r="X53">
        <f>LOG10(Tabela1[[#This Row],[Wikiaves (Registros)]])</f>
        <v>2.8536982117761744</v>
      </c>
      <c r="Y53">
        <f>LOG10(Tabela1[[#This Row],[SpeciesLink (Registros)]])</f>
        <v>0.84509804001425681</v>
      </c>
      <c r="Z53">
        <f>LOG10(Tabela1[[#This Row],[Área]])</f>
        <v>2.1921240125010617</v>
      </c>
      <c r="AA53">
        <f>LOG10(Tabela1[[#This Row],[Altitude]])</f>
        <v>2.8841685493371125</v>
      </c>
      <c r="AB53">
        <f>LOG10(Tabela1[[#This Row],[População]])</f>
        <v>4.8412655926257822</v>
      </c>
    </row>
    <row r="54" spans="1:28" x14ac:dyDescent="0.3">
      <c r="A54" t="s">
        <v>63</v>
      </c>
      <c r="B54">
        <v>164</v>
      </c>
      <c r="C54">
        <v>64</v>
      </c>
      <c r="D54">
        <v>23</v>
      </c>
      <c r="E54">
        <v>81.166666666699996</v>
      </c>
      <c r="F54">
        <v>110.372</v>
      </c>
      <c r="G54">
        <v>529.20406600000001</v>
      </c>
      <c r="H54">
        <v>2</v>
      </c>
      <c r="I54">
        <v>17502</v>
      </c>
      <c r="J54">
        <v>-20.918563779599804</v>
      </c>
      <c r="K54">
        <v>-49.44857370929315</v>
      </c>
      <c r="M54" t="s">
        <v>188</v>
      </c>
      <c r="N54">
        <f t="shared" si="0"/>
        <v>573.89400000000001</v>
      </c>
      <c r="O54">
        <f t="shared" si="1"/>
        <v>305.85159599999997</v>
      </c>
      <c r="P54">
        <f t="shared" si="2"/>
        <v>0</v>
      </c>
      <c r="Q54">
        <f t="shared" si="3"/>
        <v>9371</v>
      </c>
      <c r="R54">
        <f t="shared" si="4"/>
        <v>-22.554996920208456</v>
      </c>
      <c r="S54">
        <f t="shared" si="5"/>
        <v>-52.590898380276627</v>
      </c>
      <c r="U54" t="s">
        <v>188</v>
      </c>
      <c r="V54">
        <f>LOG10(Tabela1[[#This Row],[Wikiaves (Espécies)]])</f>
        <v>1.1139433523068367</v>
      </c>
      <c r="W54">
        <f>LOG10(Tabela1[[#This Row],[SpeciesLink (Espécies)]])</f>
        <v>0</v>
      </c>
      <c r="X54">
        <f>LOG10(Tabela1[[#This Row],[Wikiaves (Registros)]])</f>
        <v>1.255272505103306</v>
      </c>
      <c r="Y54">
        <f>LOG10(Tabela1[[#This Row],[SpeciesLink (Registros)]])</f>
        <v>0.3010299956639812</v>
      </c>
      <c r="Z54">
        <f>LOG10(Tabela1[[#This Row],[Área]])</f>
        <v>2.7588316842686296</v>
      </c>
      <c r="AA54">
        <f>LOG10(Tabela1[[#This Row],[Altitude]])</f>
        <v>2.485510751082586</v>
      </c>
      <c r="AB54">
        <f>LOG10(Tabela1[[#This Row],[População]])</f>
        <v>3.9717859378791145</v>
      </c>
    </row>
    <row r="55" spans="1:28" x14ac:dyDescent="0.3">
      <c r="A55" t="s">
        <v>64</v>
      </c>
      <c r="B55">
        <v>15</v>
      </c>
      <c r="C55">
        <v>12</v>
      </c>
      <c r="D55">
        <v>21.3</v>
      </c>
      <c r="E55">
        <v>99.75</v>
      </c>
      <c r="F55">
        <v>91.635000000000005</v>
      </c>
      <c r="G55">
        <v>469.65975600000002</v>
      </c>
      <c r="H55">
        <v>0</v>
      </c>
      <c r="I55">
        <v>5735</v>
      </c>
      <c r="J55">
        <v>-21.901523782031152</v>
      </c>
      <c r="K55">
        <v>-49.356473499413504</v>
      </c>
      <c r="M55" t="s">
        <v>198</v>
      </c>
      <c r="N55">
        <f t="shared" si="0"/>
        <v>605.67899999999997</v>
      </c>
      <c r="O55">
        <f t="shared" si="1"/>
        <v>996.07265299999995</v>
      </c>
      <c r="P55">
        <f t="shared" si="2"/>
        <v>64</v>
      </c>
      <c r="Q55">
        <f t="shared" si="3"/>
        <v>353187</v>
      </c>
      <c r="R55">
        <f t="shared" si="4"/>
        <v>-20.536097000000002</v>
      </c>
      <c r="S55">
        <f t="shared" si="5"/>
        <v>-47.40233162567754</v>
      </c>
      <c r="U55" t="s">
        <v>198</v>
      </c>
      <c r="V55">
        <f>LOG10(Tabela1[[#This Row],[Wikiaves (Espécies)]])</f>
        <v>2.5314789170422549</v>
      </c>
      <c r="W55">
        <f>LOG10(Tabela1[[#This Row],[SpeciesLink (Espécies)]])</f>
        <v>0</v>
      </c>
      <c r="X55">
        <f>LOG10(Tabela1[[#This Row],[Wikiaves (Registros)]])</f>
        <v>3.4812992733328558</v>
      </c>
      <c r="Y55">
        <f>LOG10(Tabela1[[#This Row],[SpeciesLink (Registros)]])</f>
        <v>0</v>
      </c>
      <c r="Z55">
        <f>LOG10(Tabela1[[#This Row],[Área]])</f>
        <v>2.7822425161394038</v>
      </c>
      <c r="AA55">
        <f>LOG10(Tabela1[[#This Row],[Altitude]])</f>
        <v>2.9982910167833814</v>
      </c>
      <c r="AB55">
        <f>LOG10(Tabela1[[#This Row],[População]])</f>
        <v>5.5480047098201162</v>
      </c>
    </row>
    <row r="56" spans="1:28" x14ac:dyDescent="0.3">
      <c r="A56" t="s">
        <v>65</v>
      </c>
      <c r="B56">
        <v>30</v>
      </c>
      <c r="C56">
        <v>22</v>
      </c>
      <c r="D56">
        <v>22.391666666666666</v>
      </c>
      <c r="E56">
        <v>105.58333333333333</v>
      </c>
      <c r="F56">
        <v>149.881</v>
      </c>
      <c r="G56">
        <v>545.22033699999997</v>
      </c>
      <c r="H56">
        <v>0</v>
      </c>
      <c r="I56">
        <v>9068</v>
      </c>
      <c r="J56">
        <v>-20.738263778181601</v>
      </c>
      <c r="K56">
        <v>-49.579327690024719</v>
      </c>
      <c r="M56" t="s">
        <v>202</v>
      </c>
      <c r="N56">
        <f t="shared" si="0"/>
        <v>355.91399999999999</v>
      </c>
      <c r="O56">
        <f t="shared" si="1"/>
        <v>561.18488100000002</v>
      </c>
      <c r="P56">
        <f t="shared" si="2"/>
        <v>1</v>
      </c>
      <c r="Q56">
        <f t="shared" si="3"/>
        <v>6548</v>
      </c>
      <c r="R56">
        <f t="shared" si="4"/>
        <v>-22.294019248259001</v>
      </c>
      <c r="S56">
        <f t="shared" si="5"/>
        <v>-49.552111329830026</v>
      </c>
      <c r="U56" t="s">
        <v>202</v>
      </c>
      <c r="V56">
        <f>LOG10(Tabela1[[#This Row],[Wikiaves (Espécies)]])</f>
        <v>2.3443922736851106</v>
      </c>
      <c r="W56">
        <f>LOG10(Tabela1[[#This Row],[SpeciesLink (Espécies)]])</f>
        <v>0.77815125038364363</v>
      </c>
      <c r="X56">
        <f>LOG10(Tabela1[[#This Row],[Wikiaves (Registros)]])</f>
        <v>3.1139433523068369</v>
      </c>
      <c r="Y56">
        <f>LOG10(Tabela1[[#This Row],[SpeciesLink (Registros)]])</f>
        <v>0.77815125038364363</v>
      </c>
      <c r="Z56">
        <f>LOG10(Tabela1[[#This Row],[Área]])</f>
        <v>2.5513450714631412</v>
      </c>
      <c r="AA56">
        <f>LOG10(Tabela1[[#This Row],[Altitude]])</f>
        <v>2.7491059620948817</v>
      </c>
      <c r="AB56">
        <f>LOG10(Tabela1[[#This Row],[População]])</f>
        <v>3.8161086707399039</v>
      </c>
    </row>
    <row r="57" spans="1:28" x14ac:dyDescent="0.3">
      <c r="A57" t="s">
        <v>66</v>
      </c>
      <c r="B57">
        <v>1076</v>
      </c>
      <c r="C57">
        <v>274</v>
      </c>
      <c r="D57">
        <v>20.75</v>
      </c>
      <c r="E57">
        <v>119.91666666666667</v>
      </c>
      <c r="F57">
        <v>616.42899999999997</v>
      </c>
      <c r="G57">
        <v>449.84810499999998</v>
      </c>
      <c r="H57">
        <v>3</v>
      </c>
      <c r="I57">
        <v>10945</v>
      </c>
      <c r="J57">
        <v>-22.682615999324106</v>
      </c>
      <c r="K57">
        <v>-44.323330128990769</v>
      </c>
      <c r="M57" t="s">
        <v>203</v>
      </c>
      <c r="N57">
        <f t="shared" si="0"/>
        <v>555.80700000000002</v>
      </c>
      <c r="O57">
        <f t="shared" si="1"/>
        <v>679.96329800000001</v>
      </c>
      <c r="P57">
        <f t="shared" si="2"/>
        <v>19</v>
      </c>
      <c r="Q57">
        <f t="shared" si="3"/>
        <v>44390</v>
      </c>
      <c r="R57">
        <f t="shared" si="4"/>
        <v>-22.210709490000003</v>
      </c>
      <c r="S57">
        <f t="shared" si="5"/>
        <v>-49.656529935058046</v>
      </c>
      <c r="U57" t="s">
        <v>203</v>
      </c>
      <c r="V57">
        <f>LOG10(Tabela1[[#This Row],[Wikiaves (Espécies)]])</f>
        <v>2.2787536009528289</v>
      </c>
      <c r="W57">
        <f>LOG10(Tabela1[[#This Row],[SpeciesLink (Espécies)]])</f>
        <v>1.5314789170422551</v>
      </c>
      <c r="X57">
        <f>LOG10(Tabela1[[#This Row],[Wikiaves (Registros)]])</f>
        <v>2.8318697742805017</v>
      </c>
      <c r="Y57">
        <f>LOG10(Tabela1[[#This Row],[SpeciesLink (Registros)]])</f>
        <v>1.6989700043360187</v>
      </c>
      <c r="Z57">
        <f>LOG10(Tabela1[[#This Row],[Área]])</f>
        <v>2.7449240121107117</v>
      </c>
      <c r="AA57">
        <f>LOG10(Tabela1[[#This Row],[Altitude]])</f>
        <v>2.8324854716676406</v>
      </c>
      <c r="AB57">
        <f>LOG10(Tabela1[[#This Row],[População]])</f>
        <v>4.6472851450253669</v>
      </c>
    </row>
    <row r="58" spans="1:28" x14ac:dyDescent="0.3">
      <c r="A58" t="s">
        <v>67</v>
      </c>
      <c r="B58">
        <v>106</v>
      </c>
      <c r="C58">
        <v>65</v>
      </c>
      <c r="D58">
        <v>20.408333333333335</v>
      </c>
      <c r="E58">
        <v>99.75</v>
      </c>
      <c r="F58">
        <v>153.142</v>
      </c>
      <c r="G58">
        <v>570.63822800000003</v>
      </c>
      <c r="H58">
        <v>2</v>
      </c>
      <c r="I58">
        <v>3469</v>
      </c>
      <c r="J58">
        <v>-23.627110519724603</v>
      </c>
      <c r="K58">
        <v>-49.566063896902328</v>
      </c>
      <c r="M58" t="s">
        <v>213</v>
      </c>
      <c r="N58">
        <f t="shared" si="0"/>
        <v>408.29199999999997</v>
      </c>
      <c r="O58">
        <f t="shared" si="1"/>
        <v>766.40262800000005</v>
      </c>
      <c r="P58">
        <f t="shared" si="2"/>
        <v>1</v>
      </c>
      <c r="Q58">
        <f t="shared" si="3"/>
        <v>17157</v>
      </c>
      <c r="R58">
        <f t="shared" si="4"/>
        <v>-24.182526500000005</v>
      </c>
      <c r="S58">
        <f t="shared" si="5"/>
        <v>-48.527681321849471</v>
      </c>
      <c r="U58" t="s">
        <v>213</v>
      </c>
      <c r="V58">
        <f>LOG10(Tabela1[[#This Row],[Wikiaves (Espécies)]])</f>
        <v>2.0681858617461617</v>
      </c>
      <c r="W58">
        <f>LOG10(Tabela1[[#This Row],[SpeciesLink (Espécies)]])</f>
        <v>0.47712125471966244</v>
      </c>
      <c r="X58">
        <f>LOG10(Tabela1[[#This Row],[Wikiaves (Registros)]])</f>
        <v>2.2405492482825999</v>
      </c>
      <c r="Y58">
        <f>LOG10(Tabela1[[#This Row],[SpeciesLink (Registros)]])</f>
        <v>0.6020599913279624</v>
      </c>
      <c r="Z58">
        <f>LOG10(Tabela1[[#This Row],[Área]])</f>
        <v>2.6109708705184098</v>
      </c>
      <c r="AA58">
        <f>LOG10(Tabela1[[#This Row],[Altitude]])</f>
        <v>2.8844569852718731</v>
      </c>
      <c r="AB58">
        <f>LOG10(Tabela1[[#This Row],[População]])</f>
        <v>4.2344413512663346</v>
      </c>
    </row>
    <row r="59" spans="1:28" x14ac:dyDescent="0.3">
      <c r="A59" t="s">
        <v>68</v>
      </c>
      <c r="B59">
        <v>73</v>
      </c>
      <c r="C59">
        <v>43</v>
      </c>
      <c r="D59">
        <v>22.408333333333335</v>
      </c>
      <c r="E59">
        <v>98.666666666666671</v>
      </c>
      <c r="F59">
        <v>205.21199999999999</v>
      </c>
      <c r="G59">
        <v>395.81386300000003</v>
      </c>
      <c r="H59">
        <v>0</v>
      </c>
      <c r="I59">
        <v>7402</v>
      </c>
      <c r="J59">
        <v>-21.259025921970753</v>
      </c>
      <c r="K59">
        <v>-49.953988516548904</v>
      </c>
      <c r="M59" t="s">
        <v>219</v>
      </c>
      <c r="N59">
        <f t="shared" si="0"/>
        <v>955.63699999999994</v>
      </c>
      <c r="O59">
        <f t="shared" si="1"/>
        <v>413.249123</v>
      </c>
      <c r="P59">
        <f t="shared" si="2"/>
        <v>2</v>
      </c>
      <c r="Q59">
        <f t="shared" si="3"/>
        <v>32939</v>
      </c>
      <c r="R59">
        <f t="shared" si="4"/>
        <v>-21.253446495000002</v>
      </c>
      <c r="S59">
        <f t="shared" si="5"/>
        <v>-50.642639048250544</v>
      </c>
      <c r="U59" t="s">
        <v>219</v>
      </c>
      <c r="V59">
        <f>LOG10(Tabela1[[#This Row],[Wikiaves (Espécies)]])</f>
        <v>2.1335389083702174</v>
      </c>
      <c r="W59">
        <f>LOG10(Tabela1[[#This Row],[SpeciesLink (Espécies)]])</f>
        <v>0</v>
      </c>
      <c r="X59">
        <f>LOG10(Tabela1[[#This Row],[Wikiaves (Registros)]])</f>
        <v>2.3710678622717363</v>
      </c>
      <c r="Y59">
        <f>LOG10(Tabela1[[#This Row],[SpeciesLink (Registros)]])</f>
        <v>0</v>
      </c>
      <c r="Z59">
        <f>LOG10(Tabela1[[#This Row],[Área]])</f>
        <v>2.9802929562565255</v>
      </c>
      <c r="AA59">
        <f>LOG10(Tabela1[[#This Row],[Altitude]])</f>
        <v>2.6162119405818642</v>
      </c>
      <c r="AB59">
        <f>LOG10(Tabela1[[#This Row],[População]])</f>
        <v>4.5177104102231027</v>
      </c>
    </row>
    <row r="60" spans="1:28" x14ac:dyDescent="0.3">
      <c r="A60" t="s">
        <v>69</v>
      </c>
      <c r="B60">
        <v>2048</v>
      </c>
      <c r="C60">
        <v>237</v>
      </c>
      <c r="D60">
        <v>21.508333333333333</v>
      </c>
      <c r="E60">
        <v>99.916666666666671</v>
      </c>
      <c r="F60">
        <v>444.40499999999997</v>
      </c>
      <c r="G60">
        <v>435.44642599999997</v>
      </c>
      <c r="H60">
        <v>4</v>
      </c>
      <c r="I60">
        <v>35264</v>
      </c>
      <c r="J60">
        <v>-22.071978000000001</v>
      </c>
      <c r="K60">
        <v>-48.74152477123976</v>
      </c>
      <c r="M60" t="s">
        <v>224</v>
      </c>
      <c r="N60">
        <f t="shared" si="0"/>
        <v>144.79400000000001</v>
      </c>
      <c r="O60">
        <f t="shared" si="1"/>
        <v>43.694651999999998</v>
      </c>
      <c r="P60">
        <f t="shared" si="2"/>
        <v>46</v>
      </c>
      <c r="Q60">
        <f t="shared" si="3"/>
        <v>320459</v>
      </c>
      <c r="R60">
        <f t="shared" si="4"/>
        <v>-23.995149000000001</v>
      </c>
      <c r="S60">
        <f t="shared" si="5"/>
        <v>-46.249034279441624</v>
      </c>
      <c r="U60" t="s">
        <v>224</v>
      </c>
      <c r="V60">
        <f>LOG10(Tabela1[[#This Row],[Wikiaves (Espécies)]])</f>
        <v>2.3560258571931225</v>
      </c>
      <c r="W60">
        <f>LOG10(Tabela1[[#This Row],[SpeciesLink (Espécies)]])</f>
        <v>1.5185139398778875</v>
      </c>
      <c r="X60">
        <f>LOG10(Tabela1[[#This Row],[Wikiaves (Registros)]])</f>
        <v>3.3554515201265174</v>
      </c>
      <c r="Y60">
        <f>LOG10(Tabela1[[#This Row],[SpeciesLink (Registros)]])</f>
        <v>2.6928469192772302</v>
      </c>
      <c r="Z60">
        <f>LOG10(Tabela1[[#This Row],[Área]])</f>
        <v>2.1607505658605772</v>
      </c>
      <c r="AA60">
        <f>LOG10(Tabela1[[#This Row],[Altitude]])</f>
        <v>1.6404282848189122</v>
      </c>
      <c r="AB60">
        <f>LOG10(Tabela1[[#This Row],[População]])</f>
        <v>5.505772473128542</v>
      </c>
    </row>
    <row r="61" spans="1:28" x14ac:dyDescent="0.3">
      <c r="A61" t="s">
        <v>70</v>
      </c>
      <c r="B61">
        <v>528</v>
      </c>
      <c r="C61">
        <v>136</v>
      </c>
      <c r="D61">
        <v>21.266666666666666</v>
      </c>
      <c r="E61">
        <v>105.58333333333333</v>
      </c>
      <c r="F61">
        <v>150.12100000000001</v>
      </c>
      <c r="G61">
        <v>472.06330300000002</v>
      </c>
      <c r="H61">
        <v>9</v>
      </c>
      <c r="I61">
        <v>36126</v>
      </c>
      <c r="J61">
        <v>-22.491145500000005</v>
      </c>
      <c r="K61">
        <v>-48.563229227569458</v>
      </c>
      <c r="M61" t="s">
        <v>225</v>
      </c>
      <c r="N61">
        <f t="shared" si="0"/>
        <v>318.67500000000001</v>
      </c>
      <c r="O61">
        <f t="shared" si="1"/>
        <v>776.35806200000002</v>
      </c>
      <c r="P61">
        <f t="shared" si="2"/>
        <v>85</v>
      </c>
      <c r="Q61">
        <f t="shared" si="3"/>
        <v>1379182</v>
      </c>
      <c r="R61">
        <f t="shared" si="4"/>
        <v>-23.468506000000001</v>
      </c>
      <c r="S61">
        <f t="shared" si="5"/>
        <v>-46.531084085661085</v>
      </c>
      <c r="U61" t="s">
        <v>225</v>
      </c>
      <c r="V61">
        <f>LOG10(Tabela1[[#This Row],[Wikiaves (Espécies)]])</f>
        <v>2.5237464668115646</v>
      </c>
      <c r="W61">
        <f>LOG10(Tabela1[[#This Row],[SpeciesLink (Espécies)]])</f>
        <v>0.84509804001425681</v>
      </c>
      <c r="X61">
        <f>LOG10(Tabela1[[#This Row],[Wikiaves (Registros)]])</f>
        <v>3.7058637122839193</v>
      </c>
      <c r="Y61">
        <f>LOG10(Tabela1[[#This Row],[SpeciesLink (Registros)]])</f>
        <v>0.95424250943932487</v>
      </c>
      <c r="Z61">
        <f>LOG10(Tabela1[[#This Row],[Área]])</f>
        <v>2.5033479944812145</v>
      </c>
      <c r="AA61">
        <f>LOG10(Tabela1[[#This Row],[Altitude]])</f>
        <v>2.8900620672445219</v>
      </c>
      <c r="AB61">
        <f>LOG10(Tabela1[[#This Row],[População]])</f>
        <v>6.1396215804472218</v>
      </c>
    </row>
    <row r="62" spans="1:28" x14ac:dyDescent="0.3">
      <c r="A62" t="s">
        <v>71</v>
      </c>
      <c r="B62">
        <v>46</v>
      </c>
      <c r="C62">
        <v>37</v>
      </c>
      <c r="D62">
        <v>18.266666666666666</v>
      </c>
      <c r="E62">
        <v>111.83333333333333</v>
      </c>
      <c r="F62">
        <v>405.68099999999998</v>
      </c>
      <c r="G62">
        <v>773.93357000000003</v>
      </c>
      <c r="H62">
        <v>1</v>
      </c>
      <c r="I62">
        <v>5724</v>
      </c>
      <c r="J62">
        <v>-24.471425999287952</v>
      </c>
      <c r="K62">
        <v>-49.027139136803854</v>
      </c>
      <c r="M62" t="s">
        <v>230</v>
      </c>
      <c r="N62">
        <f t="shared" si="0"/>
        <v>62.415999999999997</v>
      </c>
      <c r="O62">
        <f t="shared" si="1"/>
        <v>584.89496199999996</v>
      </c>
      <c r="P62">
        <f t="shared" si="2"/>
        <v>15</v>
      </c>
      <c r="Q62">
        <f t="shared" si="3"/>
        <v>230851</v>
      </c>
      <c r="R62">
        <f t="shared" si="4"/>
        <v>-22.858395000000005</v>
      </c>
      <c r="S62">
        <f t="shared" si="5"/>
        <v>-47.221096609757517</v>
      </c>
      <c r="U62" t="s">
        <v>230</v>
      </c>
      <c r="V62">
        <f>LOG10(Tabela1[[#This Row],[Wikiaves (Espécies)]])</f>
        <v>1.9493900066449128</v>
      </c>
      <c r="W62">
        <f>LOG10(Tabela1[[#This Row],[SpeciesLink (Espécies)]])</f>
        <v>0.3010299956639812</v>
      </c>
      <c r="X62">
        <f>LOG10(Tabela1[[#This Row],[Wikiaves (Registros)]])</f>
        <v>2.4842998393467859</v>
      </c>
      <c r="Y62">
        <f>LOG10(Tabela1[[#This Row],[SpeciesLink (Registros)]])</f>
        <v>0.47712125471966244</v>
      </c>
      <c r="Z62">
        <f>LOG10(Tabela1[[#This Row],[Área]])</f>
        <v>1.7952959329677161</v>
      </c>
      <c r="AA62">
        <f>LOG10(Tabela1[[#This Row],[Altitude]])</f>
        <v>2.7670778805785337</v>
      </c>
      <c r="AB62">
        <f>LOG10(Tabela1[[#This Row],[População]])</f>
        <v>5.3633317601673909</v>
      </c>
    </row>
    <row r="63" spans="1:28" x14ac:dyDescent="0.3">
      <c r="A63" t="s">
        <v>72</v>
      </c>
      <c r="B63">
        <v>272</v>
      </c>
      <c r="C63">
        <v>109</v>
      </c>
      <c r="D63">
        <v>22.333333333333336</v>
      </c>
      <c r="E63">
        <v>132.66666666666666</v>
      </c>
      <c r="F63">
        <v>1007.684</v>
      </c>
      <c r="G63">
        <v>153.957954</v>
      </c>
      <c r="H63">
        <v>1</v>
      </c>
      <c r="I63">
        <v>7659</v>
      </c>
      <c r="J63">
        <v>-24.759386656017259</v>
      </c>
      <c r="K63">
        <v>-48.502343452770837</v>
      </c>
      <c r="M63" t="s">
        <v>232</v>
      </c>
      <c r="N63">
        <f t="shared" si="0"/>
        <v>321.94799999999998</v>
      </c>
      <c r="O63">
        <f t="shared" si="1"/>
        <v>497.34339499999999</v>
      </c>
      <c r="P63">
        <f t="shared" si="2"/>
        <v>1</v>
      </c>
      <c r="Q63">
        <f t="shared" si="3"/>
        <v>6321</v>
      </c>
      <c r="R63">
        <f t="shared" si="4"/>
        <v>-21.855061086860808</v>
      </c>
      <c r="S63">
        <f t="shared" si="5"/>
        <v>-50.689199932370684</v>
      </c>
      <c r="U63" t="s">
        <v>232</v>
      </c>
      <c r="V63">
        <f>LOG10(Tabela1[[#This Row],[Wikiaves (Espécies)]])</f>
        <v>1.8692317197309762</v>
      </c>
      <c r="W63">
        <f>LOG10(Tabela1[[#This Row],[SpeciesLink (Espécies)]])</f>
        <v>0.69897000433601886</v>
      </c>
      <c r="X63">
        <f>LOG10(Tabela1[[#This Row],[Wikiaves (Registros)]])</f>
        <v>2.1903316981702914</v>
      </c>
      <c r="Y63">
        <f>LOG10(Tabela1[[#This Row],[SpeciesLink (Registros)]])</f>
        <v>0.69897000433601886</v>
      </c>
      <c r="Z63">
        <f>LOG10(Tabela1[[#This Row],[Área]])</f>
        <v>2.5077857315195806</v>
      </c>
      <c r="AA63">
        <f>LOG10(Tabela1[[#This Row],[Altitude]])</f>
        <v>2.6966563546410698</v>
      </c>
      <c r="AB63">
        <f>LOG10(Tabela1[[#This Row],[População]])</f>
        <v>3.8007857903277626</v>
      </c>
    </row>
    <row r="64" spans="1:28" x14ac:dyDescent="0.3">
      <c r="A64" t="s">
        <v>73</v>
      </c>
      <c r="B64">
        <v>2607</v>
      </c>
      <c r="C64">
        <v>286</v>
      </c>
      <c r="D64">
        <v>22.783333333333335</v>
      </c>
      <c r="E64">
        <v>109.08333333333333</v>
      </c>
      <c r="F64">
        <v>1566.1610000000001</v>
      </c>
      <c r="G64">
        <v>537.66359699999998</v>
      </c>
      <c r="H64">
        <v>25</v>
      </c>
      <c r="I64">
        <v>122098</v>
      </c>
      <c r="J64">
        <v>-20.558455515000002</v>
      </c>
      <c r="K64">
        <v>-48.567377839455055</v>
      </c>
      <c r="M64" t="s">
        <v>238</v>
      </c>
      <c r="N64">
        <f t="shared" si="0"/>
        <v>1058.0820000000001</v>
      </c>
      <c r="O64">
        <f t="shared" si="1"/>
        <v>871.58019300000001</v>
      </c>
      <c r="P64">
        <f t="shared" si="2"/>
        <v>12</v>
      </c>
      <c r="Q64">
        <f t="shared" si="3"/>
        <v>78878</v>
      </c>
      <c r="R64">
        <f t="shared" si="4"/>
        <v>-23.652632500000003</v>
      </c>
      <c r="S64">
        <f t="shared" si="5"/>
        <v>-47.220491187489856</v>
      </c>
      <c r="U64" t="s">
        <v>238</v>
      </c>
      <c r="V64">
        <f>LOG10(Tabela1[[#This Row],[Wikiaves (Espécies)]])</f>
        <v>2.5198279937757189</v>
      </c>
      <c r="W64">
        <f>LOG10(Tabela1[[#This Row],[SpeciesLink (Espécies)]])</f>
        <v>1.8976270912904414</v>
      </c>
      <c r="X64">
        <f>LOG10(Tabela1[[#This Row],[Wikiaves (Registros)]])</f>
        <v>3.6316466629584196</v>
      </c>
      <c r="Y64">
        <f>LOG10(Tabela1[[#This Row],[SpeciesLink (Registros)]])</f>
        <v>2.916453948549925</v>
      </c>
      <c r="Z64">
        <f>LOG10(Tabela1[[#This Row],[Área]])</f>
        <v>3.0245193262696137</v>
      </c>
      <c r="AA64">
        <f>LOG10(Tabela1[[#This Row],[Altitude]])</f>
        <v>2.940307352174786</v>
      </c>
      <c r="AB64">
        <f>LOG10(Tabela1[[#This Row],[População]])</f>
        <v>4.8969558902701795</v>
      </c>
    </row>
    <row r="65" spans="1:28" x14ac:dyDescent="0.3">
      <c r="A65" t="s">
        <v>74</v>
      </c>
      <c r="B65">
        <v>275</v>
      </c>
      <c r="C65">
        <v>153</v>
      </c>
      <c r="D65">
        <v>22.116666666666667</v>
      </c>
      <c r="E65">
        <v>114.75</v>
      </c>
      <c r="F65">
        <v>146.02500000000001</v>
      </c>
      <c r="G65">
        <v>512.96524199999999</v>
      </c>
      <c r="H65">
        <v>2</v>
      </c>
      <c r="I65">
        <v>32812</v>
      </c>
      <c r="J65">
        <v>-21.191743500000005</v>
      </c>
      <c r="K65">
        <v>-48.162813518526143</v>
      </c>
      <c r="M65" t="s">
        <v>243</v>
      </c>
      <c r="N65">
        <f t="shared" si="0"/>
        <v>292.95299999999997</v>
      </c>
      <c r="O65">
        <f t="shared" si="1"/>
        <v>741.813129</v>
      </c>
      <c r="P65">
        <f t="shared" si="2"/>
        <v>1</v>
      </c>
      <c r="Q65">
        <f t="shared" si="3"/>
        <v>9534</v>
      </c>
      <c r="R65">
        <f t="shared" si="4"/>
        <v>-23.204843000000007</v>
      </c>
      <c r="S65">
        <f t="shared" si="5"/>
        <v>-46.156314423937715</v>
      </c>
      <c r="U65" t="s">
        <v>243</v>
      </c>
      <c r="V65">
        <f>LOG10(Tabela1[[#This Row],[Wikiaves (Espécies)]])</f>
        <v>2.1553360374650619</v>
      </c>
      <c r="W65">
        <f>LOG10(Tabela1[[#This Row],[SpeciesLink (Espécies)]])</f>
        <v>0.77815125038364363</v>
      </c>
      <c r="X65">
        <f>LOG10(Tabela1[[#This Row],[Wikiaves (Registros)]])</f>
        <v>2.4393326938302629</v>
      </c>
      <c r="Y65">
        <f>LOG10(Tabela1[[#This Row],[SpeciesLink (Registros)]])</f>
        <v>0.77815125038364363</v>
      </c>
      <c r="Z65">
        <f>LOG10(Tabela1[[#This Row],[Área]])</f>
        <v>2.4667979497808954</v>
      </c>
      <c r="AA65">
        <f>LOG10(Tabela1[[#This Row],[Altitude]])</f>
        <v>2.8702945154334047</v>
      </c>
      <c r="AB65">
        <f>LOG10(Tabela1[[#This Row],[População]])</f>
        <v>3.9792751475910233</v>
      </c>
    </row>
    <row r="66" spans="1:28" x14ac:dyDescent="0.3">
      <c r="A66" t="s">
        <v>75</v>
      </c>
      <c r="B66">
        <v>1076</v>
      </c>
      <c r="C66">
        <v>175</v>
      </c>
      <c r="D66">
        <v>18.508333333333333</v>
      </c>
      <c r="E66">
        <v>120</v>
      </c>
      <c r="F66">
        <v>65.700999999999993</v>
      </c>
      <c r="G66">
        <v>741.56507899999997</v>
      </c>
      <c r="H66">
        <v>34</v>
      </c>
      <c r="I66">
        <v>274182</v>
      </c>
      <c r="J66">
        <v>-23.508902000000003</v>
      </c>
      <c r="K66">
        <v>-46.874652886530505</v>
      </c>
      <c r="M66" t="s">
        <v>244</v>
      </c>
      <c r="N66">
        <f t="shared" ref="N66:N129" si="6">VLOOKUP(M66,A$1:K$646,6,)</f>
        <v>1978.7950000000001</v>
      </c>
      <c r="O66">
        <f t="shared" ref="O66:O129" si="7">VLOOKUP($M66,$A$1:$K$646,7,)</f>
        <v>4.7814889999999997</v>
      </c>
      <c r="P66">
        <f t="shared" ref="P66:P129" si="8">VLOOKUP($M66,$A$1:$K$646,8,)</f>
        <v>7</v>
      </c>
      <c r="Q66">
        <f t="shared" ref="Q66:Q129" si="9">VLOOKUP($M66,$A$1:$K$646,9,)</f>
        <v>30857</v>
      </c>
      <c r="R66">
        <f t="shared" ref="R66:R129" si="10">VLOOKUP($M66,$A$1:$K$646,10,)</f>
        <v>-24.706954196425801</v>
      </c>
      <c r="S66">
        <f t="shared" ref="S66:S129" si="11">VLOOKUP($M66,$A$1:$K$646,11,)</f>
        <v>-47.553137408817555</v>
      </c>
      <c r="U66" t="s">
        <v>244</v>
      </c>
      <c r="V66">
        <f>LOG10(Tabela1[[#This Row],[Wikiaves (Espécies)]])</f>
        <v>2.4183012913197452</v>
      </c>
      <c r="W66">
        <f>LOG10(Tabela1[[#This Row],[SpeciesLink (Espécies)]])</f>
        <v>2.1613680022349748</v>
      </c>
      <c r="X66">
        <f>LOG10(Tabela1[[#This Row],[Wikiaves (Registros)]])</f>
        <v>3.1411360901207388</v>
      </c>
      <c r="Y66">
        <f>LOG10(Tabela1[[#This Row],[SpeciesLink (Registros)]])</f>
        <v>3.4237372499823291</v>
      </c>
      <c r="Z66">
        <f>LOG10(Tabela1[[#This Row],[Área]])</f>
        <v>3.2964008043224484</v>
      </c>
      <c r="AA66">
        <f>LOG10(Tabela1[[#This Row],[Altitude]])</f>
        <v>0.67956316100216974</v>
      </c>
      <c r="AB66">
        <f>LOG10(Tabela1[[#This Row],[População]])</f>
        <v>4.4893537005094188</v>
      </c>
    </row>
    <row r="67" spans="1:28" x14ac:dyDescent="0.3">
      <c r="A67" t="s">
        <v>76</v>
      </c>
      <c r="B67">
        <v>8</v>
      </c>
      <c r="C67">
        <v>6</v>
      </c>
      <c r="D67">
        <v>21.541666666666664</v>
      </c>
      <c r="E67">
        <v>103.75</v>
      </c>
      <c r="F67">
        <v>170.91200000000001</v>
      </c>
      <c r="G67">
        <v>453.599603</v>
      </c>
      <c r="H67">
        <v>1</v>
      </c>
      <c r="I67">
        <v>20953</v>
      </c>
      <c r="J67">
        <v>-21.921037470000005</v>
      </c>
      <c r="K67">
        <v>-50.734870861895374</v>
      </c>
      <c r="M67" t="s">
        <v>245</v>
      </c>
      <c r="N67">
        <f t="shared" si="6"/>
        <v>196.56700000000001</v>
      </c>
      <c r="O67">
        <f t="shared" si="7"/>
        <v>7.931819</v>
      </c>
      <c r="P67">
        <f t="shared" si="8"/>
        <v>15</v>
      </c>
      <c r="Q67">
        <f t="shared" si="9"/>
        <v>11166</v>
      </c>
      <c r="R67">
        <f t="shared" si="10"/>
        <v>-24.739239940397805</v>
      </c>
      <c r="S67">
        <f t="shared" si="11"/>
        <v>-47.554316965929928</v>
      </c>
      <c r="U67" t="s">
        <v>245</v>
      </c>
      <c r="V67">
        <f>LOG10(Tabela1[[#This Row],[Wikiaves (Espécies)]])</f>
        <v>2.4502491083193609</v>
      </c>
      <c r="W67">
        <f>LOG10(Tabela1[[#This Row],[SpeciesLink (Espécies)]])</f>
        <v>0.69897000433601886</v>
      </c>
      <c r="X67">
        <f>LOG10(Tabela1[[#This Row],[Wikiaves (Registros)]])</f>
        <v>3.5843312243675309</v>
      </c>
      <c r="Y67">
        <f>LOG10(Tabela1[[#This Row],[SpeciesLink (Registros)]])</f>
        <v>2.2648178230095364</v>
      </c>
      <c r="Z67">
        <f>LOG10(Tabela1[[#This Row],[Área]])</f>
        <v>2.2935106095243367</v>
      </c>
      <c r="AA67">
        <f>LOG10(Tabela1[[#This Row],[Altitude]])</f>
        <v>0.89937279527127478</v>
      </c>
      <c r="AB67">
        <f>LOG10(Tabela1[[#This Row],[População]])</f>
        <v>4.0478976235144106</v>
      </c>
    </row>
    <row r="68" spans="1:28" x14ac:dyDescent="0.3">
      <c r="A68" t="s">
        <v>77</v>
      </c>
      <c r="B68">
        <v>2499</v>
      </c>
      <c r="C68">
        <v>248</v>
      </c>
      <c r="D68">
        <v>20.175000000000001</v>
      </c>
      <c r="E68">
        <v>130.41666666666666</v>
      </c>
      <c r="F68">
        <v>849.52599999999995</v>
      </c>
      <c r="G68">
        <v>865.73670100000004</v>
      </c>
      <c r="H68">
        <v>18</v>
      </c>
      <c r="I68">
        <v>62508</v>
      </c>
      <c r="J68">
        <v>-20.891929500000003</v>
      </c>
      <c r="K68">
        <v>-47.586106726868273</v>
      </c>
      <c r="M68" t="s">
        <v>656</v>
      </c>
      <c r="N68">
        <f t="shared" si="6"/>
        <v>346.38900000000001</v>
      </c>
      <c r="O68">
        <f t="shared" si="7"/>
        <v>87.188124000000002</v>
      </c>
      <c r="P68">
        <f t="shared" si="8"/>
        <v>60</v>
      </c>
      <c r="Q68">
        <f t="shared" si="9"/>
        <v>34970</v>
      </c>
      <c r="R68">
        <f t="shared" si="10"/>
        <v>-23.788652500000001</v>
      </c>
      <c r="S68">
        <f t="shared" si="11"/>
        <v>-45.354056666940934</v>
      </c>
      <c r="U68" t="s">
        <v>656</v>
      </c>
      <c r="V68">
        <f>LOG10(Tabela1[[#This Row],[Wikiaves (Espécies)]])</f>
        <v>2.5276299008713385</v>
      </c>
      <c r="W68">
        <f>LOG10(Tabela1[[#This Row],[SpeciesLink (Espécies)]])</f>
        <v>0.77815125038364363</v>
      </c>
      <c r="X68">
        <f>LOG10(Tabela1[[#This Row],[Wikiaves (Registros)]])</f>
        <v>3.9697885374149391</v>
      </c>
      <c r="Y68">
        <f>LOG10(Tabela1[[#This Row],[SpeciesLink (Registros)]])</f>
        <v>0.77815125038364363</v>
      </c>
      <c r="Z68">
        <f>LOG10(Tabela1[[#This Row],[Área]])</f>
        <v>2.5395640920198077</v>
      </c>
      <c r="AA68">
        <f>LOG10(Tabela1[[#This Row],[Altitude]])</f>
        <v>1.940457333183506</v>
      </c>
      <c r="AB68">
        <f>LOG10(Tabela1[[#This Row],[População]])</f>
        <v>4.5436956323092446</v>
      </c>
    </row>
    <row r="69" spans="1:28" x14ac:dyDescent="0.3">
      <c r="A69" t="s">
        <v>78</v>
      </c>
      <c r="B69">
        <v>2882</v>
      </c>
      <c r="C69">
        <v>273</v>
      </c>
      <c r="D69">
        <v>21.05</v>
      </c>
      <c r="E69">
        <v>100.75</v>
      </c>
      <c r="F69">
        <v>667.68399999999997</v>
      </c>
      <c r="G69">
        <v>510.08846599999998</v>
      </c>
      <c r="H69">
        <v>97</v>
      </c>
      <c r="I69">
        <v>376818</v>
      </c>
      <c r="J69">
        <v>-22.325122500000006</v>
      </c>
      <c r="K69">
        <v>-49.083000867090362</v>
      </c>
      <c r="M69" t="s">
        <v>247</v>
      </c>
      <c r="N69">
        <f t="shared" si="6"/>
        <v>311.54500000000002</v>
      </c>
      <c r="O69">
        <f t="shared" si="7"/>
        <v>631.62627199999997</v>
      </c>
      <c r="P69">
        <f t="shared" si="8"/>
        <v>69</v>
      </c>
      <c r="Q69">
        <f t="shared" si="9"/>
        <v>251627</v>
      </c>
      <c r="R69">
        <f t="shared" si="10"/>
        <v>-23.081646000000003</v>
      </c>
      <c r="S69">
        <f t="shared" si="11"/>
        <v>-47.212308940251397</v>
      </c>
      <c r="U69" t="s">
        <v>247</v>
      </c>
      <c r="V69">
        <f>LOG10(Tabela1[[#This Row],[Wikiaves (Espécies)]])</f>
        <v>2.399673721481038</v>
      </c>
      <c r="W69">
        <f>LOG10(Tabela1[[#This Row],[SpeciesLink (Espécies)]])</f>
        <v>0.6020599913279624</v>
      </c>
      <c r="X69">
        <f>LOG10(Tabela1[[#This Row],[Wikiaves (Registros)]])</f>
        <v>3.4838724542226736</v>
      </c>
      <c r="Y69">
        <f>LOG10(Tabela1[[#This Row],[SpeciesLink (Registros)]])</f>
        <v>0.90308998699194354</v>
      </c>
      <c r="Z69">
        <f>LOG10(Tabela1[[#This Row],[Área]])</f>
        <v>2.4935207856346433</v>
      </c>
      <c r="AA69">
        <f>LOG10(Tabela1[[#This Row],[Altitude]])</f>
        <v>2.8004601858507194</v>
      </c>
      <c r="AB69">
        <f>LOG10(Tabela1[[#This Row],[População]])</f>
        <v>5.4007572398013783</v>
      </c>
    </row>
    <row r="70" spans="1:28" x14ac:dyDescent="0.3">
      <c r="A70" t="s">
        <v>79</v>
      </c>
      <c r="B70">
        <v>978</v>
      </c>
      <c r="C70">
        <v>239</v>
      </c>
      <c r="D70">
        <v>22.333333333333336</v>
      </c>
      <c r="E70">
        <v>111.41666666666667</v>
      </c>
      <c r="F70">
        <v>683.19200000000001</v>
      </c>
      <c r="G70">
        <v>564.73536200000001</v>
      </c>
      <c r="H70">
        <v>16</v>
      </c>
      <c r="I70">
        <v>77496</v>
      </c>
      <c r="J70">
        <v>-20.949815520000005</v>
      </c>
      <c r="K70">
        <v>-48.477362174701703</v>
      </c>
      <c r="M70" t="s">
        <v>252</v>
      </c>
      <c r="N70">
        <f t="shared" si="6"/>
        <v>170.28899999999999</v>
      </c>
      <c r="O70">
        <f t="shared" si="7"/>
        <v>582.03182900000002</v>
      </c>
      <c r="P70">
        <f t="shared" si="8"/>
        <v>8</v>
      </c>
      <c r="Q70">
        <f t="shared" si="9"/>
        <v>37133</v>
      </c>
      <c r="R70">
        <f t="shared" si="10"/>
        <v>-23.350277390297954</v>
      </c>
      <c r="S70">
        <f t="shared" si="11"/>
        <v>-47.689893893544628</v>
      </c>
      <c r="U70" t="s">
        <v>252</v>
      </c>
      <c r="V70">
        <f>LOG10(Tabela1[[#This Row],[Wikiaves (Espécies)]])</f>
        <v>2.357934847000454</v>
      </c>
      <c r="W70">
        <f>LOG10(Tabela1[[#This Row],[SpeciesLink (Espécies)]])</f>
        <v>1.5563025007672873</v>
      </c>
      <c r="X70">
        <f>LOG10(Tabela1[[#This Row],[Wikiaves (Registros)]])</f>
        <v>3.1209028176145273</v>
      </c>
      <c r="Y70">
        <f>LOG10(Tabela1[[#This Row],[SpeciesLink (Registros)]])</f>
        <v>1.6901960800285136</v>
      </c>
      <c r="Z70">
        <f>LOG10(Tabela1[[#This Row],[Área]])</f>
        <v>2.2311865951523071</v>
      </c>
      <c r="AA70">
        <f>LOG10(Tabela1[[#This Row],[Altitude]])</f>
        <v>2.7649467351328627</v>
      </c>
      <c r="AB70">
        <f>LOG10(Tabela1[[#This Row],[População]])</f>
        <v>4.5697600375863496</v>
      </c>
    </row>
    <row r="71" spans="1:28" x14ac:dyDescent="0.3">
      <c r="A71" t="s">
        <v>80</v>
      </c>
      <c r="B71">
        <v>3</v>
      </c>
      <c r="C71">
        <v>3</v>
      </c>
      <c r="D71">
        <v>21.95</v>
      </c>
      <c r="E71">
        <v>97.833333333333329</v>
      </c>
      <c r="F71">
        <v>301.68700000000001</v>
      </c>
      <c r="G71">
        <v>432.32479000000001</v>
      </c>
      <c r="H71">
        <v>2</v>
      </c>
      <c r="I71">
        <v>2980</v>
      </c>
      <c r="J71">
        <v>-21.269108021202353</v>
      </c>
      <c r="K71">
        <v>-50.811852214805619</v>
      </c>
      <c r="M71" t="s">
        <v>255</v>
      </c>
      <c r="N71">
        <f t="shared" si="6"/>
        <v>1152.059</v>
      </c>
      <c r="O71">
        <f t="shared" si="7"/>
        <v>79.195538999999997</v>
      </c>
      <c r="P71">
        <f t="shared" si="8"/>
        <v>12</v>
      </c>
      <c r="Q71">
        <f t="shared" si="9"/>
        <v>4218</v>
      </c>
      <c r="R71">
        <f t="shared" si="10"/>
        <v>-24.584460178276952</v>
      </c>
      <c r="S71">
        <f t="shared" si="11"/>
        <v>-48.589600714087638</v>
      </c>
      <c r="U71" t="s">
        <v>255</v>
      </c>
      <c r="V71">
        <f>LOG10(Tabela1[[#This Row],[Wikiaves (Espécies)]])</f>
        <v>2.5888317255942073</v>
      </c>
      <c r="W71">
        <f>LOG10(Tabela1[[#This Row],[SpeciesLink (Espécies)]])</f>
        <v>0</v>
      </c>
      <c r="X71">
        <f>LOG10(Tabela1[[#This Row],[Wikiaves (Registros)]])</f>
        <v>3.8735530935136189</v>
      </c>
      <c r="Y71">
        <f>LOG10(Tabela1[[#This Row],[SpeciesLink (Registros)]])</f>
        <v>0</v>
      </c>
      <c r="Z71">
        <f>LOG10(Tabela1[[#This Row],[Área]])</f>
        <v>3.0614747210301623</v>
      </c>
      <c r="AA71">
        <f>LOG10(Tabela1[[#This Row],[Altitude]])</f>
        <v>1.8987007189348442</v>
      </c>
      <c r="AB71">
        <f>LOG10(Tabela1[[#This Row],[População]])</f>
        <v>3.6251065754034677</v>
      </c>
    </row>
    <row r="72" spans="1:28" x14ac:dyDescent="0.3">
      <c r="A72" t="s">
        <v>81</v>
      </c>
      <c r="B72">
        <v>88</v>
      </c>
      <c r="C72">
        <v>64</v>
      </c>
      <c r="D72">
        <v>19.808333333333334</v>
      </c>
      <c r="E72">
        <v>109.25</v>
      </c>
      <c r="F72">
        <v>244.15799999999999</v>
      </c>
      <c r="G72">
        <v>698.07781199999999</v>
      </c>
      <c r="H72">
        <v>2</v>
      </c>
      <c r="I72">
        <v>11148</v>
      </c>
      <c r="J72">
        <v>-23.013553004003153</v>
      </c>
      <c r="K72">
        <v>-49.474043484681708</v>
      </c>
      <c r="M72" t="s">
        <v>264</v>
      </c>
      <c r="N72">
        <f t="shared" si="6"/>
        <v>601.71100000000001</v>
      </c>
      <c r="O72">
        <f t="shared" si="7"/>
        <v>6.4738429999999996</v>
      </c>
      <c r="P72">
        <f t="shared" si="8"/>
        <v>21</v>
      </c>
      <c r="Q72">
        <f t="shared" si="9"/>
        <v>101816</v>
      </c>
      <c r="R72">
        <f t="shared" si="10"/>
        <v>-24.186120666832753</v>
      </c>
      <c r="S72">
        <f t="shared" si="11"/>
        <v>-46.790991482878688</v>
      </c>
      <c r="U72" t="s">
        <v>264</v>
      </c>
      <c r="V72">
        <f>LOG10(Tabela1[[#This Row],[Wikiaves (Espécies)]])</f>
        <v>2.5211380837040362</v>
      </c>
      <c r="W72">
        <f>LOG10(Tabela1[[#This Row],[SpeciesLink (Espécies)]])</f>
        <v>1.568201724066995</v>
      </c>
      <c r="X72">
        <f>LOG10(Tabela1[[#This Row],[Wikiaves (Registros)]])</f>
        <v>3.5960470075454389</v>
      </c>
      <c r="Y72">
        <f>LOG10(Tabela1[[#This Row],[SpeciesLink (Registros)]])</f>
        <v>3.1892094895823062</v>
      </c>
      <c r="Z72">
        <f>LOG10(Tabela1[[#This Row],[Área]])</f>
        <v>2.7793879509891362</v>
      </c>
      <c r="AA72">
        <f>LOG10(Tabela1[[#This Row],[Altitude]])</f>
        <v>0.81116216292870524</v>
      </c>
      <c r="AB72">
        <f>LOG10(Tabela1[[#This Row],[População]])</f>
        <v>5.0078160311019184</v>
      </c>
    </row>
    <row r="73" spans="1:28" x14ac:dyDescent="0.3">
      <c r="A73" t="s">
        <v>82</v>
      </c>
      <c r="B73">
        <v>5215</v>
      </c>
      <c r="C73">
        <v>321</v>
      </c>
      <c r="D73">
        <v>22.358333333333334</v>
      </c>
      <c r="E73">
        <v>224.08333333333334</v>
      </c>
      <c r="F73">
        <v>491.54599999999999</v>
      </c>
      <c r="G73">
        <v>7.7199070000000001</v>
      </c>
      <c r="H73">
        <v>29</v>
      </c>
      <c r="I73">
        <v>63249</v>
      </c>
      <c r="J73">
        <v>-23.854014500000005</v>
      </c>
      <c r="K73">
        <v>-46.136538335134581</v>
      </c>
      <c r="M73" t="s">
        <v>267</v>
      </c>
      <c r="N73">
        <f t="shared" si="6"/>
        <v>1789.35</v>
      </c>
      <c r="O73">
        <f t="shared" si="7"/>
        <v>668.67916200000002</v>
      </c>
      <c r="P73">
        <f t="shared" si="8"/>
        <v>26</v>
      </c>
      <c r="Q73">
        <f t="shared" si="9"/>
        <v>163901</v>
      </c>
      <c r="R73">
        <f t="shared" si="10"/>
        <v>-23.587872500000007</v>
      </c>
      <c r="S73">
        <f t="shared" si="11"/>
        <v>-48.046142895454686</v>
      </c>
      <c r="U73" t="s">
        <v>267</v>
      </c>
      <c r="V73">
        <f>LOG10(Tabela1[[#This Row],[Wikiaves (Espécies)]])</f>
        <v>2.3944516808262164</v>
      </c>
      <c r="W73">
        <f>LOG10(Tabela1[[#This Row],[SpeciesLink (Espécies)]])</f>
        <v>2.287801729930226</v>
      </c>
      <c r="X73">
        <f>LOG10(Tabela1[[#This Row],[Wikiaves (Registros)]])</f>
        <v>3.1559430179718366</v>
      </c>
      <c r="Y73">
        <f>LOG10(Tabela1[[#This Row],[SpeciesLink (Registros)]])</f>
        <v>3.5234863323432277</v>
      </c>
      <c r="Z73">
        <f>LOG10(Tabela1[[#This Row],[Área]])</f>
        <v>3.252695297639292</v>
      </c>
      <c r="AA73">
        <f>LOG10(Tabela1[[#This Row],[Altitude]])</f>
        <v>2.8252177895234802</v>
      </c>
      <c r="AB73">
        <f>LOG10(Tabela1[[#This Row],[População]])</f>
        <v>5.214581603315203</v>
      </c>
    </row>
    <row r="74" spans="1:28" x14ac:dyDescent="0.3">
      <c r="A74" t="s">
        <v>83</v>
      </c>
      <c r="B74">
        <v>21</v>
      </c>
      <c r="C74">
        <v>19</v>
      </c>
      <c r="D74">
        <v>21.8</v>
      </c>
      <c r="E74">
        <v>101.16666666666667</v>
      </c>
      <c r="F74">
        <v>158.02500000000001</v>
      </c>
      <c r="G74">
        <v>439.42571500000003</v>
      </c>
      <c r="H74">
        <v>1</v>
      </c>
      <c r="I74">
        <v>8034</v>
      </c>
      <c r="J74">
        <v>-21.402571135191707</v>
      </c>
      <c r="K74">
        <v>-50.481110480500149</v>
      </c>
      <c r="M74" t="s">
        <v>268</v>
      </c>
      <c r="N74">
        <f t="shared" si="6"/>
        <v>1826.258</v>
      </c>
      <c r="O74">
        <f t="shared" si="7"/>
        <v>690.31585800000005</v>
      </c>
      <c r="P74">
        <f t="shared" si="8"/>
        <v>12</v>
      </c>
      <c r="Q74">
        <f t="shared" si="9"/>
        <v>94354</v>
      </c>
      <c r="R74">
        <f t="shared" si="10"/>
        <v>-23.983437999298651</v>
      </c>
      <c r="S74">
        <f t="shared" si="11"/>
        <v>-48.877389159065352</v>
      </c>
      <c r="U74" t="s">
        <v>268</v>
      </c>
      <c r="V74">
        <f>LOG10(Tabela1[[#This Row],[Wikiaves (Espécies)]])</f>
        <v>2.3654879848908998</v>
      </c>
      <c r="W74">
        <f>LOG10(Tabela1[[#This Row],[SpeciesLink (Espécies)]])</f>
        <v>0</v>
      </c>
      <c r="X74">
        <f>LOG10(Tabela1[[#This Row],[Wikiaves (Registros)]])</f>
        <v>2.8790958795000727</v>
      </c>
      <c r="Y74">
        <f>LOG10(Tabela1[[#This Row],[SpeciesLink (Registros)]])</f>
        <v>0</v>
      </c>
      <c r="Z74">
        <f>LOG10(Tabela1[[#This Row],[Área]])</f>
        <v>3.2615621313917691</v>
      </c>
      <c r="AA74">
        <f>LOG10(Tabela1[[#This Row],[Altitude]])</f>
        <v>2.8390478501560712</v>
      </c>
      <c r="AB74">
        <f>LOG10(Tabela1[[#This Row],[População]])</f>
        <v>4.9747603161713743</v>
      </c>
    </row>
    <row r="75" spans="1:28" x14ac:dyDescent="0.3">
      <c r="A75" t="s">
        <v>84</v>
      </c>
      <c r="B75">
        <v>198</v>
      </c>
      <c r="C75">
        <v>115</v>
      </c>
      <c r="D75">
        <v>22.141666666666666</v>
      </c>
      <c r="E75">
        <v>100.25</v>
      </c>
      <c r="F75">
        <v>530.03099999999995</v>
      </c>
      <c r="G75">
        <v>414.40244100000001</v>
      </c>
      <c r="H75">
        <v>11</v>
      </c>
      <c r="I75">
        <v>123638</v>
      </c>
      <c r="J75">
        <v>-21.292392288249403</v>
      </c>
      <c r="K75">
        <v>-50.339328516986953</v>
      </c>
      <c r="M75" t="s">
        <v>269</v>
      </c>
      <c r="N75">
        <f t="shared" si="6"/>
        <v>82.658000000000001</v>
      </c>
      <c r="O75">
        <f t="shared" si="7"/>
        <v>743.05072299999995</v>
      </c>
      <c r="P75">
        <f t="shared" si="8"/>
        <v>13</v>
      </c>
      <c r="Q75">
        <f t="shared" si="9"/>
        <v>237700</v>
      </c>
      <c r="R75">
        <f t="shared" si="10"/>
        <v>-23.546934000000004</v>
      </c>
      <c r="S75">
        <f t="shared" si="11"/>
        <v>-46.933372863488053</v>
      </c>
      <c r="U75" t="s">
        <v>269</v>
      </c>
      <c r="V75">
        <f>LOG10(Tabela1[[#This Row],[Wikiaves (Espécies)]])</f>
        <v>2.357934847000454</v>
      </c>
      <c r="W75">
        <f>LOG10(Tabela1[[#This Row],[SpeciesLink (Espécies)]])</f>
        <v>0.6020599913279624</v>
      </c>
      <c r="X75">
        <f>LOG10(Tabela1[[#This Row],[Wikiaves (Registros)]])</f>
        <v>3.1398790864012365</v>
      </c>
      <c r="Y75">
        <f>LOG10(Tabela1[[#This Row],[SpeciesLink (Registros)]])</f>
        <v>0.69897000433601886</v>
      </c>
      <c r="Z75">
        <f>LOG10(Tabela1[[#This Row],[Área]])</f>
        <v>1.9172848928465853</v>
      </c>
      <c r="AA75">
        <f>LOG10(Tabela1[[#This Row],[Altitude]])</f>
        <v>2.8710184610918179</v>
      </c>
      <c r="AB75">
        <f>LOG10(Tabela1[[#This Row],[População]])</f>
        <v>5.37602918172818</v>
      </c>
    </row>
    <row r="76" spans="1:28" x14ac:dyDescent="0.3">
      <c r="A76" t="s">
        <v>85</v>
      </c>
      <c r="B76">
        <v>463</v>
      </c>
      <c r="C76">
        <v>160</v>
      </c>
      <c r="D76">
        <v>17.45</v>
      </c>
      <c r="E76">
        <v>164.83333333333334</v>
      </c>
      <c r="F76">
        <v>317.40600000000001</v>
      </c>
      <c r="G76">
        <v>778.677502</v>
      </c>
      <c r="H76">
        <v>8</v>
      </c>
      <c r="I76">
        <v>32598</v>
      </c>
      <c r="J76">
        <v>-23.571033387499956</v>
      </c>
      <c r="K76">
        <v>-46.041212224814579</v>
      </c>
      <c r="M76" t="s">
        <v>270</v>
      </c>
      <c r="N76">
        <f t="shared" si="6"/>
        <v>518.41600000000005</v>
      </c>
      <c r="O76">
        <f t="shared" si="7"/>
        <v>648.92559400000005</v>
      </c>
      <c r="P76">
        <f t="shared" si="8"/>
        <v>13</v>
      </c>
      <c r="Q76">
        <f t="shared" si="9"/>
        <v>74773</v>
      </c>
      <c r="R76">
        <f t="shared" si="10"/>
        <v>-22.436005499333753</v>
      </c>
      <c r="S76">
        <f t="shared" si="11"/>
        <v>-46.821248011133704</v>
      </c>
      <c r="U76" t="s">
        <v>270</v>
      </c>
      <c r="V76">
        <f>LOG10(Tabela1[[#This Row],[Wikiaves (Espécies)]])</f>
        <v>2.4871383754771865</v>
      </c>
      <c r="W76">
        <f>LOG10(Tabela1[[#This Row],[SpeciesLink (Espécies)]])</f>
        <v>0</v>
      </c>
      <c r="X76">
        <f>LOG10(Tabela1[[#This Row],[Wikiaves (Registros)]])</f>
        <v>3.5132176000679389</v>
      </c>
      <c r="Y76">
        <f>LOG10(Tabela1[[#This Row],[SpeciesLink (Registros)]])</f>
        <v>0</v>
      </c>
      <c r="Z76">
        <f>LOG10(Tabela1[[#This Row],[Área]])</f>
        <v>2.714678396806363</v>
      </c>
      <c r="AA76">
        <f>LOG10(Tabela1[[#This Row],[Altitude]])</f>
        <v>2.8121949033215978</v>
      </c>
      <c r="AB76">
        <f>LOG10(Tabela1[[#This Row],[População]])</f>
        <v>4.8737448055137191</v>
      </c>
    </row>
    <row r="77" spans="1:28" x14ac:dyDescent="0.3">
      <c r="A77" t="s">
        <v>86</v>
      </c>
      <c r="B77">
        <v>1127</v>
      </c>
      <c r="C77">
        <v>192</v>
      </c>
      <c r="D77">
        <v>21.383333333333333</v>
      </c>
      <c r="E77">
        <v>108</v>
      </c>
      <c r="F77">
        <v>690.74800000000005</v>
      </c>
      <c r="G77">
        <v>477.67313999999999</v>
      </c>
      <c r="H77">
        <v>0</v>
      </c>
      <c r="I77">
        <v>14923</v>
      </c>
      <c r="J77">
        <v>-21.992484163440356</v>
      </c>
      <c r="K77">
        <v>-48.390596906985081</v>
      </c>
      <c r="M77" t="s">
        <v>276</v>
      </c>
      <c r="N77">
        <f t="shared" si="6"/>
        <v>82.622</v>
      </c>
      <c r="O77">
        <f t="shared" si="7"/>
        <v>762.25442199999998</v>
      </c>
      <c r="P77">
        <f t="shared" si="8"/>
        <v>10</v>
      </c>
      <c r="Q77">
        <f t="shared" si="9"/>
        <v>370821</v>
      </c>
      <c r="R77">
        <f t="shared" si="10"/>
        <v>-23.476897500000007</v>
      </c>
      <c r="S77">
        <f t="shared" si="11"/>
        <v>-46.351603140965388</v>
      </c>
      <c r="U77" t="s">
        <v>276</v>
      </c>
      <c r="V77">
        <f>LOG10(Tabela1[[#This Row],[Wikiaves (Espécies)]])</f>
        <v>2.1903316981702914</v>
      </c>
      <c r="W77">
        <f>LOG10(Tabela1[[#This Row],[SpeciesLink (Espécies)]])</f>
        <v>0</v>
      </c>
      <c r="X77">
        <f>LOG10(Tabela1[[#This Row],[Wikiaves (Registros)]])</f>
        <v>2.8350561017201161</v>
      </c>
      <c r="Y77">
        <f>LOG10(Tabela1[[#This Row],[SpeciesLink (Registros)]])</f>
        <v>0</v>
      </c>
      <c r="Z77">
        <f>LOG10(Tabela1[[#This Row],[Área]])</f>
        <v>1.9170957035726772</v>
      </c>
      <c r="AA77">
        <f>LOG10(Tabela1[[#This Row],[Altitude]])</f>
        <v>2.8820999524793711</v>
      </c>
      <c r="AB77">
        <f>LOG10(Tabela1[[#This Row],[População]])</f>
        <v>5.5691643207418018</v>
      </c>
    </row>
    <row r="78" spans="1:28" x14ac:dyDescent="0.3">
      <c r="A78" t="s">
        <v>87</v>
      </c>
      <c r="B78">
        <v>406</v>
      </c>
      <c r="C78">
        <v>148</v>
      </c>
      <c r="D78">
        <v>20.116666666666667</v>
      </c>
      <c r="E78">
        <v>107.5</v>
      </c>
      <c r="F78">
        <v>363.92599999999999</v>
      </c>
      <c r="G78">
        <v>571.99873500000001</v>
      </c>
      <c r="H78">
        <v>4</v>
      </c>
      <c r="I78">
        <v>12329</v>
      </c>
      <c r="J78">
        <v>-22.133922545685706</v>
      </c>
      <c r="K78">
        <v>-48.52049362438256</v>
      </c>
      <c r="M78" t="s">
        <v>277</v>
      </c>
      <c r="N78">
        <f t="shared" si="6"/>
        <v>1003.86</v>
      </c>
      <c r="O78">
        <f t="shared" si="7"/>
        <v>734.12665600000003</v>
      </c>
      <c r="P78">
        <f t="shared" si="8"/>
        <v>6</v>
      </c>
      <c r="Q78">
        <f t="shared" si="9"/>
        <v>50503</v>
      </c>
      <c r="R78">
        <f t="shared" si="10"/>
        <v>-24.112137960000002</v>
      </c>
      <c r="S78">
        <f t="shared" si="11"/>
        <v>-49.336119713929449</v>
      </c>
      <c r="U78" t="s">
        <v>277</v>
      </c>
      <c r="V78">
        <f>LOG10(Tabela1[[#This Row],[Wikiaves (Espécies)]])</f>
        <v>2.2253092817258628</v>
      </c>
      <c r="W78">
        <f>LOG10(Tabela1[[#This Row],[SpeciesLink (Espécies)]])</f>
        <v>1.4913616938342726</v>
      </c>
      <c r="X78">
        <f>LOG10(Tabela1[[#This Row],[Wikiaves (Registros)]])</f>
        <v>2.5899496013257077</v>
      </c>
      <c r="Y78">
        <f>LOG10(Tabela1[[#This Row],[SpeciesLink (Registros)]])</f>
        <v>1.6989700043360187</v>
      </c>
      <c r="Z78">
        <f>LOG10(Tabela1[[#This Row],[Área]])</f>
        <v>3.001673149594867</v>
      </c>
      <c r="AA78">
        <f>LOG10(Tabela1[[#This Row],[Altitude]])</f>
        <v>2.8657709935082258</v>
      </c>
      <c r="AB78">
        <f>LOG10(Tabela1[[#This Row],[População]])</f>
        <v>4.703317177024557</v>
      </c>
    </row>
    <row r="79" spans="1:28" x14ac:dyDescent="0.3">
      <c r="A79" t="s">
        <v>88</v>
      </c>
      <c r="B79">
        <v>1053</v>
      </c>
      <c r="C79">
        <v>276</v>
      </c>
      <c r="D79">
        <v>20.191666666666666</v>
      </c>
      <c r="E79">
        <v>103</v>
      </c>
      <c r="F79">
        <v>653.54100000000005</v>
      </c>
      <c r="G79">
        <v>568.31184900000005</v>
      </c>
      <c r="H79">
        <v>1</v>
      </c>
      <c r="I79">
        <v>11730</v>
      </c>
      <c r="J79">
        <v>-23.1025199999814</v>
      </c>
      <c r="K79">
        <v>-48.260033058819779</v>
      </c>
      <c r="M79" t="s">
        <v>279</v>
      </c>
      <c r="N79">
        <f t="shared" si="6"/>
        <v>322.27600000000001</v>
      </c>
      <c r="O79">
        <f t="shared" si="7"/>
        <v>766.77427399999999</v>
      </c>
      <c r="P79">
        <f t="shared" si="8"/>
        <v>37</v>
      </c>
      <c r="Q79">
        <f t="shared" si="9"/>
        <v>120858</v>
      </c>
      <c r="R79">
        <f t="shared" si="10"/>
        <v>-23.004852999320605</v>
      </c>
      <c r="S79">
        <f t="shared" si="11"/>
        <v>-46.837557852941181</v>
      </c>
      <c r="U79" t="s">
        <v>279</v>
      </c>
      <c r="V79">
        <f>LOG10(Tabela1[[#This Row],[Wikiaves (Espécies)]])</f>
        <v>2.4578818967339924</v>
      </c>
      <c r="W79">
        <f>LOG10(Tabela1[[#This Row],[SpeciesLink (Espécies)]])</f>
        <v>1.8260748027008264</v>
      </c>
      <c r="X79">
        <f>LOG10(Tabela1[[#This Row],[Wikiaves (Registros)]])</f>
        <v>3.7797407511767407</v>
      </c>
      <c r="Y79">
        <f>LOG10(Tabela1[[#This Row],[SpeciesLink (Registros)]])</f>
        <v>2.27415784926368</v>
      </c>
      <c r="Z79">
        <f>LOG10(Tabela1[[#This Row],[Área]])</f>
        <v>2.5082279646632477</v>
      </c>
      <c r="AA79">
        <f>LOG10(Tabela1[[#This Row],[Altitude]])</f>
        <v>2.884667533461025</v>
      </c>
      <c r="AB79">
        <f>LOG10(Tabela1[[#This Row],[População]])</f>
        <v>5.0822754031165527</v>
      </c>
    </row>
    <row r="80" spans="1:28" x14ac:dyDescent="0.3">
      <c r="A80" t="s">
        <v>89</v>
      </c>
      <c r="B80">
        <v>785</v>
      </c>
      <c r="C80">
        <v>178</v>
      </c>
      <c r="D80">
        <v>19.283333333333335</v>
      </c>
      <c r="E80">
        <v>97.333333333333329</v>
      </c>
      <c r="F80">
        <v>248.95400000000001</v>
      </c>
      <c r="G80">
        <v>643.45961399999999</v>
      </c>
      <c r="H80">
        <v>8</v>
      </c>
      <c r="I80">
        <v>60997</v>
      </c>
      <c r="J80">
        <v>-23.281944003499902</v>
      </c>
      <c r="K80">
        <v>-47.671473497974105</v>
      </c>
      <c r="M80" t="s">
        <v>281</v>
      </c>
      <c r="N80">
        <f t="shared" si="6"/>
        <v>564.60299999999995</v>
      </c>
      <c r="O80">
        <f t="shared" si="7"/>
        <v>762.11245199999996</v>
      </c>
      <c r="P80">
        <f t="shared" si="8"/>
        <v>2</v>
      </c>
      <c r="Q80">
        <f t="shared" si="9"/>
        <v>18157</v>
      </c>
      <c r="R80">
        <f t="shared" si="10"/>
        <v>-22.253967973805057</v>
      </c>
      <c r="S80">
        <f t="shared" si="11"/>
        <v>-47.819884866607318</v>
      </c>
      <c r="U80" t="s">
        <v>281</v>
      </c>
      <c r="V80">
        <f>LOG10(Tabela1[[#This Row],[Wikiaves (Espécies)]])</f>
        <v>2.4313637641589874</v>
      </c>
      <c r="W80">
        <f>LOG10(Tabela1[[#This Row],[SpeciesLink (Espécies)]])</f>
        <v>1.3802112417116059</v>
      </c>
      <c r="X80">
        <f>LOG10(Tabela1[[#This Row],[Wikiaves (Registros)]])</f>
        <v>3.4929000111087034</v>
      </c>
      <c r="Y80">
        <f>LOG10(Tabela1[[#This Row],[SpeciesLink (Registros)]])</f>
        <v>1.7634279935629373</v>
      </c>
      <c r="Z80">
        <f>LOG10(Tabela1[[#This Row],[Área]])</f>
        <v>2.751743181426884</v>
      </c>
      <c r="AA80">
        <f>LOG10(Tabela1[[#This Row],[Altitude]])</f>
        <v>2.8820190575336389</v>
      </c>
      <c r="AB80">
        <f>LOG10(Tabela1[[#This Row],[População]])</f>
        <v>4.2590440935752323</v>
      </c>
    </row>
    <row r="81" spans="1:28" x14ac:dyDescent="0.3">
      <c r="A81" t="s">
        <v>90</v>
      </c>
      <c r="B81">
        <v>139</v>
      </c>
      <c r="C81">
        <v>90</v>
      </c>
      <c r="D81">
        <v>18.408333333333335</v>
      </c>
      <c r="E81">
        <v>114.33333333333333</v>
      </c>
      <c r="F81">
        <v>108.366</v>
      </c>
      <c r="G81">
        <v>758.37112200000001</v>
      </c>
      <c r="H81">
        <v>5</v>
      </c>
      <c r="I81">
        <v>25448</v>
      </c>
      <c r="J81">
        <v>-23.13083742873885</v>
      </c>
      <c r="K81">
        <v>-46.466492842629151</v>
      </c>
      <c r="M81" t="s">
        <v>285</v>
      </c>
      <c r="N81">
        <f t="shared" si="6"/>
        <v>200.816</v>
      </c>
      <c r="O81">
        <f t="shared" si="7"/>
        <v>672.32714899999996</v>
      </c>
      <c r="P81">
        <f t="shared" si="8"/>
        <v>7</v>
      </c>
      <c r="Q81">
        <f t="shared" si="9"/>
        <v>61252</v>
      </c>
      <c r="R81">
        <f t="shared" si="10"/>
        <v>-23.153409626186349</v>
      </c>
      <c r="S81">
        <f t="shared" si="11"/>
        <v>-47.055701152091729</v>
      </c>
      <c r="U81" t="s">
        <v>285</v>
      </c>
      <c r="V81">
        <f>LOG10(Tabela1[[#This Row],[Wikiaves (Espécies)]])</f>
        <v>2.3263358609287512</v>
      </c>
      <c r="W81">
        <f>LOG10(Tabela1[[#This Row],[SpeciesLink (Espécies)]])</f>
        <v>0.69897000433601886</v>
      </c>
      <c r="X81">
        <f>LOG10(Tabela1[[#This Row],[Wikiaves (Registros)]])</f>
        <v>2.9916690073799486</v>
      </c>
      <c r="Y81">
        <f>LOG10(Tabela1[[#This Row],[SpeciesLink (Registros)]])</f>
        <v>0.77815125038364363</v>
      </c>
      <c r="Z81">
        <f>LOG10(Tabela1[[#This Row],[Área]])</f>
        <v>2.3027983122323645</v>
      </c>
      <c r="AA81">
        <f>LOG10(Tabela1[[#This Row],[Altitude]])</f>
        <v>2.8275806486975745</v>
      </c>
      <c r="AB81">
        <f>LOG10(Tabela1[[#This Row],[População]])</f>
        <v>4.7871202738493546</v>
      </c>
    </row>
    <row r="82" spans="1:28" x14ac:dyDescent="0.3">
      <c r="A82" t="s">
        <v>91</v>
      </c>
      <c r="B82">
        <v>68</v>
      </c>
      <c r="C82">
        <v>58</v>
      </c>
      <c r="D82">
        <v>17.266666666666666</v>
      </c>
      <c r="E82">
        <v>115.25</v>
      </c>
      <c r="F82">
        <v>133.578</v>
      </c>
      <c r="G82">
        <v>965.02672900000005</v>
      </c>
      <c r="H82">
        <v>0</v>
      </c>
      <c r="I82">
        <v>3954</v>
      </c>
      <c r="J82">
        <v>-24.318262840715601</v>
      </c>
      <c r="K82">
        <v>-49.143761922603886</v>
      </c>
      <c r="M82" t="s">
        <v>291</v>
      </c>
      <c r="N82">
        <f t="shared" si="6"/>
        <v>704.18899999999996</v>
      </c>
      <c r="O82">
        <f t="shared" si="7"/>
        <v>44.204442</v>
      </c>
      <c r="P82">
        <f t="shared" si="8"/>
        <v>3</v>
      </c>
      <c r="Q82">
        <f t="shared" si="9"/>
        <v>17866</v>
      </c>
      <c r="R82">
        <f t="shared" si="10"/>
        <v>-24.698150280957801</v>
      </c>
      <c r="S82">
        <f t="shared" si="11"/>
        <v>-48.004704511540098</v>
      </c>
      <c r="U82" t="s">
        <v>291</v>
      </c>
      <c r="V82">
        <f>LOG10(Tabela1[[#This Row],[Wikiaves (Espécies)]])</f>
        <v>2.3242824552976926</v>
      </c>
      <c r="W82">
        <f>LOG10(Tabela1[[#This Row],[SpeciesLink (Espécies)]])</f>
        <v>1.7160033436347992</v>
      </c>
      <c r="X82">
        <f>LOG10(Tabela1[[#This Row],[Wikiaves (Registros)]])</f>
        <v>2.5490032620257876</v>
      </c>
      <c r="Y82">
        <f>LOG10(Tabela1[[#This Row],[SpeciesLink (Registros)]])</f>
        <v>2.6884198220027105</v>
      </c>
      <c r="Z82">
        <f>LOG10(Tabela1[[#This Row],[Área]])</f>
        <v>2.847689236757152</v>
      </c>
      <c r="AA82">
        <f>LOG10(Tabela1[[#This Row],[Altitude]])</f>
        <v>1.6454659127689608</v>
      </c>
      <c r="AB82">
        <f>LOG10(Tabela1[[#This Row],[População]])</f>
        <v>4.252027329652786</v>
      </c>
    </row>
    <row r="83" spans="1:28" x14ac:dyDescent="0.3">
      <c r="A83" t="s">
        <v>92</v>
      </c>
      <c r="B83">
        <v>52</v>
      </c>
      <c r="C83">
        <v>35</v>
      </c>
      <c r="D83">
        <v>21.324999999999999</v>
      </c>
      <c r="E83">
        <v>102.5</v>
      </c>
      <c r="F83">
        <v>118.95099999999999</v>
      </c>
      <c r="G83">
        <v>464.72750600000001</v>
      </c>
      <c r="H83">
        <v>0</v>
      </c>
      <c r="I83">
        <v>837</v>
      </c>
      <c r="J83">
        <v>-22.270117106681351</v>
      </c>
      <c r="K83">
        <v>-50.544880999220943</v>
      </c>
      <c r="M83" t="s">
        <v>292</v>
      </c>
      <c r="N83">
        <f t="shared" si="6"/>
        <v>141.39099999999999</v>
      </c>
      <c r="O83">
        <f t="shared" si="7"/>
        <v>571.13846599999999</v>
      </c>
      <c r="P83">
        <f t="shared" si="8"/>
        <v>19</v>
      </c>
      <c r="Q83">
        <f t="shared" si="9"/>
        <v>57488</v>
      </c>
      <c r="R83">
        <f t="shared" si="10"/>
        <v>-22.706781958197556</v>
      </c>
      <c r="S83">
        <f t="shared" si="11"/>
        <v>-46.98234346628788</v>
      </c>
      <c r="U83" t="s">
        <v>292</v>
      </c>
      <c r="V83">
        <f>LOG10(Tabela1[[#This Row],[Wikiaves (Espécies)]])</f>
        <v>2.3384564936046046</v>
      </c>
      <c r="W83">
        <f>LOG10(Tabela1[[#This Row],[SpeciesLink (Espécies)]])</f>
        <v>0.47712125471966244</v>
      </c>
      <c r="X83">
        <f>LOG10(Tabela1[[#This Row],[Wikiaves (Registros)]])</f>
        <v>3.2208922492195193</v>
      </c>
      <c r="Y83">
        <f>LOG10(Tabela1[[#This Row],[SpeciesLink (Registros)]])</f>
        <v>0.47712125471966244</v>
      </c>
      <c r="Z83">
        <f>LOG10(Tabela1[[#This Row],[Área]])</f>
        <v>2.150421766075211</v>
      </c>
      <c r="AA83">
        <f>LOG10(Tabela1[[#This Row],[Altitude]])</f>
        <v>2.7567414107495565</v>
      </c>
      <c r="AB83">
        <f>LOG10(Tabela1[[#This Row],[População]])</f>
        <v>4.7595771998605745</v>
      </c>
    </row>
    <row r="84" spans="1:28" x14ac:dyDescent="0.3">
      <c r="A84" t="s">
        <v>93</v>
      </c>
      <c r="B84">
        <v>223</v>
      </c>
      <c r="C84">
        <v>145</v>
      </c>
      <c r="D84">
        <v>21.15</v>
      </c>
      <c r="E84">
        <v>99.416666666666671</v>
      </c>
      <c r="F84">
        <v>122.11</v>
      </c>
      <c r="G84">
        <v>484.73692299999999</v>
      </c>
      <c r="H84">
        <v>1</v>
      </c>
      <c r="I84">
        <v>4823</v>
      </c>
      <c r="J84">
        <v>-22.193205654365752</v>
      </c>
      <c r="K84">
        <v>-48.779218283157569</v>
      </c>
      <c r="M84" t="s">
        <v>298</v>
      </c>
      <c r="N84">
        <f t="shared" si="6"/>
        <v>687.10299999999995</v>
      </c>
      <c r="O84">
        <f t="shared" si="7"/>
        <v>526.28818999999999</v>
      </c>
      <c r="P84">
        <f t="shared" si="8"/>
        <v>55</v>
      </c>
      <c r="Q84">
        <f t="shared" si="9"/>
        <v>150252</v>
      </c>
      <c r="R84">
        <f t="shared" si="10"/>
        <v>-22.295790990000008</v>
      </c>
      <c r="S84">
        <f t="shared" si="11"/>
        <v>-48.558141387833111</v>
      </c>
      <c r="U84" t="s">
        <v>298</v>
      </c>
      <c r="V84">
        <f>LOG10(Tabela1[[#This Row],[Wikiaves (Espécies)]])</f>
        <v>2.4712917110589387</v>
      </c>
      <c r="W84">
        <f>LOG10(Tabela1[[#This Row],[SpeciesLink (Espécies)]])</f>
        <v>0</v>
      </c>
      <c r="X84">
        <f>LOG10(Tabela1[[#This Row],[Wikiaves (Registros)]])</f>
        <v>3.6519560695330742</v>
      </c>
      <c r="Y84">
        <f>LOG10(Tabela1[[#This Row],[SpeciesLink (Registros)]])</f>
        <v>0</v>
      </c>
      <c r="Z84">
        <f>LOG10(Tabela1[[#This Row],[Área]])</f>
        <v>2.8370218447432101</v>
      </c>
      <c r="AA84">
        <f>LOG10(Tabela1[[#This Row],[Altitude]])</f>
        <v>2.7212236244816914</v>
      </c>
      <c r="AB84">
        <f>LOG10(Tabela1[[#This Row],[População]])</f>
        <v>5.1768202615944636</v>
      </c>
    </row>
    <row r="85" spans="1:28" x14ac:dyDescent="0.3">
      <c r="A85" t="s">
        <v>94</v>
      </c>
      <c r="B85">
        <v>224</v>
      </c>
      <c r="C85">
        <v>91</v>
      </c>
      <c r="D85">
        <v>22.15</v>
      </c>
      <c r="E85">
        <v>102.58333333333333</v>
      </c>
      <c r="F85">
        <v>552.25599999999997</v>
      </c>
      <c r="G85">
        <v>414.40568200000001</v>
      </c>
      <c r="H85">
        <v>2</v>
      </c>
      <c r="I85">
        <v>16046</v>
      </c>
      <c r="J85">
        <v>-21.621537994247401</v>
      </c>
      <c r="K85">
        <v>-49.072640247934004</v>
      </c>
      <c r="M85" t="s">
        <v>302</v>
      </c>
      <c r="N85">
        <f t="shared" si="6"/>
        <v>860.2</v>
      </c>
      <c r="O85">
        <f t="shared" si="7"/>
        <v>444.057478</v>
      </c>
      <c r="P85">
        <f t="shared" si="8"/>
        <v>1</v>
      </c>
      <c r="Q85">
        <f t="shared" si="9"/>
        <v>37015</v>
      </c>
      <c r="R85">
        <f t="shared" si="10"/>
        <v>-21.053719035000004</v>
      </c>
      <c r="S85">
        <f t="shared" si="11"/>
        <v>-49.686282716033325</v>
      </c>
      <c r="U85" t="s">
        <v>302</v>
      </c>
      <c r="V85">
        <f>LOG10(Tabela1[[#This Row],[Wikiaves (Espécies)]])</f>
        <v>1.7923916894982539</v>
      </c>
      <c r="W85">
        <f>LOG10(Tabela1[[#This Row],[SpeciesLink (Espécies)]])</f>
        <v>1.4313637641589874</v>
      </c>
      <c r="X85">
        <f>LOG10(Tabela1[[#This Row],[Wikiaves (Registros)]])</f>
        <v>1.9731278535996986</v>
      </c>
      <c r="Y85">
        <f>LOG10(Tabela1[[#This Row],[SpeciesLink (Registros)]])</f>
        <v>1.6127838567197355</v>
      </c>
      <c r="Z85">
        <f>LOG10(Tabela1[[#This Row],[Área]])</f>
        <v>2.9345994382180729</v>
      </c>
      <c r="AA85">
        <f>LOG10(Tabela1[[#This Row],[Altitude]])</f>
        <v>2.6474391880484451</v>
      </c>
      <c r="AB85">
        <f>LOG10(Tabela1[[#This Row],[População]])</f>
        <v>4.5683777537182211</v>
      </c>
    </row>
    <row r="86" spans="1:28" x14ac:dyDescent="0.3">
      <c r="A86" t="s">
        <v>95</v>
      </c>
      <c r="B86">
        <v>83</v>
      </c>
      <c r="C86">
        <v>66</v>
      </c>
      <c r="D86">
        <v>20.441666666666666</v>
      </c>
      <c r="E86">
        <v>104.08333333333333</v>
      </c>
      <c r="F86">
        <v>347.98899999999998</v>
      </c>
      <c r="G86">
        <v>602.88441399999999</v>
      </c>
      <c r="H86">
        <v>0</v>
      </c>
      <c r="I86">
        <v>2653</v>
      </c>
      <c r="J86">
        <v>-22.567833116865355</v>
      </c>
      <c r="K86">
        <v>-48.971595840505195</v>
      </c>
      <c r="M86" t="s">
        <v>305</v>
      </c>
      <c r="N86">
        <f t="shared" si="6"/>
        <v>431.20699999999999</v>
      </c>
      <c r="O86">
        <f t="shared" si="7"/>
        <v>760.15619000000004</v>
      </c>
      <c r="P86">
        <f t="shared" si="8"/>
        <v>112</v>
      </c>
      <c r="Q86">
        <f t="shared" si="9"/>
        <v>418962</v>
      </c>
      <c r="R86">
        <f t="shared" si="10"/>
        <v>-23.187668000000006</v>
      </c>
      <c r="S86">
        <f t="shared" si="11"/>
        <v>-46.885273967996739</v>
      </c>
      <c r="U86" t="s">
        <v>305</v>
      </c>
      <c r="V86">
        <f>LOG10(Tabela1[[#This Row],[Wikiaves (Espécies)]])</f>
        <v>2.5237464668115646</v>
      </c>
      <c r="W86">
        <f>LOG10(Tabela1[[#This Row],[SpeciesLink (Espécies)]])</f>
        <v>1.8920946026904804</v>
      </c>
      <c r="X86">
        <f>LOG10(Tabela1[[#This Row],[Wikiaves (Registros)]])</f>
        <v>3.8664054983780547</v>
      </c>
      <c r="Y86">
        <f>LOG10(Tabela1[[#This Row],[SpeciesLink (Registros)]])</f>
        <v>2.173186268412274</v>
      </c>
      <c r="Z86">
        <f>LOG10(Tabela1[[#This Row],[Área]])</f>
        <v>2.6346858023565529</v>
      </c>
      <c r="AA86">
        <f>LOG10(Tabela1[[#This Row],[Altitude]])</f>
        <v>2.8809028363411233</v>
      </c>
      <c r="AB86">
        <f>LOG10(Tabela1[[#This Row],[População]])</f>
        <v>5.6221746340910874</v>
      </c>
    </row>
    <row r="87" spans="1:28" x14ac:dyDescent="0.3">
      <c r="A87" t="s">
        <v>96</v>
      </c>
      <c r="B87">
        <v>3890</v>
      </c>
      <c r="C87">
        <v>323</v>
      </c>
      <c r="D87">
        <v>19.125</v>
      </c>
      <c r="E87">
        <v>110.33333333333333</v>
      </c>
      <c r="F87">
        <v>1482.6420000000001</v>
      </c>
      <c r="G87">
        <v>818.475551</v>
      </c>
      <c r="H87">
        <v>58</v>
      </c>
      <c r="I87">
        <v>146497</v>
      </c>
      <c r="J87">
        <v>-22.888381500000008</v>
      </c>
      <c r="K87">
        <v>-48.441289384350434</v>
      </c>
      <c r="M87" t="s">
        <v>307</v>
      </c>
      <c r="N87">
        <f t="shared" si="6"/>
        <v>812.79899999999998</v>
      </c>
      <c r="O87">
        <f t="shared" si="7"/>
        <v>25.220403000000001</v>
      </c>
      <c r="P87">
        <f t="shared" si="8"/>
        <v>6</v>
      </c>
      <c r="Q87">
        <f t="shared" si="9"/>
        <v>18812</v>
      </c>
      <c r="R87">
        <f t="shared" si="10"/>
        <v>-24.320703078972656</v>
      </c>
      <c r="S87">
        <f t="shared" si="11"/>
        <v>-47.635341967662214</v>
      </c>
      <c r="U87" t="s">
        <v>307</v>
      </c>
      <c r="V87">
        <f>LOG10(Tabela1[[#This Row],[Wikiaves (Espécies)]])</f>
        <v>2.287801729930226</v>
      </c>
      <c r="W87">
        <f>LOG10(Tabela1[[#This Row],[SpeciesLink (Espécies)]])</f>
        <v>1.968482948553935</v>
      </c>
      <c r="X87">
        <f>LOG10(Tabela1[[#This Row],[Wikiaves (Registros)]])</f>
        <v>2.7084209001347128</v>
      </c>
      <c r="Y87">
        <f>LOG10(Tabela1[[#This Row],[SpeciesLink (Registros)]])</f>
        <v>2.5526682161121932</v>
      </c>
      <c r="Z87">
        <f>LOG10(Tabela1[[#This Row],[Área]])</f>
        <v>2.9099831606205169</v>
      </c>
      <c r="AA87">
        <f>LOG10(Tabela1[[#This Row],[Altitude]])</f>
        <v>1.401752021938802</v>
      </c>
      <c r="AB87">
        <f>LOG10(Tabela1[[#This Row],[População]])</f>
        <v>4.2744349700740418</v>
      </c>
    </row>
    <row r="88" spans="1:28" x14ac:dyDescent="0.3">
      <c r="A88" t="s">
        <v>97</v>
      </c>
      <c r="B88">
        <v>2623</v>
      </c>
      <c r="C88">
        <v>274</v>
      </c>
      <c r="D88">
        <v>18.149999999999999</v>
      </c>
      <c r="E88">
        <v>116.41666666666667</v>
      </c>
      <c r="F88">
        <v>512.58399999999995</v>
      </c>
      <c r="G88">
        <v>865.33463500000005</v>
      </c>
      <c r="H88">
        <v>54</v>
      </c>
      <c r="I88">
        <v>168668</v>
      </c>
      <c r="J88">
        <v>-22.956895500000009</v>
      </c>
      <c r="K88">
        <v>-46.542333373979822</v>
      </c>
      <c r="M88" t="s">
        <v>308</v>
      </c>
      <c r="N88">
        <f t="shared" si="6"/>
        <v>522.16899999999998</v>
      </c>
      <c r="O88">
        <f t="shared" si="7"/>
        <v>717.41663100000005</v>
      </c>
      <c r="P88">
        <f t="shared" si="8"/>
        <v>6</v>
      </c>
      <c r="Q88">
        <f t="shared" si="9"/>
        <v>31444</v>
      </c>
      <c r="R88">
        <f t="shared" si="10"/>
        <v>-23.935689201507817</v>
      </c>
      <c r="S88">
        <f t="shared" si="11"/>
        <v>-47.081594072291821</v>
      </c>
      <c r="U88" t="s">
        <v>308</v>
      </c>
      <c r="V88">
        <f>LOG10(Tabela1[[#This Row],[Wikiaves (Espécies)]])</f>
        <v>2.4149733479708178</v>
      </c>
      <c r="W88">
        <f>LOG10(Tabela1[[#This Row],[SpeciesLink (Espécies)]])</f>
        <v>2.1958996524092336</v>
      </c>
      <c r="X88">
        <f>LOG10(Tabela1[[#This Row],[Wikiaves (Registros)]])</f>
        <v>3.2907022432878543</v>
      </c>
      <c r="Y88">
        <f>LOG10(Tabela1[[#This Row],[SpeciesLink (Registros)]])</f>
        <v>2.3364597338485296</v>
      </c>
      <c r="Z88">
        <f>LOG10(Tabela1[[#This Row],[Área]])</f>
        <v>2.7178110851648865</v>
      </c>
      <c r="AA88">
        <f>LOG10(Tabela1[[#This Row],[Altitude]])</f>
        <v>2.8557714401791028</v>
      </c>
      <c r="AB88">
        <f>LOG10(Tabela1[[#This Row],[População]])</f>
        <v>4.4975377876036768</v>
      </c>
    </row>
    <row r="89" spans="1:28" x14ac:dyDescent="0.3">
      <c r="A89" t="s">
        <v>98</v>
      </c>
      <c r="B89">
        <v>4</v>
      </c>
      <c r="C89">
        <v>2</v>
      </c>
      <c r="D89">
        <v>21.391666666666666</v>
      </c>
      <c r="E89">
        <v>102.25</v>
      </c>
      <c r="F89">
        <v>195.17599999999999</v>
      </c>
      <c r="G89">
        <v>464.43020999999999</v>
      </c>
      <c r="H89">
        <v>1</v>
      </c>
      <c r="I89">
        <v>5686</v>
      </c>
      <c r="J89">
        <v>-21.501021208455452</v>
      </c>
      <c r="K89">
        <v>-50.318165610326361</v>
      </c>
      <c r="M89" t="s">
        <v>314</v>
      </c>
      <c r="N89">
        <f t="shared" si="6"/>
        <v>809.54100000000005</v>
      </c>
      <c r="O89">
        <f t="shared" si="7"/>
        <v>548.88346100000001</v>
      </c>
      <c r="P89">
        <f t="shared" si="8"/>
        <v>24</v>
      </c>
      <c r="Q89">
        <f t="shared" si="9"/>
        <v>68432</v>
      </c>
      <c r="R89">
        <f t="shared" si="10"/>
        <v>-22.597507000000004</v>
      </c>
      <c r="S89">
        <f t="shared" si="11"/>
        <v>-48.798681972457324</v>
      </c>
      <c r="U89" t="s">
        <v>314</v>
      </c>
      <c r="V89">
        <f>LOG10(Tabela1[[#This Row],[Wikiaves (Espécies)]])</f>
        <v>2.2455126678141499</v>
      </c>
      <c r="W89">
        <f>LOG10(Tabela1[[#This Row],[SpeciesLink (Espécies)]])</f>
        <v>2.2095150145426308</v>
      </c>
      <c r="X89">
        <f>LOG10(Tabela1[[#This Row],[Wikiaves (Registros)]])</f>
        <v>2.6627578316815739</v>
      </c>
      <c r="Y89">
        <f>LOG10(Tabela1[[#This Row],[SpeciesLink (Registros)]])</f>
        <v>2.7442929831226763</v>
      </c>
      <c r="Z89">
        <f>LOG10(Tabela1[[#This Row],[Área]])</f>
        <v>2.9082388489174931</v>
      </c>
      <c r="AA89">
        <f>LOG10(Tabela1[[#This Row],[Altitude]])</f>
        <v>2.7394801447829789</v>
      </c>
      <c r="AB89">
        <f>LOG10(Tabela1[[#This Row],[População]])</f>
        <v>4.835259232912736</v>
      </c>
    </row>
    <row r="90" spans="1:28" x14ac:dyDescent="0.3">
      <c r="A90" t="s">
        <v>99</v>
      </c>
      <c r="B90">
        <v>1</v>
      </c>
      <c r="C90">
        <v>1</v>
      </c>
      <c r="D90">
        <v>22.416666666666664</v>
      </c>
      <c r="E90">
        <v>99.25</v>
      </c>
      <c r="F90">
        <v>105.68899999999999</v>
      </c>
      <c r="G90">
        <v>398.35431499999999</v>
      </c>
      <c r="H90">
        <v>0</v>
      </c>
      <c r="I90">
        <v>2865</v>
      </c>
      <c r="J90">
        <v>-21.166128499364003</v>
      </c>
      <c r="K90">
        <v>-50.187258508288046</v>
      </c>
      <c r="M90" t="s">
        <v>323</v>
      </c>
      <c r="N90">
        <f t="shared" si="6"/>
        <v>598.25699999999995</v>
      </c>
      <c r="O90">
        <f t="shared" si="7"/>
        <v>645.80016699999999</v>
      </c>
      <c r="P90">
        <f t="shared" si="8"/>
        <v>0</v>
      </c>
      <c r="Q90">
        <f t="shared" si="9"/>
        <v>14947</v>
      </c>
      <c r="R90">
        <f t="shared" si="10"/>
        <v>-21.551706525237204</v>
      </c>
      <c r="S90">
        <f t="shared" si="11"/>
        <v>-47.700279944847594</v>
      </c>
      <c r="U90" t="s">
        <v>323</v>
      </c>
      <c r="V90">
        <f>LOG10(Tabela1[[#This Row],[Wikiaves (Espécies)]])</f>
        <v>2.3053513694466239</v>
      </c>
      <c r="W90">
        <f>LOG10(Tabela1[[#This Row],[SpeciesLink (Espécies)]])</f>
        <v>0</v>
      </c>
      <c r="X90">
        <f>LOG10(Tabela1[[#This Row],[Wikiaves (Registros)]])</f>
        <v>2.7379873263334309</v>
      </c>
      <c r="Y90">
        <f>LOG10(Tabela1[[#This Row],[SpeciesLink (Registros)]])</f>
        <v>0</v>
      </c>
      <c r="Z90">
        <f>LOG10(Tabela1[[#This Row],[Área]])</f>
        <v>2.7768877888460062</v>
      </c>
      <c r="AA90">
        <f>LOG10(Tabela1[[#This Row],[Altitude]])</f>
        <v>2.8100981529870719</v>
      </c>
      <c r="AB90">
        <f>LOG10(Tabela1[[#This Row],[População]])</f>
        <v>4.1745540345208303</v>
      </c>
    </row>
    <row r="91" spans="1:28" x14ac:dyDescent="0.3">
      <c r="A91" t="s">
        <v>100</v>
      </c>
      <c r="B91">
        <v>605</v>
      </c>
      <c r="C91">
        <v>189</v>
      </c>
      <c r="D91">
        <v>20.074999999999999</v>
      </c>
      <c r="E91">
        <v>130.25</v>
      </c>
      <c r="F91">
        <v>278.45800000000003</v>
      </c>
      <c r="G91">
        <v>863.03351599999996</v>
      </c>
      <c r="H91">
        <v>3</v>
      </c>
      <c r="I91">
        <v>24939</v>
      </c>
      <c r="J91">
        <v>-20.990140380192404</v>
      </c>
      <c r="K91">
        <v>-47.656397956853844</v>
      </c>
      <c r="M91" t="s">
        <v>327</v>
      </c>
      <c r="N91">
        <f t="shared" si="6"/>
        <v>224.51400000000001</v>
      </c>
      <c r="O91">
        <f t="shared" si="7"/>
        <v>542.27126999999996</v>
      </c>
      <c r="P91">
        <f t="shared" si="8"/>
        <v>1</v>
      </c>
      <c r="Q91">
        <f t="shared" si="9"/>
        <v>17163</v>
      </c>
      <c r="R91">
        <f t="shared" si="10"/>
        <v>-22.505549628843855</v>
      </c>
      <c r="S91">
        <f t="shared" si="11"/>
        <v>-48.71140538696806</v>
      </c>
      <c r="U91" t="s">
        <v>327</v>
      </c>
      <c r="V91">
        <f>LOG10(Tabela1[[#This Row],[Wikiaves (Espécies)]])</f>
        <v>1.5797835966168101</v>
      </c>
      <c r="W91">
        <f>LOG10(Tabela1[[#This Row],[SpeciesLink (Espécies)]])</f>
        <v>0.3010299956639812</v>
      </c>
      <c r="X91">
        <f>LOG10(Tabela1[[#This Row],[Wikiaves (Registros)]])</f>
        <v>1.7323937598229686</v>
      </c>
      <c r="Y91">
        <f>LOG10(Tabela1[[#This Row],[SpeciesLink (Registros)]])</f>
        <v>0.3010299956639812</v>
      </c>
      <c r="Z91">
        <f>LOG10(Tabela1[[#This Row],[Área]])</f>
        <v>2.3512434274470206</v>
      </c>
      <c r="AA91">
        <f>LOG10(Tabela1[[#This Row],[Altitude]])</f>
        <v>2.7342165957484039</v>
      </c>
      <c r="AB91">
        <f>LOG10(Tabela1[[#This Row],[População]])</f>
        <v>4.2345932024853301</v>
      </c>
    </row>
    <row r="92" spans="1:28" x14ac:dyDescent="0.3">
      <c r="A92" t="s">
        <v>101</v>
      </c>
      <c r="B92">
        <v>3731</v>
      </c>
      <c r="C92">
        <v>299</v>
      </c>
      <c r="D92">
        <v>20.041666666666664</v>
      </c>
      <c r="E92">
        <v>111.41666666666667</v>
      </c>
      <c r="F92">
        <v>1101.374</v>
      </c>
      <c r="G92">
        <v>643.28009999999995</v>
      </c>
      <c r="H92">
        <v>6</v>
      </c>
      <c r="I92">
        <v>24403</v>
      </c>
      <c r="J92">
        <v>-22.286516985000006</v>
      </c>
      <c r="K92">
        <v>-48.126833324115658</v>
      </c>
      <c r="M92" t="s">
        <v>332</v>
      </c>
      <c r="N92">
        <f t="shared" si="6"/>
        <v>320.697</v>
      </c>
      <c r="O92">
        <f t="shared" si="7"/>
        <v>793.14745400000004</v>
      </c>
      <c r="P92">
        <f t="shared" si="8"/>
        <v>46</v>
      </c>
      <c r="Q92">
        <f t="shared" si="9"/>
        <v>100179</v>
      </c>
      <c r="R92">
        <f t="shared" si="10"/>
        <v>-23.322459382970386</v>
      </c>
      <c r="S92">
        <f t="shared" si="11"/>
        <v>-46.590195873141873</v>
      </c>
      <c r="U92" t="s">
        <v>332</v>
      </c>
      <c r="V92">
        <f>LOG10(Tabela1[[#This Row],[Wikiaves (Espécies)]])</f>
        <v>2.4517864355242902</v>
      </c>
      <c r="W92">
        <f>LOG10(Tabela1[[#This Row],[SpeciesLink (Espécies)]])</f>
        <v>1.146128035678238</v>
      </c>
      <c r="X92">
        <f>LOG10(Tabela1[[#This Row],[Wikiaves (Registros)]])</f>
        <v>3.5694909543487832</v>
      </c>
      <c r="Y92">
        <f>LOG10(Tabela1[[#This Row],[SpeciesLink (Registros)]])</f>
        <v>1.146128035678238</v>
      </c>
      <c r="Z92">
        <f>LOG10(Tabela1[[#This Row],[Área]])</f>
        <v>2.50609489728566</v>
      </c>
      <c r="AA92">
        <f>LOG10(Tabela1[[#This Row],[Altitude]])</f>
        <v>2.8993539344871784</v>
      </c>
      <c r="AB92">
        <f>LOG10(Tabela1[[#This Row],[População]])</f>
        <v>5.0007766921902945</v>
      </c>
    </row>
    <row r="93" spans="1:28" x14ac:dyDescent="0.3">
      <c r="A93" t="s">
        <v>102</v>
      </c>
      <c r="B93">
        <v>244</v>
      </c>
      <c r="C93">
        <v>161</v>
      </c>
      <c r="D93">
        <v>19.875</v>
      </c>
      <c r="E93">
        <v>98.666666666666671</v>
      </c>
      <c r="F93">
        <v>1195.9100000000001</v>
      </c>
      <c r="G93">
        <v>602.69477700000004</v>
      </c>
      <c r="H93">
        <v>3</v>
      </c>
      <c r="I93">
        <v>19878</v>
      </c>
      <c r="J93">
        <v>-23.799381418972601</v>
      </c>
      <c r="K93">
        <v>-48.597414973797804</v>
      </c>
      <c r="M93" t="s">
        <v>347</v>
      </c>
      <c r="N93">
        <f t="shared" si="6"/>
        <v>213.24199999999999</v>
      </c>
      <c r="O93">
        <f t="shared" si="7"/>
        <v>681.34163100000001</v>
      </c>
      <c r="P93">
        <f t="shared" si="8"/>
        <v>3</v>
      </c>
      <c r="Q93">
        <f t="shared" si="9"/>
        <v>12908</v>
      </c>
      <c r="R93">
        <f t="shared" si="10"/>
        <v>-22.411696800770851</v>
      </c>
      <c r="S93">
        <f t="shared" si="11"/>
        <v>-48.451802309283096</v>
      </c>
      <c r="U93" t="s">
        <v>347</v>
      </c>
      <c r="V93">
        <f>LOG10(Tabela1[[#This Row],[Wikiaves (Espécies)]])</f>
        <v>2.5065050324048719</v>
      </c>
      <c r="W93">
        <f>LOG10(Tabela1[[#This Row],[SpeciesLink (Espécies)]])</f>
        <v>0</v>
      </c>
      <c r="X93">
        <f>LOG10(Tabela1[[#This Row],[Wikiaves (Registros)]])</f>
        <v>3.1000257301078626</v>
      </c>
      <c r="Y93">
        <f>LOG10(Tabela1[[#This Row],[SpeciesLink (Registros)]])</f>
        <v>0.3010299956639812</v>
      </c>
      <c r="Z93">
        <f>LOG10(Tabela1[[#This Row],[Área]])</f>
        <v>2.3288727471266579</v>
      </c>
      <c r="AA93">
        <f>LOG10(Tabela1[[#This Row],[Altitude]])</f>
        <v>2.8333649257971749</v>
      </c>
      <c r="AB93">
        <f>LOG10(Tabela1[[#This Row],[População]])</f>
        <v>4.1108589567318674</v>
      </c>
    </row>
    <row r="94" spans="1:28" x14ac:dyDescent="0.3">
      <c r="A94" t="s">
        <v>103</v>
      </c>
      <c r="B94">
        <v>74</v>
      </c>
      <c r="C94">
        <v>56</v>
      </c>
      <c r="D94">
        <v>22.591666666666665</v>
      </c>
      <c r="E94">
        <v>99.25</v>
      </c>
      <c r="F94">
        <v>326.92099999999999</v>
      </c>
      <c r="G94">
        <v>399.17229900000001</v>
      </c>
      <c r="H94">
        <v>0</v>
      </c>
      <c r="I94">
        <v>17144</v>
      </c>
      <c r="J94">
        <v>-21.067039566902153</v>
      </c>
      <c r="K94">
        <v>-50.149281252785258</v>
      </c>
      <c r="M94" t="s">
        <v>349</v>
      </c>
      <c r="N94">
        <f t="shared" si="6"/>
        <v>1001.484</v>
      </c>
      <c r="O94">
        <f t="shared" si="7"/>
        <v>34.310102000000001</v>
      </c>
      <c r="P94">
        <f t="shared" si="8"/>
        <v>7</v>
      </c>
      <c r="Q94">
        <f t="shared" si="9"/>
        <v>19779</v>
      </c>
      <c r="R94">
        <f t="shared" si="10"/>
        <v>-24.283929465376051</v>
      </c>
      <c r="S94">
        <f t="shared" si="11"/>
        <v>-47.45710399910886</v>
      </c>
      <c r="U94" t="s">
        <v>349</v>
      </c>
      <c r="V94">
        <f>LOG10(Tabela1[[#This Row],[Wikiaves (Espécies)]])</f>
        <v>2.4857214264815801</v>
      </c>
      <c r="W94">
        <f>LOG10(Tabela1[[#This Row],[SpeciesLink (Espécies)]])</f>
        <v>1.3802112417116059</v>
      </c>
      <c r="X94">
        <f>LOG10(Tabela1[[#This Row],[Wikiaves (Registros)]])</f>
        <v>3.5375672571526753</v>
      </c>
      <c r="Y94">
        <f>LOG10(Tabela1[[#This Row],[SpeciesLink (Registros)]])</f>
        <v>2.7371926427047373</v>
      </c>
      <c r="Z94">
        <f>LOG10(Tabela1[[#This Row],[Área]])</f>
        <v>3.0006440152699172</v>
      </c>
      <c r="AA94">
        <f>LOG10(Tabela1[[#This Row],[Altitude]])</f>
        <v>1.5354220091658006</v>
      </c>
      <c r="AB94">
        <f>LOG10(Tabela1[[#This Row],[População]])</f>
        <v>4.2962043304633655</v>
      </c>
    </row>
    <row r="95" spans="1:28" x14ac:dyDescent="0.3">
      <c r="A95" t="s">
        <v>104</v>
      </c>
      <c r="B95">
        <v>411</v>
      </c>
      <c r="C95">
        <v>174</v>
      </c>
      <c r="D95">
        <v>21.041666666666664</v>
      </c>
      <c r="E95">
        <v>129.41666666666666</v>
      </c>
      <c r="F95">
        <v>266.42</v>
      </c>
      <c r="G95">
        <v>861.39270899999997</v>
      </c>
      <c r="H95">
        <v>1</v>
      </c>
      <c r="I95">
        <v>4481</v>
      </c>
      <c r="J95">
        <v>-20.193148221638555</v>
      </c>
      <c r="K95">
        <v>-47.708860039517496</v>
      </c>
      <c r="M95" t="s">
        <v>350</v>
      </c>
      <c r="N95">
        <f t="shared" si="6"/>
        <v>917.69399999999996</v>
      </c>
      <c r="O95">
        <f t="shared" si="7"/>
        <v>412.22447</v>
      </c>
      <c r="P95">
        <f t="shared" si="8"/>
        <v>4</v>
      </c>
      <c r="Q95">
        <f t="shared" si="9"/>
        <v>29564</v>
      </c>
      <c r="R95">
        <f t="shared" si="10"/>
        <v>-21.132086985000004</v>
      </c>
      <c r="S95">
        <f t="shared" si="11"/>
        <v>-51.105640391753681</v>
      </c>
      <c r="U95" t="s">
        <v>350</v>
      </c>
      <c r="V95">
        <f>LOG10(Tabela1[[#This Row],[Wikiaves (Espécies)]])</f>
        <v>2.167317334748176</v>
      </c>
      <c r="W95">
        <f>LOG10(Tabela1[[#This Row],[SpeciesLink (Espécies)]])</f>
        <v>0.47712125471966244</v>
      </c>
      <c r="X95">
        <f>LOG10(Tabela1[[#This Row],[Wikiaves (Registros)]])</f>
        <v>2.5599066250361124</v>
      </c>
      <c r="Y95">
        <f>LOG10(Tabela1[[#This Row],[SpeciesLink (Registros)]])</f>
        <v>0.47712125471966244</v>
      </c>
      <c r="Z95">
        <f>LOG10(Tabela1[[#This Row],[Área]])</f>
        <v>2.9626978922411071</v>
      </c>
      <c r="AA95">
        <f>LOG10(Tabela1[[#This Row],[Altitude]])</f>
        <v>2.615133768303326</v>
      </c>
      <c r="AB95">
        <f>LOG10(Tabela1[[#This Row],[População]])</f>
        <v>4.4707631936064987</v>
      </c>
    </row>
    <row r="96" spans="1:28" x14ac:dyDescent="0.3">
      <c r="A96" t="s">
        <v>105</v>
      </c>
      <c r="B96">
        <v>45</v>
      </c>
      <c r="C96">
        <v>32</v>
      </c>
      <c r="D96">
        <v>20.925000000000001</v>
      </c>
      <c r="E96">
        <v>102.5</v>
      </c>
      <c r="F96">
        <v>239.97399999999999</v>
      </c>
      <c r="G96">
        <v>533.08313199999998</v>
      </c>
      <c r="H96">
        <v>1</v>
      </c>
      <c r="I96">
        <v>4264</v>
      </c>
      <c r="J96">
        <v>-22.455086958133503</v>
      </c>
      <c r="K96">
        <v>-49.332446833143095</v>
      </c>
      <c r="M96" t="s">
        <v>352</v>
      </c>
      <c r="N96">
        <f t="shared" si="6"/>
        <v>243.22800000000001</v>
      </c>
      <c r="O96">
        <f t="shared" si="7"/>
        <v>590.24368000000004</v>
      </c>
      <c r="P96">
        <f t="shared" si="8"/>
        <v>9</v>
      </c>
      <c r="Q96">
        <f t="shared" si="9"/>
        <v>59824</v>
      </c>
      <c r="R96">
        <f t="shared" si="10"/>
        <v>-20.817004500000003</v>
      </c>
      <c r="S96">
        <f t="shared" si="11"/>
        <v>-49.512139217927263</v>
      </c>
      <c r="U96" t="s">
        <v>352</v>
      </c>
      <c r="V96">
        <f>LOG10(Tabela1[[#This Row],[Wikiaves (Espécies)]])</f>
        <v>2.1986570869544226</v>
      </c>
      <c r="W96">
        <f>LOG10(Tabela1[[#This Row],[SpeciesLink (Espécies)]])</f>
        <v>0.3010299956639812</v>
      </c>
      <c r="X96">
        <f>LOG10(Tabela1[[#This Row],[Wikiaves (Registros)]])</f>
        <v>2.5831987739686229</v>
      </c>
      <c r="Y96">
        <f>LOG10(Tabela1[[#This Row],[SpeciesLink (Registros)]])</f>
        <v>0.3010299956639812</v>
      </c>
      <c r="Z96">
        <f>LOG10(Tabela1[[#This Row],[Área]])</f>
        <v>2.3860135687320003</v>
      </c>
      <c r="AA96">
        <f>LOG10(Tabela1[[#This Row],[Altitude]])</f>
        <v>2.7710313455926618</v>
      </c>
      <c r="AB96">
        <f>LOG10(Tabela1[[#This Row],[População]])</f>
        <v>4.7768754478101441</v>
      </c>
    </row>
    <row r="97" spans="1:28" x14ac:dyDescent="0.3">
      <c r="A97" t="s">
        <v>106</v>
      </c>
      <c r="B97">
        <v>996</v>
      </c>
      <c r="C97">
        <v>233</v>
      </c>
      <c r="D97">
        <v>18.991666666666667</v>
      </c>
      <c r="E97">
        <v>110</v>
      </c>
      <c r="F97">
        <v>260.23399999999998</v>
      </c>
      <c r="G97">
        <v>656.60309900000004</v>
      </c>
      <c r="H97">
        <v>4</v>
      </c>
      <c r="I97">
        <v>49707</v>
      </c>
      <c r="J97">
        <v>-23.312674394775829</v>
      </c>
      <c r="K97">
        <v>-47.133658373434912</v>
      </c>
      <c r="M97" t="s">
        <v>354</v>
      </c>
      <c r="N97">
        <f t="shared" si="6"/>
        <v>855.15599999999995</v>
      </c>
      <c r="O97">
        <f t="shared" si="7"/>
        <v>633.52176899999995</v>
      </c>
      <c r="P97">
        <f t="shared" si="8"/>
        <v>13</v>
      </c>
      <c r="Q97">
        <f t="shared" si="9"/>
        <v>68885</v>
      </c>
      <c r="R97">
        <f t="shared" si="10"/>
        <v>-21.468990510000001</v>
      </c>
      <c r="S97">
        <f t="shared" si="11"/>
        <v>-47.007170978736696</v>
      </c>
      <c r="U97" t="s">
        <v>354</v>
      </c>
      <c r="V97">
        <f>LOG10(Tabela1[[#This Row],[Wikiaves (Espécies)]])</f>
        <v>2.3765769570565118</v>
      </c>
      <c r="W97">
        <f>LOG10(Tabela1[[#This Row],[SpeciesLink (Espécies)]])</f>
        <v>1.2787536009528289</v>
      </c>
      <c r="X97">
        <f>LOG10(Tabela1[[#This Row],[Wikiaves (Registros)]])</f>
        <v>2.7032913781186614</v>
      </c>
      <c r="Y97">
        <f>LOG10(Tabela1[[#This Row],[SpeciesLink (Registros)]])</f>
        <v>1.3424226808222062</v>
      </c>
      <c r="Z97">
        <f>LOG10(Tabela1[[#This Row],[Área]])</f>
        <v>2.9320453471951109</v>
      </c>
      <c r="AA97">
        <f>LOG10(Tabela1[[#This Row],[Altitude]])</f>
        <v>2.8017615426514149</v>
      </c>
      <c r="AB97">
        <f>LOG10(Tabela1[[#This Row],[População]])</f>
        <v>4.8381246627429233</v>
      </c>
    </row>
    <row r="98" spans="1:28" x14ac:dyDescent="0.3">
      <c r="A98" t="s">
        <v>107</v>
      </c>
      <c r="B98">
        <v>1032</v>
      </c>
      <c r="C98">
        <v>258</v>
      </c>
      <c r="D98">
        <v>19.733333333333334</v>
      </c>
      <c r="E98">
        <v>107.83333333333333</v>
      </c>
      <c r="F98">
        <v>368.99</v>
      </c>
      <c r="G98">
        <v>562.24275899999998</v>
      </c>
      <c r="H98">
        <v>11</v>
      </c>
      <c r="I98">
        <v>94263</v>
      </c>
      <c r="J98">
        <v>-23.100663752708954</v>
      </c>
      <c r="K98">
        <v>-45.707730365087535</v>
      </c>
      <c r="M98" t="s">
        <v>355</v>
      </c>
      <c r="N98">
        <f t="shared" si="6"/>
        <v>712.54100000000005</v>
      </c>
      <c r="O98">
        <f t="shared" si="7"/>
        <v>749.80401700000004</v>
      </c>
      <c r="P98">
        <f t="shared" si="8"/>
        <v>110</v>
      </c>
      <c r="Q98">
        <f t="shared" si="9"/>
        <v>445842</v>
      </c>
      <c r="R98">
        <f t="shared" si="10"/>
        <v>-23.522706500000002</v>
      </c>
      <c r="S98">
        <f t="shared" si="11"/>
        <v>-46.196760084326563</v>
      </c>
      <c r="U98" t="s">
        <v>355</v>
      </c>
      <c r="V98">
        <f>LOG10(Tabela1[[#This Row],[Wikiaves (Espécies)]])</f>
        <v>2.5932860670204572</v>
      </c>
      <c r="W98">
        <f>LOG10(Tabela1[[#This Row],[SpeciesLink (Espécies)]])</f>
        <v>1.3010299956639813</v>
      </c>
      <c r="X98">
        <f>LOG10(Tabela1[[#This Row],[Wikiaves (Registros)]])</f>
        <v>3.9321692459207922</v>
      </c>
      <c r="Y98">
        <f>LOG10(Tabela1[[#This Row],[SpeciesLink (Registros)]])</f>
        <v>1.5797835966168101</v>
      </c>
      <c r="Z98">
        <f>LOG10(Tabela1[[#This Row],[Área]])</f>
        <v>2.8528098589422499</v>
      </c>
      <c r="AA98">
        <f>LOG10(Tabela1[[#This Row],[Altitude]])</f>
        <v>2.8749477627809981</v>
      </c>
      <c r="AB98">
        <f>LOG10(Tabela1[[#This Row],[População]])</f>
        <v>5.6491809782515698</v>
      </c>
    </row>
    <row r="99" spans="1:28" x14ac:dyDescent="0.3">
      <c r="A99" t="s">
        <v>108</v>
      </c>
      <c r="B99">
        <v>1095</v>
      </c>
      <c r="C99">
        <v>167</v>
      </c>
      <c r="D99">
        <v>20.266666666666666</v>
      </c>
      <c r="E99">
        <v>117.91666666666667</v>
      </c>
      <c r="F99">
        <v>287.99</v>
      </c>
      <c r="G99">
        <v>524.07165799999996</v>
      </c>
      <c r="H99">
        <v>16</v>
      </c>
      <c r="I99">
        <v>33327</v>
      </c>
      <c r="J99">
        <v>-22.664754376142351</v>
      </c>
      <c r="K99">
        <v>-45.010630414928322</v>
      </c>
      <c r="M99" t="s">
        <v>356</v>
      </c>
      <c r="N99">
        <f t="shared" si="6"/>
        <v>812.75300000000004</v>
      </c>
      <c r="O99">
        <f t="shared" si="7"/>
        <v>607.01452099999995</v>
      </c>
      <c r="P99">
        <f t="shared" si="8"/>
        <v>21</v>
      </c>
      <c r="Q99">
        <f t="shared" si="9"/>
        <v>151888</v>
      </c>
      <c r="R99">
        <f t="shared" si="10"/>
        <v>-22.365720189511567</v>
      </c>
      <c r="S99">
        <f t="shared" si="11"/>
        <v>-46.944474088149072</v>
      </c>
      <c r="U99" t="s">
        <v>356</v>
      </c>
      <c r="V99">
        <f>LOG10(Tabela1[[#This Row],[Wikiaves (Espécies)]])</f>
        <v>2.3443922736851106</v>
      </c>
      <c r="W99">
        <f>LOG10(Tabela1[[#This Row],[SpeciesLink (Espécies)]])</f>
        <v>1.5314789170422551</v>
      </c>
      <c r="X99">
        <f>LOG10(Tabela1[[#This Row],[Wikiaves (Registros)]])</f>
        <v>2.9795483747040952</v>
      </c>
      <c r="Y99">
        <f>LOG10(Tabela1[[#This Row],[SpeciesLink (Registros)]])</f>
        <v>1.6334684555795864</v>
      </c>
      <c r="Z99">
        <f>LOG10(Tabela1[[#This Row],[Área]])</f>
        <v>2.9099585812208142</v>
      </c>
      <c r="AA99">
        <f>LOG10(Tabela1[[#This Row],[Altitude]])</f>
        <v>2.7831990803911397</v>
      </c>
      <c r="AB99">
        <f>LOG10(Tabela1[[#This Row],[População]])</f>
        <v>5.1815234635293592</v>
      </c>
    </row>
    <row r="100" spans="1:28" x14ac:dyDescent="0.3">
      <c r="A100" t="s">
        <v>109</v>
      </c>
      <c r="B100">
        <v>2356</v>
      </c>
      <c r="C100">
        <v>305</v>
      </c>
      <c r="D100">
        <v>20.091666666666665</v>
      </c>
      <c r="E100">
        <v>123.25</v>
      </c>
      <c r="F100">
        <v>468.214</v>
      </c>
      <c r="G100">
        <v>804.71944599999995</v>
      </c>
      <c r="H100">
        <v>8</v>
      </c>
      <c r="I100">
        <v>18985</v>
      </c>
      <c r="J100">
        <v>-21.528738037497451</v>
      </c>
      <c r="K100">
        <v>-46.646834878964285</v>
      </c>
      <c r="M100" t="s">
        <v>357</v>
      </c>
      <c r="N100">
        <f t="shared" si="6"/>
        <v>497.70800000000003</v>
      </c>
      <c r="O100">
        <f t="shared" si="7"/>
        <v>607.01452099999995</v>
      </c>
      <c r="P100">
        <f t="shared" si="8"/>
        <v>22</v>
      </c>
      <c r="Q100">
        <f t="shared" si="9"/>
        <v>93189</v>
      </c>
      <c r="R100">
        <f t="shared" si="10"/>
        <v>-22.365720189511567</v>
      </c>
      <c r="S100">
        <f t="shared" si="11"/>
        <v>-46.944474088149072</v>
      </c>
      <c r="U100" t="s">
        <v>357</v>
      </c>
      <c r="V100">
        <f>LOG10(Tabela1[[#This Row],[Wikiaves (Espécies)]])</f>
        <v>2.27415784926368</v>
      </c>
      <c r="W100">
        <f>LOG10(Tabela1[[#This Row],[SpeciesLink (Espécies)]])</f>
        <v>0.3010299956639812</v>
      </c>
      <c r="X100">
        <f>LOG10(Tabela1[[#This Row],[Wikiaves (Registros)]])</f>
        <v>3.0962145853464054</v>
      </c>
      <c r="Y100">
        <f>LOG10(Tabela1[[#This Row],[SpeciesLink (Registros)]])</f>
        <v>0.6020599913279624</v>
      </c>
      <c r="Z100">
        <f>LOG10(Tabela1[[#This Row],[Área]])</f>
        <v>2.6969746215114174</v>
      </c>
      <c r="AA100">
        <f>LOG10(Tabela1[[#This Row],[Altitude]])</f>
        <v>2.7831990803911397</v>
      </c>
      <c r="AB100">
        <f>LOG10(Tabela1[[#This Row],[População]])</f>
        <v>4.969364651396452</v>
      </c>
    </row>
    <row r="101" spans="1:28" x14ac:dyDescent="0.3">
      <c r="A101" t="s">
        <v>110</v>
      </c>
      <c r="B101">
        <v>83</v>
      </c>
      <c r="C101">
        <v>58</v>
      </c>
      <c r="D101">
        <v>20.091666666666665</v>
      </c>
      <c r="E101">
        <v>123.25</v>
      </c>
      <c r="F101">
        <v>920.28</v>
      </c>
      <c r="G101">
        <v>441.67568</v>
      </c>
      <c r="H101">
        <v>0</v>
      </c>
      <c r="I101">
        <v>17767</v>
      </c>
      <c r="J101">
        <v>-21.809705286609603</v>
      </c>
      <c r="K101">
        <v>-49.6003544059215</v>
      </c>
      <c r="M101" t="s">
        <v>360</v>
      </c>
      <c r="N101">
        <f t="shared" si="6"/>
        <v>143.20500000000001</v>
      </c>
      <c r="O101">
        <f t="shared" si="7"/>
        <v>9.9231230000000004</v>
      </c>
      <c r="P101">
        <f t="shared" si="8"/>
        <v>5</v>
      </c>
      <c r="Q101">
        <f t="shared" si="9"/>
        <v>56702</v>
      </c>
      <c r="R101">
        <f t="shared" si="10"/>
        <v>-24.094116144999902</v>
      </c>
      <c r="S101">
        <f t="shared" si="11"/>
        <v>-46.619992725371041</v>
      </c>
      <c r="U101" t="s">
        <v>360</v>
      </c>
      <c r="V101">
        <f>LOG10(Tabela1[[#This Row],[Wikiaves (Espécies)]])</f>
        <v>2.436162647040756</v>
      </c>
      <c r="W101">
        <f>LOG10(Tabela1[[#This Row],[SpeciesLink (Espécies)]])</f>
        <v>0</v>
      </c>
      <c r="X101">
        <f>LOG10(Tabela1[[#This Row],[Wikiaves (Registros)]])</f>
        <v>3.5529114502165089</v>
      </c>
      <c r="Y101">
        <f>LOG10(Tabela1[[#This Row],[SpeciesLink (Registros)]])</f>
        <v>0</v>
      </c>
      <c r="Z101">
        <f>LOG10(Tabela1[[#This Row],[Área]])</f>
        <v>2.1559581816205839</v>
      </c>
      <c r="AA101">
        <f>LOG10(Tabela1[[#This Row],[Altitude]])</f>
        <v>0.99664837459544076</v>
      </c>
      <c r="AB101">
        <f>LOG10(Tabela1[[#This Row],[População]])</f>
        <v>4.7535983776520805</v>
      </c>
    </row>
    <row r="102" spans="1:28" x14ac:dyDescent="0.3">
      <c r="A102" t="s">
        <v>111</v>
      </c>
      <c r="B102">
        <v>0</v>
      </c>
      <c r="C102">
        <v>0</v>
      </c>
      <c r="D102">
        <v>22.091666666666665</v>
      </c>
      <c r="E102">
        <v>98.916666666666671</v>
      </c>
      <c r="F102">
        <v>253.352</v>
      </c>
      <c r="G102">
        <v>406.34111300000001</v>
      </c>
      <c r="H102">
        <v>0</v>
      </c>
      <c r="I102">
        <v>4191</v>
      </c>
      <c r="J102">
        <v>-22.012325256593304</v>
      </c>
      <c r="K102">
        <v>-51.235953135481132</v>
      </c>
      <c r="M102" t="s">
        <v>361</v>
      </c>
      <c r="N102">
        <f t="shared" si="6"/>
        <v>110.30800000000001</v>
      </c>
      <c r="O102">
        <f t="shared" si="7"/>
        <v>762.74740299999996</v>
      </c>
      <c r="P102">
        <f t="shared" si="8"/>
        <v>5</v>
      </c>
      <c r="Q102">
        <f t="shared" si="9"/>
        <v>8038</v>
      </c>
      <c r="R102">
        <f t="shared" si="10"/>
        <v>-22.68112865985935</v>
      </c>
      <c r="S102">
        <f t="shared" si="11"/>
        <v>-46.681194300508714</v>
      </c>
      <c r="U102" t="s">
        <v>361</v>
      </c>
      <c r="V102">
        <f>LOG10(Tabela1[[#This Row],[Wikiaves (Espécies)]])</f>
        <v>2.4563660331290431</v>
      </c>
      <c r="W102">
        <f>LOG10(Tabela1[[#This Row],[SpeciesLink (Espécies)]])</f>
        <v>0.3010299956639812</v>
      </c>
      <c r="X102">
        <f>LOG10(Tabela1[[#This Row],[Wikiaves (Registros)]])</f>
        <v>3.8942052591420837</v>
      </c>
      <c r="Y102">
        <f>LOG10(Tabela1[[#This Row],[SpeciesLink (Registros)]])</f>
        <v>0.3010299956639812</v>
      </c>
      <c r="Z102">
        <f>LOG10(Tabela1[[#This Row],[Área]])</f>
        <v>2.0426070104444038</v>
      </c>
      <c r="AA102">
        <f>LOG10(Tabela1[[#This Row],[Altitude]])</f>
        <v>2.8823807376324524</v>
      </c>
      <c r="AB102">
        <f>LOG10(Tabela1[[#This Row],[População]])</f>
        <v>3.9051480018560158</v>
      </c>
    </row>
    <row r="103" spans="1:28" x14ac:dyDescent="0.3">
      <c r="A103" t="s">
        <v>112</v>
      </c>
      <c r="B103">
        <v>499</v>
      </c>
      <c r="C103">
        <v>150</v>
      </c>
      <c r="D103">
        <v>18.516666666666666</v>
      </c>
      <c r="E103">
        <v>113.75</v>
      </c>
      <c r="F103">
        <v>97.641999999999996</v>
      </c>
      <c r="G103">
        <v>763.63096599999994</v>
      </c>
      <c r="H103">
        <v>15</v>
      </c>
      <c r="I103">
        <v>101470</v>
      </c>
      <c r="J103">
        <v>-23.362116054741225</v>
      </c>
      <c r="K103">
        <v>-46.744101417665405</v>
      </c>
      <c r="M103" t="s">
        <v>366</v>
      </c>
      <c r="N103">
        <f t="shared" si="6"/>
        <v>240.566</v>
      </c>
      <c r="O103">
        <f t="shared" si="7"/>
        <v>548.16684699999996</v>
      </c>
      <c r="P103">
        <f t="shared" si="8"/>
        <v>5</v>
      </c>
      <c r="Q103">
        <f t="shared" si="9"/>
        <v>59772</v>
      </c>
      <c r="R103">
        <f t="shared" si="10"/>
        <v>-22.945521999321958</v>
      </c>
      <c r="S103">
        <f t="shared" si="11"/>
        <v>-47.313269248336269</v>
      </c>
      <c r="U103" t="s">
        <v>366</v>
      </c>
      <c r="V103">
        <f>LOG10(Tabela1[[#This Row],[Wikiaves (Espécies)]])</f>
        <v>1.9030899869919435</v>
      </c>
      <c r="W103">
        <f>LOG10(Tabela1[[#This Row],[SpeciesLink (Espécies)]])</f>
        <v>0.90308998699194354</v>
      </c>
      <c r="X103">
        <f>LOG10(Tabela1[[#This Row],[Wikiaves (Registros)]])</f>
        <v>2.1238516409670858</v>
      </c>
      <c r="Y103">
        <f>LOG10(Tabela1[[#This Row],[SpeciesLink (Registros)]])</f>
        <v>0.95424250943932487</v>
      </c>
      <c r="Z103">
        <f>LOG10(Tabela1[[#This Row],[Área]])</f>
        <v>2.3812342470445551</v>
      </c>
      <c r="AA103">
        <f>LOG10(Tabela1[[#This Row],[Altitude]])</f>
        <v>2.7389127659711763</v>
      </c>
      <c r="AB103">
        <f>LOG10(Tabela1[[#This Row],[População]])</f>
        <v>4.7764977877800083</v>
      </c>
    </row>
    <row r="104" spans="1:28" x14ac:dyDescent="0.3">
      <c r="A104" t="s">
        <v>113</v>
      </c>
      <c r="B104">
        <v>10</v>
      </c>
      <c r="C104">
        <v>10</v>
      </c>
      <c r="D104">
        <v>22.8</v>
      </c>
      <c r="E104">
        <v>96.166666666666671</v>
      </c>
      <c r="F104">
        <v>551.15899999999999</v>
      </c>
      <c r="G104">
        <v>317.48937000000001</v>
      </c>
      <c r="H104">
        <v>0</v>
      </c>
      <c r="I104">
        <v>5874</v>
      </c>
      <c r="J104">
        <v>-21.829910273396901</v>
      </c>
      <c r="K104">
        <v>-51.986892696725555</v>
      </c>
      <c r="M104" t="s">
        <v>368</v>
      </c>
      <c r="N104">
        <f t="shared" si="6"/>
        <v>1388.127</v>
      </c>
      <c r="O104">
        <f t="shared" si="7"/>
        <v>555.10492699999998</v>
      </c>
      <c r="P104">
        <f t="shared" si="8"/>
        <v>8</v>
      </c>
      <c r="Q104">
        <f t="shared" si="9"/>
        <v>32968</v>
      </c>
      <c r="R104">
        <f t="shared" si="10"/>
        <v>-20.7326629993746</v>
      </c>
      <c r="S104">
        <f t="shared" si="11"/>
        <v>-48.057593825321732</v>
      </c>
      <c r="U104" t="s">
        <v>368</v>
      </c>
      <c r="V104">
        <f>LOG10(Tabela1[[#This Row],[Wikiaves (Espécies)]])</f>
        <v>2.2855573090077739</v>
      </c>
      <c r="W104">
        <f>LOG10(Tabela1[[#This Row],[SpeciesLink (Espécies)]])</f>
        <v>0</v>
      </c>
      <c r="X104">
        <f>LOG10(Tabela1[[#This Row],[Wikiaves (Registros)]])</f>
        <v>2.9148718175400505</v>
      </c>
      <c r="Y104">
        <f>LOG10(Tabela1[[#This Row],[SpeciesLink (Registros)]])</f>
        <v>0</v>
      </c>
      <c r="Z104">
        <f>LOG10(Tabela1[[#This Row],[Área]])</f>
        <v>3.142429201620303</v>
      </c>
      <c r="AA104">
        <f>LOG10(Tabela1[[#This Row],[Altitude]])</f>
        <v>2.7443750820596868</v>
      </c>
      <c r="AB104">
        <f>LOG10(Tabela1[[#This Row],[População]])</f>
        <v>4.5180926015165319</v>
      </c>
    </row>
    <row r="105" spans="1:28" x14ac:dyDescent="0.3">
      <c r="A105" t="s">
        <v>114</v>
      </c>
      <c r="B105">
        <v>66</v>
      </c>
      <c r="C105">
        <v>45</v>
      </c>
      <c r="D105">
        <v>18.441666666666666</v>
      </c>
      <c r="E105">
        <v>113</v>
      </c>
      <c r="F105">
        <v>131.386</v>
      </c>
      <c r="G105">
        <v>867.050792</v>
      </c>
      <c r="H105">
        <v>3</v>
      </c>
      <c r="I105">
        <v>76801</v>
      </c>
      <c r="J105">
        <v>-23.360971384727979</v>
      </c>
      <c r="K105">
        <v>-46.882920146569546</v>
      </c>
      <c r="M105" t="s">
        <v>373</v>
      </c>
      <c r="N105">
        <f t="shared" si="6"/>
        <v>357.32499999999999</v>
      </c>
      <c r="O105">
        <f t="shared" si="7"/>
        <v>426.10397999999998</v>
      </c>
      <c r="P105">
        <f t="shared" si="8"/>
        <v>0</v>
      </c>
      <c r="Q105">
        <f t="shared" si="9"/>
        <v>4857</v>
      </c>
      <c r="R105">
        <f t="shared" si="10"/>
        <v>-22.404283199904853</v>
      </c>
      <c r="S105">
        <f t="shared" si="11"/>
        <v>-51.524239850810247</v>
      </c>
      <c r="U105" t="s">
        <v>373</v>
      </c>
      <c r="V105">
        <f>LOG10(Tabela1[[#This Row],[Wikiaves (Espécies)]])</f>
        <v>1.7160033436347992</v>
      </c>
      <c r="W105">
        <f>LOG10(Tabela1[[#This Row],[SpeciesLink (Espécies)]])</f>
        <v>0.3010299956639812</v>
      </c>
      <c r="X105">
        <f>LOG10(Tabela1[[#This Row],[Wikiaves (Registros)]])</f>
        <v>1.8388490907372552</v>
      </c>
      <c r="Y105">
        <f>LOG10(Tabela1[[#This Row],[SpeciesLink (Registros)]])</f>
        <v>0.3010299956639812</v>
      </c>
      <c r="Z105">
        <f>LOG10(Tabela1[[#This Row],[Área]])</f>
        <v>2.5530634023827501</v>
      </c>
      <c r="AA105">
        <f>LOG10(Tabela1[[#This Row],[Altitude]])</f>
        <v>2.6295155907223156</v>
      </c>
      <c r="AB105">
        <f>LOG10(Tabela1[[#This Row],[População]])</f>
        <v>3.6863681034730362</v>
      </c>
    </row>
    <row r="106" spans="1:28" x14ac:dyDescent="0.3">
      <c r="A106" t="s">
        <v>115</v>
      </c>
      <c r="B106">
        <v>289</v>
      </c>
      <c r="C106">
        <v>141</v>
      </c>
      <c r="D106">
        <v>22.708333333333336</v>
      </c>
      <c r="E106">
        <v>134.16666666666666</v>
      </c>
      <c r="F106">
        <v>454.43599999999998</v>
      </c>
      <c r="G106">
        <v>34.467098</v>
      </c>
      <c r="H106">
        <v>1</v>
      </c>
      <c r="I106">
        <v>28549</v>
      </c>
      <c r="J106">
        <v>-24.726360972223041</v>
      </c>
      <c r="K106">
        <v>-48.104999809005243</v>
      </c>
      <c r="M106" t="s">
        <v>380</v>
      </c>
      <c r="N106">
        <f t="shared" si="6"/>
        <v>385.375</v>
      </c>
      <c r="O106">
        <f t="shared" si="7"/>
        <v>830.40829900000006</v>
      </c>
      <c r="P106">
        <f t="shared" si="8"/>
        <v>0</v>
      </c>
      <c r="Q106">
        <f t="shared" si="9"/>
        <v>9755</v>
      </c>
      <c r="R106">
        <f t="shared" si="10"/>
        <v>-24.123210417911206</v>
      </c>
      <c r="S106">
        <f t="shared" si="11"/>
        <v>-48.905738479049141</v>
      </c>
      <c r="U106" t="s">
        <v>380</v>
      </c>
      <c r="V106">
        <f>LOG10(Tabela1[[#This Row],[Wikiaves (Espécies)]])</f>
        <v>2.0492180226701815</v>
      </c>
      <c r="W106">
        <f>LOG10(Tabela1[[#This Row],[SpeciesLink (Espécies)]])</f>
        <v>0.47712125471966244</v>
      </c>
      <c r="X106">
        <f>LOG10(Tabela1[[#This Row],[Wikiaves (Registros)]])</f>
        <v>2.330413773349191</v>
      </c>
      <c r="Y106">
        <f>LOG10(Tabela1[[#This Row],[SpeciesLink (Registros)]])</f>
        <v>0.47712125471966244</v>
      </c>
      <c r="Z106">
        <f>LOG10(Tabela1[[#This Row],[Área]])</f>
        <v>2.5858835377345648</v>
      </c>
      <c r="AA106">
        <f>LOG10(Tabela1[[#This Row],[Altitude]])</f>
        <v>2.9192916808125418</v>
      </c>
      <c r="AB106">
        <f>LOG10(Tabela1[[#This Row],[População]])</f>
        <v>3.989227273730537</v>
      </c>
    </row>
    <row r="107" spans="1:28" x14ac:dyDescent="0.3">
      <c r="A107" t="s">
        <v>116</v>
      </c>
      <c r="B107">
        <v>105</v>
      </c>
      <c r="C107">
        <v>75</v>
      </c>
      <c r="D107">
        <v>22.641666666666666</v>
      </c>
      <c r="E107">
        <v>109.58333333333333</v>
      </c>
      <c r="F107">
        <v>176.929</v>
      </c>
      <c r="G107">
        <v>544.67959499999995</v>
      </c>
      <c r="H107">
        <v>0</v>
      </c>
      <c r="I107">
        <v>10542</v>
      </c>
      <c r="J107">
        <v>-20.879092517862851</v>
      </c>
      <c r="K107">
        <v>-48.810122364709429</v>
      </c>
      <c r="M107" t="s">
        <v>388</v>
      </c>
      <c r="N107">
        <f t="shared" si="6"/>
        <v>73.787999999999997</v>
      </c>
      <c r="O107">
        <f t="shared" si="7"/>
        <v>561.31518600000004</v>
      </c>
      <c r="P107">
        <f t="shared" si="8"/>
        <v>8</v>
      </c>
      <c r="Q107">
        <f t="shared" si="9"/>
        <v>60174</v>
      </c>
      <c r="R107">
        <f t="shared" si="10"/>
        <v>-22.782794660913055</v>
      </c>
      <c r="S107">
        <f t="shared" si="11"/>
        <v>-47.293634614404752</v>
      </c>
      <c r="U107" t="s">
        <v>388</v>
      </c>
      <c r="V107">
        <f>LOG10(Tabela1[[#This Row],[Wikiaves (Espécies)]])</f>
        <v>2.0644579892269186</v>
      </c>
      <c r="W107">
        <f>LOG10(Tabela1[[#This Row],[SpeciesLink (Espécies)]])</f>
        <v>1.2041199826559248</v>
      </c>
      <c r="X107">
        <f>LOG10(Tabela1[[#This Row],[Wikiaves (Registros)]])</f>
        <v>2.4996870826184039</v>
      </c>
      <c r="Y107">
        <f>LOG10(Tabela1[[#This Row],[SpeciesLink (Registros)]])</f>
        <v>1.255272505103306</v>
      </c>
      <c r="Z107">
        <f>LOG10(Tabela1[[#This Row],[Área]])</f>
        <v>1.8679857390922732</v>
      </c>
      <c r="AA107">
        <f>LOG10(Tabela1[[#This Row],[Altitude]])</f>
        <v>2.7492067919199878</v>
      </c>
      <c r="AB107">
        <f>LOG10(Tabela1[[#This Row],[População]])</f>
        <v>4.7794088816958746</v>
      </c>
    </row>
    <row r="108" spans="1:28" x14ac:dyDescent="0.3">
      <c r="A108" t="s">
        <v>117</v>
      </c>
      <c r="B108">
        <v>844</v>
      </c>
      <c r="C108">
        <v>205</v>
      </c>
      <c r="D108">
        <v>20.55</v>
      </c>
      <c r="E108">
        <v>122</v>
      </c>
      <c r="F108">
        <v>660.08799999999997</v>
      </c>
      <c r="G108">
        <v>784.28903300000002</v>
      </c>
      <c r="H108">
        <v>2</v>
      </c>
      <c r="I108">
        <v>26167</v>
      </c>
      <c r="J108">
        <v>-21.274717500000005</v>
      </c>
      <c r="K108">
        <v>-47.304266116796953</v>
      </c>
      <c r="M108" t="s">
        <v>393</v>
      </c>
      <c r="N108">
        <f t="shared" si="6"/>
        <v>198.93799999999999</v>
      </c>
      <c r="O108">
        <f t="shared" si="7"/>
        <v>625.86302699999999</v>
      </c>
      <c r="P108">
        <f t="shared" si="8"/>
        <v>0</v>
      </c>
      <c r="Q108">
        <f t="shared" si="9"/>
        <v>2496</v>
      </c>
      <c r="R108">
        <f t="shared" si="10"/>
        <v>-22.944584777489698</v>
      </c>
      <c r="S108">
        <f t="shared" si="11"/>
        <v>-49.340950752602339</v>
      </c>
      <c r="U108" t="s">
        <v>393</v>
      </c>
      <c r="V108">
        <f>LOG10(Tabela1[[#This Row],[Wikiaves (Espécies)]])</f>
        <v>0.95424250943932487</v>
      </c>
      <c r="W108">
        <f>LOG10(Tabela1[[#This Row],[SpeciesLink (Espécies)]])</f>
        <v>0</v>
      </c>
      <c r="X108">
        <f>LOG10(Tabela1[[#This Row],[Wikiaves (Registros)]])</f>
        <v>1</v>
      </c>
      <c r="Y108">
        <f>LOG10(Tabela1[[#This Row],[SpeciesLink (Registros)]])</f>
        <v>0</v>
      </c>
      <c r="Z108">
        <f>LOG10(Tabela1[[#This Row],[Área]])</f>
        <v>2.2987177474986908</v>
      </c>
      <c r="AA108">
        <f>LOG10(Tabela1[[#This Row],[Altitude]])</f>
        <v>2.7964792962662526</v>
      </c>
      <c r="AB108">
        <f>LOG10(Tabela1[[#This Row],[População]])</f>
        <v>3.3972445810103862</v>
      </c>
    </row>
    <row r="109" spans="1:28" x14ac:dyDescent="0.3">
      <c r="A109" t="s">
        <v>118</v>
      </c>
      <c r="B109">
        <v>139</v>
      </c>
      <c r="C109">
        <v>80</v>
      </c>
      <c r="D109">
        <v>19.941666666666666</v>
      </c>
      <c r="E109">
        <v>100.08333333333333</v>
      </c>
      <c r="F109">
        <v>185.03100000000001</v>
      </c>
      <c r="G109">
        <v>609.04163900000003</v>
      </c>
      <c r="H109">
        <v>1</v>
      </c>
      <c r="I109">
        <v>6024</v>
      </c>
      <c r="J109">
        <v>-23.584076838313354</v>
      </c>
      <c r="K109">
        <v>-48.480399019938346</v>
      </c>
      <c r="M109" t="s">
        <v>414</v>
      </c>
      <c r="N109">
        <f t="shared" si="6"/>
        <v>1018.724</v>
      </c>
      <c r="O109">
        <f t="shared" si="7"/>
        <v>607.74558100000002</v>
      </c>
      <c r="P109">
        <f t="shared" si="8"/>
        <v>1</v>
      </c>
      <c r="Q109">
        <f t="shared" si="9"/>
        <v>20197</v>
      </c>
      <c r="R109">
        <f t="shared" si="10"/>
        <v>-23.386927999311954</v>
      </c>
      <c r="S109">
        <f t="shared" si="11"/>
        <v>-48.723676984127096</v>
      </c>
      <c r="U109" t="s">
        <v>414</v>
      </c>
      <c r="V109">
        <f>LOG10(Tabela1[[#This Row],[Wikiaves (Espécies)]])</f>
        <v>2.1271047983648077</v>
      </c>
      <c r="W109">
        <f>LOG10(Tabela1[[#This Row],[SpeciesLink (Espécies)]])</f>
        <v>0</v>
      </c>
      <c r="X109">
        <f>LOG10(Tabela1[[#This Row],[Wikiaves (Registros)]])</f>
        <v>2.4487063199050798</v>
      </c>
      <c r="Y109">
        <f>LOG10(Tabela1[[#This Row],[SpeciesLink (Registros)]])</f>
        <v>0</v>
      </c>
      <c r="Z109">
        <f>LOG10(Tabela1[[#This Row],[Área]])</f>
        <v>3.0080565377719628</v>
      </c>
      <c r="AA109">
        <f>LOG10(Tabela1[[#This Row],[Altitude]])</f>
        <v>2.783721809713164</v>
      </c>
      <c r="AB109">
        <f>LOG10(Tabela1[[#This Row],[População]])</f>
        <v>4.305286865476126</v>
      </c>
    </row>
    <row r="110" spans="1:28" x14ac:dyDescent="0.3">
      <c r="A110" t="s">
        <v>119</v>
      </c>
      <c r="B110">
        <v>14452</v>
      </c>
      <c r="C110">
        <v>331</v>
      </c>
      <c r="D110">
        <v>19.291666666666664</v>
      </c>
      <c r="E110">
        <v>109.58333333333333</v>
      </c>
      <c r="F110">
        <v>794.57100000000003</v>
      </c>
      <c r="G110">
        <v>688.98713699999996</v>
      </c>
      <c r="H110">
        <v>391</v>
      </c>
      <c r="I110">
        <v>1204073</v>
      </c>
      <c r="J110">
        <v>-22.907342500000002</v>
      </c>
      <c r="K110">
        <v>-47.06015627297316</v>
      </c>
      <c r="M110" t="s">
        <v>418</v>
      </c>
      <c r="N110">
        <f t="shared" si="6"/>
        <v>359.41399999999999</v>
      </c>
      <c r="O110">
        <f t="shared" si="7"/>
        <v>32.946368</v>
      </c>
      <c r="P110">
        <f t="shared" si="8"/>
        <v>10</v>
      </c>
      <c r="Q110">
        <f t="shared" si="9"/>
        <v>19648</v>
      </c>
      <c r="R110">
        <f t="shared" si="10"/>
        <v>-24.712546630958105</v>
      </c>
      <c r="S110">
        <f t="shared" si="11"/>
        <v>-47.879997602894392</v>
      </c>
      <c r="U110" t="s">
        <v>418</v>
      </c>
      <c r="V110">
        <f>LOG10(Tabela1[[#This Row],[Wikiaves (Espécies)]])</f>
        <v>2.2624510897304293</v>
      </c>
      <c r="W110">
        <f>LOG10(Tabela1[[#This Row],[SpeciesLink (Espécies)]])</f>
        <v>1.5797835966168101</v>
      </c>
      <c r="X110">
        <f>LOG10(Tabela1[[#This Row],[Wikiaves (Registros)]])</f>
        <v>2.6919651027673601</v>
      </c>
      <c r="Y110">
        <f>LOG10(Tabela1[[#This Row],[SpeciesLink (Registros)]])</f>
        <v>3.0115704435972783</v>
      </c>
      <c r="Z110">
        <f>LOG10(Tabela1[[#This Row],[Área]])</f>
        <v>2.5555949898690256</v>
      </c>
      <c r="AA110">
        <f>LOG10(Tabela1[[#This Row],[Altitude]])</f>
        <v>1.5178075450453901</v>
      </c>
      <c r="AB110">
        <f>LOG10(Tabela1[[#This Row],[População]])</f>
        <v>4.2933183494610736</v>
      </c>
    </row>
    <row r="111" spans="1:28" x14ac:dyDescent="0.3">
      <c r="A111" t="s">
        <v>120</v>
      </c>
      <c r="B111">
        <v>538</v>
      </c>
      <c r="C111">
        <v>130</v>
      </c>
      <c r="D111">
        <v>18.491666666666667</v>
      </c>
      <c r="E111">
        <v>112.91666666666667</v>
      </c>
      <c r="F111">
        <v>79.403000000000006</v>
      </c>
      <c r="G111">
        <v>765.878872</v>
      </c>
      <c r="H111">
        <v>10</v>
      </c>
      <c r="I111">
        <v>84650</v>
      </c>
      <c r="J111">
        <v>-23.209396429522258</v>
      </c>
      <c r="K111">
        <v>-46.763819232789082</v>
      </c>
      <c r="M111" t="s">
        <v>420</v>
      </c>
      <c r="N111">
        <f t="shared" si="6"/>
        <v>602.84799999999996</v>
      </c>
      <c r="O111">
        <f t="shared" si="7"/>
        <v>748.62826600000005</v>
      </c>
      <c r="P111">
        <f t="shared" si="8"/>
        <v>1</v>
      </c>
      <c r="Q111">
        <f t="shared" si="9"/>
        <v>14670</v>
      </c>
      <c r="R111">
        <f t="shared" si="10"/>
        <v>-20.641153402307655</v>
      </c>
      <c r="S111">
        <f t="shared" si="11"/>
        <v>-47.283060090300175</v>
      </c>
      <c r="U111" t="s">
        <v>420</v>
      </c>
      <c r="V111">
        <f>LOG10(Tabela1[[#This Row],[Wikiaves (Espécies)]])</f>
        <v>1.954242509439325</v>
      </c>
      <c r="W111">
        <f>LOG10(Tabela1[[#This Row],[SpeciesLink (Espécies)]])</f>
        <v>0.3010299956639812</v>
      </c>
      <c r="X111">
        <f>LOG10(Tabela1[[#This Row],[Wikiaves (Registros)]])</f>
        <v>2.0718820073061255</v>
      </c>
      <c r="Y111">
        <f>LOG10(Tabela1[[#This Row],[SpeciesLink (Registros)]])</f>
        <v>0.3010299956639812</v>
      </c>
      <c r="Z111">
        <f>LOG10(Tabela1[[#This Row],[Área]])</f>
        <v>2.7802078244408741</v>
      </c>
      <c r="AA111">
        <f>LOG10(Tabela1[[#This Row],[Altitude]])</f>
        <v>2.8742662207694187</v>
      </c>
      <c r="AB111">
        <f>LOG10(Tabela1[[#This Row],[População]])</f>
        <v>4.1664301138432824</v>
      </c>
    </row>
    <row r="112" spans="1:28" x14ac:dyDescent="0.3">
      <c r="A112" t="s">
        <v>121</v>
      </c>
      <c r="B112">
        <v>16073</v>
      </c>
      <c r="C112">
        <v>307</v>
      </c>
      <c r="D112">
        <v>13.558333333333334</v>
      </c>
      <c r="E112">
        <v>149.75</v>
      </c>
      <c r="F112">
        <v>290.52</v>
      </c>
      <c r="G112">
        <v>1639.1545040000001</v>
      </c>
      <c r="H112">
        <v>39</v>
      </c>
      <c r="I112">
        <v>52088</v>
      </c>
      <c r="J112">
        <v>-22.740091913881155</v>
      </c>
      <c r="K112">
        <v>-45.58920170044906</v>
      </c>
      <c r="M112" t="s">
        <v>422</v>
      </c>
      <c r="N112">
        <f t="shared" si="6"/>
        <v>138.77699999999999</v>
      </c>
      <c r="O112">
        <f t="shared" si="7"/>
        <v>590.39793199999997</v>
      </c>
      <c r="P112">
        <f t="shared" si="8"/>
        <v>22</v>
      </c>
      <c r="Q112">
        <f t="shared" si="9"/>
        <v>109424</v>
      </c>
      <c r="R112">
        <f t="shared" si="10"/>
        <v>-22.759921699999953</v>
      </c>
      <c r="S112">
        <f t="shared" si="11"/>
        <v>-47.154385800969493</v>
      </c>
      <c r="U112" t="s">
        <v>422</v>
      </c>
      <c r="V112">
        <f>LOG10(Tabela1[[#This Row],[Wikiaves (Espécies)]])</f>
        <v>2.3463529744506388</v>
      </c>
      <c r="W112">
        <f>LOG10(Tabela1[[#This Row],[SpeciesLink (Espécies)]])</f>
        <v>0.47712125471966244</v>
      </c>
      <c r="X112">
        <f>LOG10(Tabela1[[#This Row],[Wikiaves (Registros)]])</f>
        <v>3.422589839851482</v>
      </c>
      <c r="Y112">
        <f>LOG10(Tabela1[[#This Row],[SpeciesLink (Registros)]])</f>
        <v>0.47712125471966244</v>
      </c>
      <c r="Z112">
        <f>LOG10(Tabela1[[#This Row],[Área]])</f>
        <v>2.1423174949316941</v>
      </c>
      <c r="AA112">
        <f>LOG10(Tabela1[[#This Row],[Altitude]])</f>
        <v>2.7711448276046844</v>
      </c>
      <c r="AB112">
        <f>LOG10(Tabela1[[#This Row],[População]])</f>
        <v>5.0391125863889545</v>
      </c>
    </row>
    <row r="113" spans="1:28" x14ac:dyDescent="0.3">
      <c r="A113" t="s">
        <v>122</v>
      </c>
      <c r="B113">
        <v>9</v>
      </c>
      <c r="C113">
        <v>9</v>
      </c>
      <c r="D113">
        <v>21.083333333333336</v>
      </c>
      <c r="E113">
        <v>99.25</v>
      </c>
      <c r="F113">
        <v>484.19900000000001</v>
      </c>
      <c r="G113">
        <v>478.71716600000002</v>
      </c>
      <c r="H113">
        <v>1</v>
      </c>
      <c r="I113">
        <v>4965</v>
      </c>
      <c r="J113">
        <v>-22.599748999328352</v>
      </c>
      <c r="K113">
        <v>-50.001794724885286</v>
      </c>
      <c r="M113" t="s">
        <v>429</v>
      </c>
      <c r="N113">
        <f t="shared" si="6"/>
        <v>108.81699999999999</v>
      </c>
      <c r="O113">
        <f t="shared" si="7"/>
        <v>600.41107999999997</v>
      </c>
      <c r="P113">
        <f t="shared" si="8"/>
        <v>16</v>
      </c>
      <c r="Q113">
        <f t="shared" si="9"/>
        <v>47919</v>
      </c>
      <c r="R113">
        <f t="shared" si="10"/>
        <v>-22.743771000000002</v>
      </c>
      <c r="S113">
        <f t="shared" si="11"/>
        <v>-46.897802090290753</v>
      </c>
      <c r="U113" t="s">
        <v>429</v>
      </c>
      <c r="V113">
        <f>LOG10(Tabela1[[#This Row],[Wikiaves (Espécies)]])</f>
        <v>2.357934847000454</v>
      </c>
      <c r="W113">
        <f>LOG10(Tabela1[[#This Row],[SpeciesLink (Espécies)]])</f>
        <v>0</v>
      </c>
      <c r="X113">
        <f>LOG10(Tabela1[[#This Row],[Wikiaves (Registros)]])</f>
        <v>3.2853322276438846</v>
      </c>
      <c r="Y113">
        <f>LOG10(Tabela1[[#This Row],[SpeciesLink (Registros)]])</f>
        <v>0</v>
      </c>
      <c r="Z113">
        <f>LOG10(Tabela1[[#This Row],[Área]])</f>
        <v>2.0366967485740641</v>
      </c>
      <c r="AA113">
        <f>LOG10(Tabela1[[#This Row],[Altitude]])</f>
        <v>2.778448698125628</v>
      </c>
      <c r="AB113">
        <f>LOG10(Tabela1[[#This Row],[População]])</f>
        <v>4.6805077463801403</v>
      </c>
    </row>
    <row r="114" spans="1:28" x14ac:dyDescent="0.3">
      <c r="A114" t="s">
        <v>123</v>
      </c>
      <c r="B114">
        <v>3712</v>
      </c>
      <c r="C114">
        <v>323</v>
      </c>
      <c r="D114">
        <v>22.675000000000001</v>
      </c>
      <c r="E114">
        <v>203.83333333333334</v>
      </c>
      <c r="F114">
        <v>1237.354</v>
      </c>
      <c r="G114">
        <v>7.8404660000000002</v>
      </c>
      <c r="H114">
        <v>27</v>
      </c>
      <c r="I114">
        <v>12540</v>
      </c>
      <c r="J114">
        <v>-25.016908069980904</v>
      </c>
      <c r="K114">
        <v>-47.928482814429735</v>
      </c>
      <c r="M114" t="s">
        <v>432</v>
      </c>
      <c r="N114">
        <f t="shared" si="6"/>
        <v>711.31500000000005</v>
      </c>
      <c r="O114">
        <f t="shared" si="7"/>
        <v>415.20048700000001</v>
      </c>
      <c r="P114">
        <f t="shared" si="8"/>
        <v>6</v>
      </c>
      <c r="Q114">
        <f t="shared" si="9"/>
        <v>63407</v>
      </c>
      <c r="R114">
        <f t="shared" si="10"/>
        <v>-21.418383015</v>
      </c>
      <c r="S114">
        <f t="shared" si="11"/>
        <v>-50.07303627502921</v>
      </c>
      <c r="U114" t="s">
        <v>432</v>
      </c>
      <c r="V114">
        <f>LOG10(Tabela1[[#This Row],[Wikiaves (Espécies)]])</f>
        <v>1.8061799739838871</v>
      </c>
      <c r="W114">
        <f>LOG10(Tabela1[[#This Row],[SpeciesLink (Espécies)]])</f>
        <v>0.3010299956639812</v>
      </c>
      <c r="X114">
        <f>LOG10(Tabela1[[#This Row],[Wikiaves (Registros)]])</f>
        <v>2.0086001717619175</v>
      </c>
      <c r="Y114">
        <f>LOG10(Tabela1[[#This Row],[SpeciesLink (Registros)]])</f>
        <v>0.3010299956639812</v>
      </c>
      <c r="Z114">
        <f>LOG10(Tabela1[[#This Row],[Área]])</f>
        <v>2.8520619670677942</v>
      </c>
      <c r="AA114">
        <f>LOG10(Tabela1[[#This Row],[Altitude]])</f>
        <v>2.6182578542365689</v>
      </c>
      <c r="AB114">
        <f>LOG10(Tabela1[[#This Row],[População]])</f>
        <v>4.8021372057296654</v>
      </c>
    </row>
    <row r="115" spans="1:28" x14ac:dyDescent="0.3">
      <c r="A115" t="s">
        <v>124</v>
      </c>
      <c r="B115">
        <v>89</v>
      </c>
      <c r="C115">
        <v>63</v>
      </c>
      <c r="D115">
        <v>20.166666666666664</v>
      </c>
      <c r="E115">
        <v>117.33333333333333</v>
      </c>
      <c r="F115">
        <v>53.261000000000003</v>
      </c>
      <c r="G115">
        <v>524.87611900000002</v>
      </c>
      <c r="H115">
        <v>1</v>
      </c>
      <c r="I115">
        <v>5138</v>
      </c>
      <c r="J115">
        <v>-22.690669066040002</v>
      </c>
      <c r="K115">
        <v>-45.056975740535016</v>
      </c>
      <c r="M115" t="s">
        <v>433</v>
      </c>
      <c r="N115">
        <f t="shared" si="6"/>
        <v>974.24699999999996</v>
      </c>
      <c r="O115">
        <f t="shared" si="7"/>
        <v>363.98671899999999</v>
      </c>
      <c r="P115">
        <f t="shared" si="8"/>
        <v>4</v>
      </c>
      <c r="Q115">
        <f t="shared" si="9"/>
        <v>25669</v>
      </c>
      <c r="R115">
        <f t="shared" si="10"/>
        <v>-20.636668999377008</v>
      </c>
      <c r="S115">
        <f t="shared" si="11"/>
        <v>-51.106661019946934</v>
      </c>
      <c r="U115" t="s">
        <v>433</v>
      </c>
      <c r="V115">
        <f>LOG10(Tabela1[[#This Row],[Wikiaves (Espécies)]])</f>
        <v>1.8195439355418688</v>
      </c>
      <c r="W115">
        <f>LOG10(Tabela1[[#This Row],[SpeciesLink (Espécies)]])</f>
        <v>0.6020599913279624</v>
      </c>
      <c r="X115">
        <f>LOG10(Tabela1[[#This Row],[Wikiaves (Registros)]])</f>
        <v>2.12057393120585</v>
      </c>
      <c r="Y115">
        <f>LOG10(Tabela1[[#This Row],[SpeciesLink (Registros)]])</f>
        <v>0.84509804001425681</v>
      </c>
      <c r="Z115">
        <f>LOG10(Tabela1[[#This Row],[Área]])</f>
        <v>2.988669077143248</v>
      </c>
      <c r="AA115">
        <f>LOG10(Tabela1[[#This Row],[Altitude]])</f>
        <v>2.5610855375769663</v>
      </c>
      <c r="AB115">
        <f>LOG10(Tabela1[[#This Row],[População]])</f>
        <v>4.4094089499748597</v>
      </c>
    </row>
    <row r="116" spans="1:28" x14ac:dyDescent="0.3">
      <c r="A116" t="s">
        <v>125</v>
      </c>
      <c r="B116">
        <v>117</v>
      </c>
      <c r="C116">
        <v>71</v>
      </c>
      <c r="D116">
        <v>21.108333333333334</v>
      </c>
      <c r="E116">
        <v>108.91666666666667</v>
      </c>
      <c r="F116">
        <v>595.81100000000004</v>
      </c>
      <c r="G116">
        <v>483.63968899999998</v>
      </c>
      <c r="H116">
        <v>3</v>
      </c>
      <c r="I116">
        <v>31280</v>
      </c>
      <c r="J116">
        <v>-22.746925500000007</v>
      </c>
      <c r="K116">
        <v>-50.388393171768513</v>
      </c>
      <c r="M116" t="s">
        <v>435</v>
      </c>
      <c r="N116">
        <f t="shared" si="6"/>
        <v>326.21600000000001</v>
      </c>
      <c r="O116">
        <f t="shared" si="7"/>
        <v>11.33502</v>
      </c>
      <c r="P116">
        <f t="shared" si="8"/>
        <v>64</v>
      </c>
      <c r="Q116">
        <f t="shared" si="9"/>
        <v>68284</v>
      </c>
      <c r="R116">
        <f t="shared" si="10"/>
        <v>-24.319508883999905</v>
      </c>
      <c r="S116">
        <f t="shared" si="11"/>
        <v>-46.997301864512337</v>
      </c>
      <c r="U116" t="s">
        <v>435</v>
      </c>
      <c r="V116">
        <f>LOG10(Tabela1[[#This Row],[Wikiaves (Espécies)]])</f>
        <v>2.6414741105040997</v>
      </c>
      <c r="W116">
        <f>LOG10(Tabela1[[#This Row],[SpeciesLink (Espécies)]])</f>
        <v>1.9912260756924949</v>
      </c>
      <c r="X116">
        <f>LOG10(Tabela1[[#This Row],[Wikiaves (Registros)]])</f>
        <v>4.2319535691989811</v>
      </c>
      <c r="Y116">
        <f>LOG10(Tabela1[[#This Row],[SpeciesLink (Registros)]])</f>
        <v>2.9439888750737717</v>
      </c>
      <c r="Z116">
        <f>LOG10(Tabela1[[#This Row],[Área]])</f>
        <v>2.5135052581797321</v>
      </c>
      <c r="AA116">
        <f>LOG10(Tabela1[[#This Row],[Altitude]])</f>
        <v>1.0544222907511975</v>
      </c>
      <c r="AB116">
        <f>LOG10(Tabela1[[#This Row],[População]])</f>
        <v>4.8343189536706639</v>
      </c>
    </row>
    <row r="117" spans="1:28" x14ac:dyDescent="0.3">
      <c r="A117" t="s">
        <v>126</v>
      </c>
      <c r="B117">
        <v>254</v>
      </c>
      <c r="C117">
        <v>132</v>
      </c>
      <c r="D117">
        <v>21.808333333333334</v>
      </c>
      <c r="E117">
        <v>108.58333333333333</v>
      </c>
      <c r="F117">
        <v>70.891999999999996</v>
      </c>
      <c r="G117">
        <v>610.66268600000001</v>
      </c>
      <c r="H117">
        <v>2</v>
      </c>
      <c r="I117">
        <v>2793</v>
      </c>
      <c r="J117">
        <v>-21.322613582849804</v>
      </c>
      <c r="K117">
        <v>-48.63403931083802</v>
      </c>
      <c r="M117" t="s">
        <v>436</v>
      </c>
      <c r="N117">
        <f t="shared" si="6"/>
        <v>232.488</v>
      </c>
      <c r="O117">
        <f t="shared" si="7"/>
        <v>435.26418000000001</v>
      </c>
      <c r="P117">
        <f t="shared" si="8"/>
        <v>0</v>
      </c>
      <c r="Q117">
        <f t="shared" si="9"/>
        <v>5980</v>
      </c>
      <c r="R117">
        <f t="shared" si="10"/>
        <v>-21.5953916792139</v>
      </c>
      <c r="S117">
        <f t="shared" si="11"/>
        <v>-50.599425717222353</v>
      </c>
      <c r="U117" t="s">
        <v>436</v>
      </c>
      <c r="V117">
        <f>LOG10(Tabela1[[#This Row],[Wikiaves (Espécies)]])</f>
        <v>0.3010299956639812</v>
      </c>
      <c r="W117">
        <f>LOG10(Tabela1[[#This Row],[SpeciesLink (Espécies)]])</f>
        <v>0</v>
      </c>
      <c r="X117">
        <f>LOG10(Tabela1[[#This Row],[Wikiaves (Registros)]])</f>
        <v>0.3010299956639812</v>
      </c>
      <c r="Y117">
        <f>LOG10(Tabela1[[#This Row],[SpeciesLink (Registros)]])</f>
        <v>0</v>
      </c>
      <c r="Z117">
        <f>LOG10(Tabela1[[#This Row],[Área]])</f>
        <v>2.3664005414484302</v>
      </c>
      <c r="AA117">
        <f>LOG10(Tabela1[[#This Row],[Altitude]])</f>
        <v>2.6387529284290934</v>
      </c>
      <c r="AB117">
        <f>LOG10(Tabela1[[#This Row],[População]])</f>
        <v>3.7767011839884108</v>
      </c>
    </row>
    <row r="118" spans="1:28" x14ac:dyDescent="0.3">
      <c r="A118" t="s">
        <v>127</v>
      </c>
      <c r="B118">
        <v>9</v>
      </c>
      <c r="C118">
        <v>8</v>
      </c>
      <c r="D118">
        <v>21.108333333333334</v>
      </c>
      <c r="E118">
        <v>112.25</v>
      </c>
      <c r="F118">
        <v>57.459000000000003</v>
      </c>
      <c r="G118">
        <v>500.29647</v>
      </c>
      <c r="H118">
        <v>1</v>
      </c>
      <c r="I118">
        <v>5216</v>
      </c>
      <c r="J118">
        <v>-23.009837218795305</v>
      </c>
      <c r="K118">
        <v>-49.785431954502307</v>
      </c>
      <c r="M118" t="s">
        <v>437</v>
      </c>
      <c r="N118">
        <f t="shared" si="6"/>
        <v>746.86800000000005</v>
      </c>
      <c r="O118">
        <f t="shared" si="7"/>
        <v>805.44356400000004</v>
      </c>
      <c r="P118">
        <f t="shared" si="8"/>
        <v>65</v>
      </c>
      <c r="Q118">
        <f t="shared" si="9"/>
        <v>55348</v>
      </c>
      <c r="R118">
        <f t="shared" si="10"/>
        <v>-23.714202222999905</v>
      </c>
      <c r="S118">
        <f t="shared" si="11"/>
        <v>-47.418015150930991</v>
      </c>
      <c r="U118" t="s">
        <v>437</v>
      </c>
      <c r="V118">
        <f>LOG10(Tabela1[[#This Row],[Wikiaves (Espécies)]])</f>
        <v>2.4608978427565478</v>
      </c>
      <c r="W118">
        <f>LOG10(Tabela1[[#This Row],[SpeciesLink (Espécies)]])</f>
        <v>0.77815125038364363</v>
      </c>
      <c r="X118">
        <f>LOG10(Tabela1[[#This Row],[Wikiaves (Registros)]])</f>
        <v>3.0916669575956846</v>
      </c>
      <c r="Y118">
        <f>LOG10(Tabela1[[#This Row],[SpeciesLink (Registros)]])</f>
        <v>0.77815125038364363</v>
      </c>
      <c r="Z118">
        <f>LOG10(Tabela1[[#This Row],[Área]])</f>
        <v>2.8732438522340966</v>
      </c>
      <c r="AA118">
        <f>LOG10(Tabela1[[#This Row],[Altitude]])</f>
        <v>2.9060351155782769</v>
      </c>
      <c r="AB118">
        <f>LOG10(Tabela1[[#This Row],[População]])</f>
        <v>4.7431019322670114</v>
      </c>
    </row>
    <row r="119" spans="1:28" x14ac:dyDescent="0.3">
      <c r="A119" t="s">
        <v>128</v>
      </c>
      <c r="B119">
        <v>847</v>
      </c>
      <c r="C119">
        <v>217</v>
      </c>
      <c r="D119">
        <v>18.608333333333334</v>
      </c>
      <c r="E119">
        <v>103.41666666666667</v>
      </c>
      <c r="F119">
        <v>1640.23</v>
      </c>
      <c r="G119">
        <v>705.78998100000001</v>
      </c>
      <c r="H119">
        <v>16</v>
      </c>
      <c r="I119">
        <v>47138</v>
      </c>
      <c r="J119">
        <v>-24.006800970000004</v>
      </c>
      <c r="K119">
        <v>-48.351434517927522</v>
      </c>
      <c r="M119" t="s">
        <v>439</v>
      </c>
      <c r="N119">
        <f t="shared" si="6"/>
        <v>729.99800000000005</v>
      </c>
      <c r="O119">
        <f t="shared" si="7"/>
        <v>559.00517500000001</v>
      </c>
      <c r="P119">
        <f t="shared" si="8"/>
        <v>51</v>
      </c>
      <c r="Q119">
        <f t="shared" si="9"/>
        <v>168328</v>
      </c>
      <c r="R119">
        <f t="shared" si="10"/>
        <v>-22.926668725898853</v>
      </c>
      <c r="S119">
        <f t="shared" si="11"/>
        <v>-45.46204884623041</v>
      </c>
      <c r="U119" t="s">
        <v>439</v>
      </c>
      <c r="V119">
        <f>LOG10(Tabela1[[#This Row],[Wikiaves (Espécies)]])</f>
        <v>2.5854607295085006</v>
      </c>
      <c r="W119">
        <f>LOG10(Tabela1[[#This Row],[SpeciesLink (Espécies)]])</f>
        <v>0.90308998699194354</v>
      </c>
      <c r="X119">
        <f>LOG10(Tabela1[[#This Row],[Wikiaves (Registros)]])</f>
        <v>3.6338722626583326</v>
      </c>
      <c r="Y119">
        <f>LOG10(Tabela1[[#This Row],[SpeciesLink (Registros)]])</f>
        <v>0.95424250943932487</v>
      </c>
      <c r="Z119">
        <f>LOG10(Tabela1[[#This Row],[Área]])</f>
        <v>2.8633216702709303</v>
      </c>
      <c r="AA119">
        <f>LOG10(Tabela1[[#This Row],[Altitude]])</f>
        <v>2.7474158283936521</v>
      </c>
      <c r="AB119">
        <f>LOG10(Tabela1[[#This Row],[População]])</f>
        <v>5.2261563633558481</v>
      </c>
    </row>
    <row r="120" spans="1:28" x14ac:dyDescent="0.3">
      <c r="A120" t="s">
        <v>129</v>
      </c>
      <c r="B120">
        <v>145</v>
      </c>
      <c r="C120">
        <v>100</v>
      </c>
      <c r="D120">
        <v>19.2</v>
      </c>
      <c r="E120">
        <v>95.666666666666671</v>
      </c>
      <c r="F120">
        <v>169.89</v>
      </c>
      <c r="G120">
        <v>612.48987399999999</v>
      </c>
      <c r="H120">
        <v>3</v>
      </c>
      <c r="I120">
        <v>20706</v>
      </c>
      <c r="J120">
        <v>-23.469902955253907</v>
      </c>
      <c r="K120">
        <v>-47.736118443644258</v>
      </c>
      <c r="M120" t="s">
        <v>443</v>
      </c>
      <c r="N120">
        <f t="shared" si="6"/>
        <v>175.99600000000001</v>
      </c>
      <c r="O120">
        <f t="shared" si="7"/>
        <v>638.54311600000005</v>
      </c>
      <c r="P120">
        <f t="shared" si="8"/>
        <v>5</v>
      </c>
      <c r="Q120">
        <f t="shared" si="9"/>
        <v>13657</v>
      </c>
      <c r="R120">
        <f t="shared" si="10"/>
        <v>-22.611166885180054</v>
      </c>
      <c r="S120">
        <f t="shared" si="11"/>
        <v>-45.183569424497712</v>
      </c>
      <c r="U120" t="s">
        <v>443</v>
      </c>
      <c r="V120">
        <f>LOG10(Tabela1[[#This Row],[Wikiaves (Espécies)]])</f>
        <v>2.2278867046136734</v>
      </c>
      <c r="W120">
        <f>LOG10(Tabela1[[#This Row],[SpeciesLink (Espécies)]])</f>
        <v>0.6020599913279624</v>
      </c>
      <c r="X120">
        <f>LOG10(Tabela1[[#This Row],[Wikiaves (Registros)]])</f>
        <v>2.6253124509616739</v>
      </c>
      <c r="Y120">
        <f>LOG10(Tabela1[[#This Row],[SpeciesLink (Registros)]])</f>
        <v>0.6020599913279624</v>
      </c>
      <c r="Z120">
        <f>LOG10(Tabela1[[#This Row],[Área]])</f>
        <v>2.245502797372851</v>
      </c>
      <c r="AA120">
        <f>LOG10(Tabela1[[#This Row],[Altitude]])</f>
        <v>2.8051902272199309</v>
      </c>
      <c r="AB120">
        <f>LOG10(Tabela1[[#This Row],[População]])</f>
        <v>4.1353553094087747</v>
      </c>
    </row>
    <row r="121" spans="1:28" x14ac:dyDescent="0.3">
      <c r="A121" t="s">
        <v>130</v>
      </c>
      <c r="B121">
        <v>1569</v>
      </c>
      <c r="C121">
        <v>232</v>
      </c>
      <c r="D121">
        <v>20.316666666666666</v>
      </c>
      <c r="E121">
        <v>99</v>
      </c>
      <c r="F121">
        <v>322.87799999999999</v>
      </c>
      <c r="G121">
        <v>526.94302800000003</v>
      </c>
      <c r="H121">
        <v>9</v>
      </c>
      <c r="I121">
        <v>55768</v>
      </c>
      <c r="J121">
        <v>-22.999548914588303</v>
      </c>
      <c r="K121">
        <v>-47.502206154668748</v>
      </c>
      <c r="M121" t="s">
        <v>445</v>
      </c>
      <c r="N121">
        <f t="shared" si="6"/>
        <v>1378.069</v>
      </c>
      <c r="O121">
        <f t="shared" si="7"/>
        <v>527.09938799999998</v>
      </c>
      <c r="P121">
        <f t="shared" si="8"/>
        <v>149</v>
      </c>
      <c r="Q121">
        <f t="shared" si="9"/>
        <v>404142</v>
      </c>
      <c r="R121">
        <f t="shared" si="10"/>
        <v>-22.723722000000002</v>
      </c>
      <c r="S121">
        <f t="shared" si="11"/>
        <v>-47.646846236158197</v>
      </c>
      <c r="U121" t="s">
        <v>445</v>
      </c>
      <c r="V121">
        <f>LOG10(Tabela1[[#This Row],[Wikiaves (Espécies)]])</f>
        <v>2.5403294747908736</v>
      </c>
      <c r="W121">
        <f>LOG10(Tabela1[[#This Row],[SpeciesLink (Espécies)]])</f>
        <v>1.4471580313422192</v>
      </c>
      <c r="X121">
        <f>LOG10(Tabela1[[#This Row],[Wikiaves (Registros)]])</f>
        <v>4.1535099893008374</v>
      </c>
      <c r="Y121">
        <f>LOG10(Tabela1[[#This Row],[SpeciesLink (Registros)]])</f>
        <v>1.7481880270062005</v>
      </c>
      <c r="Z121">
        <f>LOG10(Tabela1[[#This Row],[Área]])</f>
        <v>3.1392709632675655</v>
      </c>
      <c r="AA121">
        <f>LOG10(Tabela1[[#This Row],[Altitude]])</f>
        <v>2.7218925119683681</v>
      </c>
      <c r="AB121">
        <f>LOG10(Tabela1[[#This Row],[População]])</f>
        <v>5.6065339863505974</v>
      </c>
    </row>
    <row r="122" spans="1:28" x14ac:dyDescent="0.3">
      <c r="A122" t="s">
        <v>131</v>
      </c>
      <c r="B122">
        <v>9080</v>
      </c>
      <c r="C122">
        <v>439</v>
      </c>
      <c r="D122">
        <v>23.666666666666664</v>
      </c>
      <c r="E122">
        <v>172.83333333333334</v>
      </c>
      <c r="F122">
        <v>484.947</v>
      </c>
      <c r="G122">
        <v>3.1946180000000002</v>
      </c>
      <c r="H122">
        <v>71</v>
      </c>
      <c r="I122">
        <v>121532</v>
      </c>
      <c r="J122">
        <v>-23.622006500000001</v>
      </c>
      <c r="K122">
        <v>-45.410818382249786</v>
      </c>
      <c r="M122" t="s">
        <v>446</v>
      </c>
      <c r="N122">
        <f t="shared" si="6"/>
        <v>504.59100000000001</v>
      </c>
      <c r="O122">
        <f t="shared" si="7"/>
        <v>555.89249900000004</v>
      </c>
      <c r="P122">
        <f t="shared" si="8"/>
        <v>45</v>
      </c>
      <c r="Q122">
        <f t="shared" si="9"/>
        <v>29806</v>
      </c>
      <c r="R122">
        <f t="shared" si="10"/>
        <v>-23.192991495000008</v>
      </c>
      <c r="S122">
        <f t="shared" si="11"/>
        <v>-49.383974489660609</v>
      </c>
      <c r="U122" t="s">
        <v>446</v>
      </c>
      <c r="V122">
        <f>LOG10(Tabela1[[#This Row],[Wikiaves (Espécies)]])</f>
        <v>2.5465426634781312</v>
      </c>
      <c r="W122">
        <f>LOG10(Tabela1[[#This Row],[SpeciesLink (Espécies)]])</f>
        <v>0</v>
      </c>
      <c r="X122">
        <f>LOG10(Tabela1[[#This Row],[Wikiaves (Registros)]])</f>
        <v>4.0848621390484219</v>
      </c>
      <c r="Y122">
        <f>LOG10(Tabela1[[#This Row],[SpeciesLink (Registros)]])</f>
        <v>0</v>
      </c>
      <c r="Z122">
        <f>LOG10(Tabela1[[#This Row],[Área]])</f>
        <v>2.7029395000753436</v>
      </c>
      <c r="AA122">
        <f>LOG10(Tabela1[[#This Row],[Altitude]])</f>
        <v>2.7449908138750643</v>
      </c>
      <c r="AB122">
        <f>LOG10(Tabela1[[#This Row],[População]])</f>
        <v>4.4743036971165608</v>
      </c>
    </row>
    <row r="123" spans="1:28" x14ac:dyDescent="0.3">
      <c r="A123" t="s">
        <v>132</v>
      </c>
      <c r="B123">
        <v>247</v>
      </c>
      <c r="C123">
        <v>139</v>
      </c>
      <c r="D123">
        <v>18.483333333333334</v>
      </c>
      <c r="E123">
        <v>119.08333333333333</v>
      </c>
      <c r="F123">
        <v>34.545999999999999</v>
      </c>
      <c r="G123">
        <v>785.34430999999995</v>
      </c>
      <c r="H123">
        <v>26</v>
      </c>
      <c r="I123">
        <v>400927</v>
      </c>
      <c r="J123">
        <v>-23.535249500000003</v>
      </c>
      <c r="K123">
        <v>-46.841445431909598</v>
      </c>
      <c r="M123" t="s">
        <v>451</v>
      </c>
      <c r="N123">
        <f t="shared" si="6"/>
        <v>727.11800000000005</v>
      </c>
      <c r="O123">
        <f t="shared" si="7"/>
        <v>626.16231400000004</v>
      </c>
      <c r="P123">
        <f t="shared" si="8"/>
        <v>25</v>
      </c>
      <c r="Q123">
        <f t="shared" si="9"/>
        <v>76409</v>
      </c>
      <c r="R123">
        <f t="shared" si="10"/>
        <v>-21.994049295000003</v>
      </c>
      <c r="S123">
        <f t="shared" si="11"/>
        <v>-47.425172881653872</v>
      </c>
      <c r="U123" t="s">
        <v>451</v>
      </c>
      <c r="V123">
        <f>LOG10(Tabela1[[#This Row],[Wikiaves (Espécies)]])</f>
        <v>2.3673559210260189</v>
      </c>
      <c r="W123">
        <f>LOG10(Tabela1[[#This Row],[SpeciesLink (Espécies)]])</f>
        <v>0.84509804001425681</v>
      </c>
      <c r="X123">
        <f>LOG10(Tabela1[[#This Row],[Wikiaves (Registros)]])</f>
        <v>3.1162755875805441</v>
      </c>
      <c r="Y123">
        <f>LOG10(Tabela1[[#This Row],[SpeciesLink (Registros)]])</f>
        <v>1.3010299956639813</v>
      </c>
      <c r="Z123">
        <f>LOG10(Tabela1[[#This Row],[Área]])</f>
        <v>2.861604895852659</v>
      </c>
      <c r="AA123">
        <f>LOG10(Tabela1[[#This Row],[Altitude]])</f>
        <v>2.796686925761958</v>
      </c>
      <c r="AB123">
        <f>LOG10(Tabela1[[#This Row],[População]])</f>
        <v>4.8831445159072819</v>
      </c>
    </row>
    <row r="124" spans="1:28" x14ac:dyDescent="0.3">
      <c r="A124" t="s">
        <v>133</v>
      </c>
      <c r="B124">
        <v>313</v>
      </c>
      <c r="C124">
        <v>128</v>
      </c>
      <c r="D124">
        <v>23.716666666666665</v>
      </c>
      <c r="E124">
        <v>97.416666666666671</v>
      </c>
      <c r="F124">
        <v>639.24800000000005</v>
      </c>
      <c r="G124">
        <v>427.082041</v>
      </c>
      <c r="H124">
        <v>0</v>
      </c>
      <c r="I124">
        <v>12326</v>
      </c>
      <c r="J124">
        <v>-20.080991509997855</v>
      </c>
      <c r="K124">
        <v>-49.91494230289026</v>
      </c>
      <c r="M124" t="s">
        <v>453</v>
      </c>
      <c r="N124">
        <f t="shared" si="6"/>
        <v>430.63799999999998</v>
      </c>
      <c r="O124">
        <f t="shared" si="7"/>
        <v>515.81715599999995</v>
      </c>
      <c r="P124">
        <f t="shared" si="8"/>
        <v>1</v>
      </c>
      <c r="Q124">
        <f t="shared" si="9"/>
        <v>39719</v>
      </c>
      <c r="R124">
        <f t="shared" si="10"/>
        <v>-21.010999499367802</v>
      </c>
      <c r="S124">
        <f t="shared" si="11"/>
        <v>-48.222265751502015</v>
      </c>
      <c r="U124" t="s">
        <v>453</v>
      </c>
      <c r="V124">
        <f>LOG10(Tabela1[[#This Row],[Wikiaves (Espécies)]])</f>
        <v>2.0413926851582249</v>
      </c>
      <c r="W124">
        <f>LOG10(Tabela1[[#This Row],[SpeciesLink (Espécies)]])</f>
        <v>2.0211892990699383</v>
      </c>
      <c r="X124">
        <f>LOG10(Tabela1[[#This Row],[Wikiaves (Registros)]])</f>
        <v>2.1492191126553797</v>
      </c>
      <c r="Y124">
        <f>LOG10(Tabela1[[#This Row],[SpeciesLink (Registros)]])</f>
        <v>2.8228216453031045</v>
      </c>
      <c r="Z124">
        <f>LOG10(Tabela1[[#This Row],[Área]])</f>
        <v>2.6341123498306187</v>
      </c>
      <c r="AA124">
        <f>LOG10(Tabela1[[#This Row],[Altitude]])</f>
        <v>2.7124957826104192</v>
      </c>
      <c r="AB124">
        <f>LOG10(Tabela1[[#This Row],[População]])</f>
        <v>4.5989983057863615</v>
      </c>
    </row>
    <row r="125" spans="1:28" x14ac:dyDescent="0.3">
      <c r="A125" t="s">
        <v>134</v>
      </c>
      <c r="B125">
        <v>370</v>
      </c>
      <c r="C125">
        <v>127</v>
      </c>
      <c r="D125">
        <v>20.591666666666665</v>
      </c>
      <c r="E125">
        <v>106.08333333333333</v>
      </c>
      <c r="F125">
        <v>864.22500000000002</v>
      </c>
      <c r="G125">
        <v>718.09278400000005</v>
      </c>
      <c r="H125">
        <v>11</v>
      </c>
      <c r="I125">
        <v>30380</v>
      </c>
      <c r="J125">
        <v>-21.777986990000006</v>
      </c>
      <c r="K125">
        <v>-47.079758204827158</v>
      </c>
      <c r="M125" t="s">
        <v>466</v>
      </c>
      <c r="N125">
        <f t="shared" si="6"/>
        <v>244.90600000000001</v>
      </c>
      <c r="O125">
        <f t="shared" si="7"/>
        <v>586.68104000000005</v>
      </c>
      <c r="P125">
        <f t="shared" si="8"/>
        <v>11</v>
      </c>
      <c r="Q125">
        <f t="shared" si="9"/>
        <v>56150</v>
      </c>
      <c r="R125">
        <f t="shared" si="10"/>
        <v>-21.858362505000006</v>
      </c>
      <c r="S125">
        <f t="shared" si="11"/>
        <v>-47.48140964335802</v>
      </c>
      <c r="U125" t="s">
        <v>466</v>
      </c>
      <c r="V125">
        <f>LOG10(Tabela1[[#This Row],[Wikiaves (Espécies)]])</f>
        <v>2.2764618041732443</v>
      </c>
      <c r="W125">
        <f>LOG10(Tabela1[[#This Row],[SpeciesLink (Espécies)]])</f>
        <v>1.4771212547196624</v>
      </c>
      <c r="X125">
        <f>LOG10(Tabela1[[#This Row],[Wikiaves (Registros)]])</f>
        <v>2.7839035792727351</v>
      </c>
      <c r="Y125">
        <f>LOG10(Tabela1[[#This Row],[SpeciesLink (Registros)]])</f>
        <v>1.6127838567197355</v>
      </c>
      <c r="Z125">
        <f>LOG10(Tabela1[[#This Row],[Área]])</f>
        <v>2.3889994251205149</v>
      </c>
      <c r="AA125">
        <f>LOG10(Tabela1[[#This Row],[Altitude]])</f>
        <v>2.7684020531789537</v>
      </c>
      <c r="AB125">
        <f>LOG10(Tabela1[[#This Row],[População]])</f>
        <v>4.7493497605974762</v>
      </c>
    </row>
    <row r="126" spans="1:28" x14ac:dyDescent="0.3">
      <c r="A126" t="s">
        <v>135</v>
      </c>
      <c r="B126">
        <v>218</v>
      </c>
      <c r="C126">
        <v>139</v>
      </c>
      <c r="D126">
        <v>19.583333333333336</v>
      </c>
      <c r="E126">
        <v>125</v>
      </c>
      <c r="F126">
        <v>191.68299999999999</v>
      </c>
      <c r="G126">
        <v>881.94790499999999</v>
      </c>
      <c r="H126">
        <v>0</v>
      </c>
      <c r="I126">
        <v>2523</v>
      </c>
      <c r="J126">
        <v>-21.285000428529404</v>
      </c>
      <c r="K126">
        <v>-47.167105877048876</v>
      </c>
      <c r="M126" t="s">
        <v>471</v>
      </c>
      <c r="N126">
        <f t="shared" si="6"/>
        <v>149.25299999999999</v>
      </c>
      <c r="O126">
        <f t="shared" si="7"/>
        <v>8.6821260000000002</v>
      </c>
      <c r="P126">
        <f t="shared" si="8"/>
        <v>39</v>
      </c>
      <c r="Q126">
        <f t="shared" si="9"/>
        <v>325073</v>
      </c>
      <c r="R126">
        <f t="shared" si="10"/>
        <v>-24.003021500000003</v>
      </c>
      <c r="S126">
        <f t="shared" si="11"/>
        <v>-46.412049583612436</v>
      </c>
      <c r="U126" t="s">
        <v>471</v>
      </c>
      <c r="V126">
        <f>LOG10(Tabela1[[#This Row],[Wikiaves (Espécies)]])</f>
        <v>2.3483048630481607</v>
      </c>
      <c r="W126">
        <f>LOG10(Tabela1[[#This Row],[SpeciesLink (Espécies)]])</f>
        <v>1.3424226808222062</v>
      </c>
      <c r="X126">
        <f>LOG10(Tabela1[[#This Row],[Wikiaves (Registros)]])</f>
        <v>3.0909630765957314</v>
      </c>
      <c r="Y126">
        <f>LOG10(Tabela1[[#This Row],[SpeciesLink (Registros)]])</f>
        <v>2.6384892569546374</v>
      </c>
      <c r="Z126">
        <f>LOG10(Tabela1[[#This Row],[Área]])</f>
        <v>2.1739230692509985</v>
      </c>
      <c r="AA126">
        <f>LOG10(Tabela1[[#This Row],[Altitude]])</f>
        <v>0.93862608427941985</v>
      </c>
      <c r="AB126">
        <f>LOG10(Tabela1[[#This Row],[População]])</f>
        <v>5.5119808992470753</v>
      </c>
    </row>
    <row r="127" spans="1:28" x14ac:dyDescent="0.3">
      <c r="A127" t="s">
        <v>136</v>
      </c>
      <c r="B127">
        <v>492</v>
      </c>
      <c r="C127">
        <v>190</v>
      </c>
      <c r="D127">
        <v>23.024999999999999</v>
      </c>
      <c r="E127">
        <v>100.5</v>
      </c>
      <c r="F127">
        <v>1065.318</v>
      </c>
      <c r="G127">
        <v>378.459881</v>
      </c>
      <c r="H127">
        <v>1</v>
      </c>
      <c r="I127">
        <v>21006</v>
      </c>
      <c r="J127">
        <v>-20.872026554121053</v>
      </c>
      <c r="K127">
        <v>-51.489407055842278</v>
      </c>
      <c r="M127" t="s">
        <v>475</v>
      </c>
      <c r="N127">
        <f t="shared" si="6"/>
        <v>1260.2809999999999</v>
      </c>
      <c r="O127">
        <f t="shared" si="7"/>
        <v>306.17832099999998</v>
      </c>
      <c r="P127">
        <f t="shared" si="8"/>
        <v>4</v>
      </c>
      <c r="Q127">
        <f t="shared" si="9"/>
        <v>44200</v>
      </c>
      <c r="R127">
        <f t="shared" si="10"/>
        <v>-21.768781995000001</v>
      </c>
      <c r="S127">
        <f t="shared" si="11"/>
        <v>-52.115275826996601</v>
      </c>
      <c r="U127" t="s">
        <v>475</v>
      </c>
      <c r="V127">
        <f>LOG10(Tabela1[[#This Row],[Wikiaves (Espécies)]])</f>
        <v>2.1875207208364631</v>
      </c>
      <c r="W127">
        <f>LOG10(Tabela1[[#This Row],[SpeciesLink (Espécies)]])</f>
        <v>0</v>
      </c>
      <c r="X127">
        <f>LOG10(Tabela1[[#This Row],[Wikiaves (Registros)]])</f>
        <v>2.5888317255942073</v>
      </c>
      <c r="Y127">
        <f>LOG10(Tabela1[[#This Row],[SpeciesLink (Registros)]])</f>
        <v>0</v>
      </c>
      <c r="Z127">
        <f>LOG10(Tabela1[[#This Row],[Área]])</f>
        <v>3.1004673888821435</v>
      </c>
      <c r="AA127">
        <f>LOG10(Tabela1[[#This Row],[Altitude]])</f>
        <v>2.4859744371676538</v>
      </c>
      <c r="AB127">
        <f>LOG10(Tabela1[[#This Row],[População]])</f>
        <v>4.6454222693490923</v>
      </c>
    </row>
    <row r="128" spans="1:28" x14ac:dyDescent="0.3">
      <c r="A128" t="s">
        <v>137</v>
      </c>
      <c r="B128">
        <v>296</v>
      </c>
      <c r="C128">
        <v>100</v>
      </c>
      <c r="D128">
        <v>22.75</v>
      </c>
      <c r="E128">
        <v>109.33333333333333</v>
      </c>
      <c r="F128">
        <v>290.596</v>
      </c>
      <c r="G128">
        <v>524.83555899999999</v>
      </c>
      <c r="H128">
        <v>14</v>
      </c>
      <c r="I128">
        <v>121862</v>
      </c>
      <c r="J128">
        <v>-21.139538500000004</v>
      </c>
      <c r="K128">
        <v>-48.975870939042814</v>
      </c>
      <c r="M128" t="s">
        <v>478</v>
      </c>
      <c r="N128">
        <f t="shared" si="6"/>
        <v>779.2</v>
      </c>
      <c r="O128">
        <f t="shared" si="7"/>
        <v>431.25679100000002</v>
      </c>
      <c r="P128">
        <f t="shared" si="8"/>
        <v>6</v>
      </c>
      <c r="Q128">
        <f t="shared" si="9"/>
        <v>40432</v>
      </c>
      <c r="R128">
        <f t="shared" si="10"/>
        <v>-21.538867499355003</v>
      </c>
      <c r="S128">
        <f t="shared" si="11"/>
        <v>-49.857735234791051</v>
      </c>
      <c r="U128" t="s">
        <v>478</v>
      </c>
      <c r="V128">
        <f>LOG10(Tabela1[[#This Row],[Wikiaves (Espécies)]])</f>
        <v>1.6334684555795864</v>
      </c>
      <c r="W128">
        <f>LOG10(Tabela1[[#This Row],[SpeciesLink (Espécies)]])</f>
        <v>0.47712125471966244</v>
      </c>
      <c r="X128">
        <f>LOG10(Tabela1[[#This Row],[Wikiaves (Registros)]])</f>
        <v>1.7708520116421442</v>
      </c>
      <c r="Y128">
        <f>LOG10(Tabela1[[#This Row],[SpeciesLink (Registros)]])</f>
        <v>0.77815125038364363</v>
      </c>
      <c r="Z128">
        <f>LOG10(Tabela1[[#This Row],[Área]])</f>
        <v>2.891648943870559</v>
      </c>
      <c r="AA128">
        <f>LOG10(Tabela1[[#This Row],[Altitude]])</f>
        <v>2.6347359469696903</v>
      </c>
      <c r="AB128">
        <f>LOG10(Tabela1[[#This Row],[População]])</f>
        <v>4.6067252245758397</v>
      </c>
    </row>
    <row r="129" spans="1:28" x14ac:dyDescent="0.3">
      <c r="A129" t="s">
        <v>138</v>
      </c>
      <c r="B129">
        <v>70</v>
      </c>
      <c r="C129">
        <v>46</v>
      </c>
      <c r="D129">
        <v>22.658333333333335</v>
      </c>
      <c r="E129">
        <v>109.58333333333333</v>
      </c>
      <c r="F129">
        <v>148.393</v>
      </c>
      <c r="G129">
        <v>507.31184100000002</v>
      </c>
      <c r="H129">
        <v>1</v>
      </c>
      <c r="I129">
        <v>7804</v>
      </c>
      <c r="J129">
        <v>-21.048579999366858</v>
      </c>
      <c r="K129">
        <v>-49.057742152508247</v>
      </c>
      <c r="M129" t="s">
        <v>489</v>
      </c>
      <c r="N129">
        <f t="shared" si="6"/>
        <v>722.20100000000002</v>
      </c>
      <c r="O129">
        <f t="shared" si="7"/>
        <v>19.002613</v>
      </c>
      <c r="P129">
        <f t="shared" si="8"/>
        <v>14</v>
      </c>
      <c r="Q129">
        <f t="shared" si="9"/>
        <v>56322</v>
      </c>
      <c r="R129">
        <f t="shared" si="10"/>
        <v>-24.494251427999906</v>
      </c>
      <c r="S129">
        <f t="shared" si="11"/>
        <v>-47.841054751674982</v>
      </c>
      <c r="U129" t="s">
        <v>489</v>
      </c>
      <c r="V129">
        <f>LOG10(Tabela1[[#This Row],[Wikiaves (Espécies)]])</f>
        <v>2.2966651902615309</v>
      </c>
      <c r="W129">
        <f>LOG10(Tabela1[[#This Row],[SpeciesLink (Espécies)]])</f>
        <v>1.5314789170422551</v>
      </c>
      <c r="X129">
        <f>LOG10(Tabela1[[#This Row],[Wikiaves (Registros)]])</f>
        <v>2.9400181550076634</v>
      </c>
      <c r="Y129">
        <f>LOG10(Tabela1[[#This Row],[SpeciesLink (Registros)]])</f>
        <v>2.9360107957152097</v>
      </c>
      <c r="Z129">
        <f>LOG10(Tabela1[[#This Row],[Área]])</f>
        <v>2.8586580854397154</v>
      </c>
      <c r="AA129">
        <f>LOG10(Tabela1[[#This Row],[Altitude]])</f>
        <v>1.2788133237662578</v>
      </c>
      <c r="AB129">
        <f>LOG10(Tabela1[[#This Row],[População]])</f>
        <v>4.7506780682494991</v>
      </c>
    </row>
    <row r="130" spans="1:28" x14ac:dyDescent="0.3">
      <c r="A130" t="s">
        <v>139</v>
      </c>
      <c r="B130">
        <v>83</v>
      </c>
      <c r="C130">
        <v>60</v>
      </c>
      <c r="D130">
        <v>22.2</v>
      </c>
      <c r="E130">
        <v>106.83333333333333</v>
      </c>
      <c r="F130">
        <v>197.83799999999999</v>
      </c>
      <c r="G130">
        <v>566.04621699999996</v>
      </c>
      <c r="H130">
        <v>0</v>
      </c>
      <c r="I130">
        <v>9237</v>
      </c>
      <c r="J130">
        <v>-20.904231922286552</v>
      </c>
      <c r="K130">
        <v>-49.272841545890991</v>
      </c>
      <c r="M130" t="s">
        <v>492</v>
      </c>
      <c r="N130">
        <f t="shared" ref="N130:N174" si="12">VLOOKUP(M130,A$1:K$646,6,)</f>
        <v>471.553</v>
      </c>
      <c r="O130">
        <f t="shared" ref="O130:O174" si="13">VLOOKUP($M130,$A$1:$K$646,7,)</f>
        <v>563.33300499999996</v>
      </c>
      <c r="P130">
        <f t="shared" ref="P130:P174" si="14">VLOOKUP($M130,$A$1:$K$646,8,)</f>
        <v>1</v>
      </c>
      <c r="Q130">
        <f t="shared" ref="Q130:Q174" si="15">VLOOKUP($M130,$A$1:$K$646,9,)</f>
        <v>13219</v>
      </c>
      <c r="R130">
        <f t="shared" ref="R130:R174" si="16">VLOOKUP($M130,$A$1:$K$646,10,)</f>
        <v>-22.064934664020004</v>
      </c>
      <c r="S130">
        <f t="shared" ref="S130:S174" si="17">VLOOKUP($M130,$A$1:$K$646,11,)</f>
        <v>-48.177705754140838</v>
      </c>
      <c r="U130" t="s">
        <v>492</v>
      </c>
      <c r="V130">
        <f>LOG10(Tabela1[[#This Row],[Wikiaves (Espécies)]])</f>
        <v>2.0293837776852097</v>
      </c>
      <c r="W130">
        <f>LOG10(Tabela1[[#This Row],[SpeciesLink (Espécies)]])</f>
        <v>0.6020599913279624</v>
      </c>
      <c r="X130">
        <f>LOG10(Tabela1[[#This Row],[Wikiaves (Registros)]])</f>
        <v>2.5250448070368452</v>
      </c>
      <c r="Y130">
        <f>LOG10(Tabela1[[#This Row],[SpeciesLink (Registros)]])</f>
        <v>0.84509804001425681</v>
      </c>
      <c r="Z130">
        <f>LOG10(Tabela1[[#This Row],[Área]])</f>
        <v>2.6735305121612907</v>
      </c>
      <c r="AA130">
        <f>LOG10(Tabela1[[#This Row],[Altitude]])</f>
        <v>2.7507651967696387</v>
      </c>
      <c r="AB130">
        <f>LOG10(Tabela1[[#This Row],[População]])</f>
        <v>4.1211986025846903</v>
      </c>
    </row>
    <row r="131" spans="1:28" x14ac:dyDescent="0.3">
      <c r="A131" t="s">
        <v>140</v>
      </c>
      <c r="B131">
        <v>172</v>
      </c>
      <c r="C131">
        <v>96</v>
      </c>
      <c r="D131">
        <v>19.824999999999999</v>
      </c>
      <c r="E131">
        <v>99.333333333333329</v>
      </c>
      <c r="F131">
        <v>511.62099999999998</v>
      </c>
      <c r="G131">
        <v>734.50408300000004</v>
      </c>
      <c r="H131">
        <v>5</v>
      </c>
      <c r="I131">
        <v>19985</v>
      </c>
      <c r="J131">
        <v>-23.034797499319904</v>
      </c>
      <c r="K131">
        <v>-49.165330170887934</v>
      </c>
      <c r="M131" t="s">
        <v>493</v>
      </c>
      <c r="N131">
        <f t="shared" si="12"/>
        <v>697.5</v>
      </c>
      <c r="O131">
        <f t="shared" si="13"/>
        <v>865.95305199999996</v>
      </c>
      <c r="P131">
        <f t="shared" si="14"/>
        <v>1</v>
      </c>
      <c r="Q131">
        <f t="shared" si="15"/>
        <v>16444</v>
      </c>
      <c r="R131">
        <f t="shared" si="16"/>
        <v>-24.220268457556852</v>
      </c>
      <c r="S131">
        <f t="shared" si="17"/>
        <v>-48.765477481482321</v>
      </c>
      <c r="U131" t="s">
        <v>493</v>
      </c>
      <c r="V131">
        <f>LOG10(Tabela1[[#This Row],[Wikiaves (Espécies)]])</f>
        <v>1.6434526764861874</v>
      </c>
      <c r="W131">
        <f>LOG10(Tabela1[[#This Row],[SpeciesLink (Espécies)]])</f>
        <v>0.90308998699194354</v>
      </c>
      <c r="X131">
        <f>LOG10(Tabela1[[#This Row],[Wikiaves (Registros)]])</f>
        <v>1.7923916894982539</v>
      </c>
      <c r="Y131">
        <f>LOG10(Tabela1[[#This Row],[SpeciesLink (Registros)]])</f>
        <v>0.95424250943932487</v>
      </c>
      <c r="Z131">
        <f>LOG10(Tabela1[[#This Row],[Área]])</f>
        <v>2.8435442119456353</v>
      </c>
      <c r="AA131">
        <f>LOG10(Tabela1[[#This Row],[Altitude]])</f>
        <v>2.9374943472020667</v>
      </c>
      <c r="AB131">
        <f>LOG10(Tabela1[[#This Row],[População]])</f>
        <v>4.2160074681083124</v>
      </c>
    </row>
    <row r="132" spans="1:28" x14ac:dyDescent="0.3">
      <c r="A132" t="s">
        <v>141</v>
      </c>
      <c r="B132">
        <v>181</v>
      </c>
      <c r="C132">
        <v>94</v>
      </c>
      <c r="D132">
        <v>19.966666666666665</v>
      </c>
      <c r="E132">
        <v>97.25</v>
      </c>
      <c r="F132">
        <v>127.803</v>
      </c>
      <c r="G132">
        <v>574.77755000000002</v>
      </c>
      <c r="H132">
        <v>12</v>
      </c>
      <c r="I132">
        <v>48949</v>
      </c>
      <c r="J132">
        <v>-23.168672500000003</v>
      </c>
      <c r="K132">
        <v>-47.737531325107895</v>
      </c>
      <c r="M132" t="s">
        <v>497</v>
      </c>
      <c r="N132">
        <f t="shared" si="12"/>
        <v>333.363</v>
      </c>
      <c r="O132">
        <f t="shared" si="13"/>
        <v>680.982846</v>
      </c>
      <c r="P132">
        <f t="shared" si="14"/>
        <v>12</v>
      </c>
      <c r="Q132">
        <f t="shared" si="15"/>
        <v>7673</v>
      </c>
      <c r="R132">
        <f t="shared" si="16"/>
        <v>-24.101200310693006</v>
      </c>
      <c r="S132">
        <f t="shared" si="17"/>
        <v>-48.367071155950498</v>
      </c>
      <c r="U132" t="s">
        <v>497</v>
      </c>
      <c r="V132">
        <f>LOG10(Tabela1[[#This Row],[Wikiaves (Espécies)]])</f>
        <v>2.6394864892685859</v>
      </c>
      <c r="W132">
        <f>LOG10(Tabela1[[#This Row],[SpeciesLink (Espécies)]])</f>
        <v>2.1553360374650619</v>
      </c>
      <c r="X132">
        <f>LOG10(Tabela1[[#This Row],[Wikiaves (Registros)]])</f>
        <v>4.4132997640812519</v>
      </c>
      <c r="Y132">
        <f>LOG10(Tabela1[[#This Row],[SpeciesLink (Registros)]])</f>
        <v>2.9513375187959179</v>
      </c>
      <c r="Z132">
        <f>LOG10(Tabela1[[#This Row],[Área]])</f>
        <v>2.5229173957693058</v>
      </c>
      <c r="AA132">
        <f>LOG10(Tabela1[[#This Row],[Altitude]])</f>
        <v>2.8331361721457169</v>
      </c>
      <c r="AB132">
        <f>LOG10(Tabela1[[#This Row],[População]])</f>
        <v>3.8849651982007325</v>
      </c>
    </row>
    <row r="133" spans="1:28" x14ac:dyDescent="0.3">
      <c r="A133" t="s">
        <v>142</v>
      </c>
      <c r="B133">
        <v>1155</v>
      </c>
      <c r="C133">
        <v>153</v>
      </c>
      <c r="D133">
        <v>19.741666666666667</v>
      </c>
      <c r="E133">
        <v>99.166666666666671</v>
      </c>
      <c r="F133">
        <v>190.392</v>
      </c>
      <c r="G133">
        <v>595.21333600000003</v>
      </c>
      <c r="H133">
        <v>6</v>
      </c>
      <c r="I133">
        <v>18148</v>
      </c>
      <c r="J133">
        <v>-23.224731835877456</v>
      </c>
      <c r="K133">
        <v>-47.952110655390264</v>
      </c>
      <c r="M133" t="s">
        <v>501</v>
      </c>
      <c r="N133">
        <f t="shared" si="12"/>
        <v>316.63900000000001</v>
      </c>
      <c r="O133">
        <f t="shared" si="13"/>
        <v>537.58763799999997</v>
      </c>
      <c r="P133">
        <f t="shared" si="14"/>
        <v>1</v>
      </c>
      <c r="Q133">
        <f t="shared" si="15"/>
        <v>10799</v>
      </c>
      <c r="R133">
        <f t="shared" si="16"/>
        <v>-21.589189499357602</v>
      </c>
      <c r="S133">
        <f t="shared" si="17"/>
        <v>-48.072330066710776</v>
      </c>
      <c r="U133" t="s">
        <v>501</v>
      </c>
      <c r="V133">
        <f>LOG10(Tabela1[[#This Row],[Wikiaves (Espécies)]])</f>
        <v>2.0863598306747484</v>
      </c>
      <c r="W133">
        <f>LOG10(Tabela1[[#This Row],[SpeciesLink (Espécies)]])</f>
        <v>0</v>
      </c>
      <c r="X133">
        <f>LOG10(Tabela1[[#This Row],[Wikiaves (Registros)]])</f>
        <v>2.2988530764097068</v>
      </c>
      <c r="Y133">
        <f>LOG10(Tabela1[[#This Row],[SpeciesLink (Registros)]])</f>
        <v>0</v>
      </c>
      <c r="Z133">
        <f>LOG10(Tabela1[[#This Row],[Área]])</f>
        <v>2.500564405288396</v>
      </c>
      <c r="AA133">
        <f>LOG10(Tabela1[[#This Row],[Altitude]])</f>
        <v>2.7304492734198149</v>
      </c>
      <c r="AB133">
        <f>LOG10(Tabela1[[#This Row],[População]])</f>
        <v>4.0333835411731194</v>
      </c>
    </row>
    <row r="134" spans="1:28" x14ac:dyDescent="0.3">
      <c r="A134" t="s">
        <v>143</v>
      </c>
      <c r="B134">
        <v>218</v>
      </c>
      <c r="C134">
        <v>105</v>
      </c>
      <c r="D134">
        <v>20.266666666666666</v>
      </c>
      <c r="E134">
        <v>111.91666666666667</v>
      </c>
      <c r="F134">
        <v>175.846</v>
      </c>
      <c r="G134">
        <v>598.42758600000002</v>
      </c>
      <c r="H134">
        <v>0</v>
      </c>
      <c r="I134">
        <v>17190</v>
      </c>
      <c r="J134">
        <v>-22.508882412068655</v>
      </c>
      <c r="K134">
        <v>-47.775700203456722</v>
      </c>
      <c r="M134" t="s">
        <v>503</v>
      </c>
      <c r="N134">
        <f t="shared" si="12"/>
        <v>498.42200000000003</v>
      </c>
      <c r="O134">
        <f t="shared" si="13"/>
        <v>618.99365499999999</v>
      </c>
      <c r="P134">
        <f t="shared" si="14"/>
        <v>146</v>
      </c>
      <c r="Q134">
        <f t="shared" si="15"/>
        <v>206424</v>
      </c>
      <c r="R134">
        <f t="shared" si="16"/>
        <v>-22.412511500000004</v>
      </c>
      <c r="S134">
        <f t="shared" si="17"/>
        <v>-47.563533238434395</v>
      </c>
      <c r="U134" t="s">
        <v>503</v>
      </c>
      <c r="V134">
        <f>LOG10(Tabela1[[#This Row],[Wikiaves (Espécies)]])</f>
        <v>2.53655844257153</v>
      </c>
      <c r="W134">
        <f>LOG10(Tabela1[[#This Row],[SpeciesLink (Espécies)]])</f>
        <v>1.3979400086720377</v>
      </c>
      <c r="X134">
        <f>LOG10(Tabela1[[#This Row],[Wikiaves (Registros)]])</f>
        <v>3.9834909718151663</v>
      </c>
      <c r="Y134">
        <f>LOG10(Tabela1[[#This Row],[SpeciesLink (Registros)]])</f>
        <v>1.4623979978989561</v>
      </c>
      <c r="Z134">
        <f>LOG10(Tabela1[[#This Row],[Área]])</f>
        <v>2.6975972035301958</v>
      </c>
      <c r="AA134">
        <f>LOG10(Tabela1[[#This Row],[Altitude]])</f>
        <v>2.791686197303461</v>
      </c>
      <c r="AB134">
        <f>LOG10(Tabela1[[#This Row],[População]])</f>
        <v>5.3147601893777532</v>
      </c>
    </row>
    <row r="135" spans="1:28" x14ac:dyDescent="0.3">
      <c r="A135" t="s">
        <v>144</v>
      </c>
      <c r="B135">
        <v>26</v>
      </c>
      <c r="C135">
        <v>17</v>
      </c>
      <c r="D135">
        <v>20.625</v>
      </c>
      <c r="E135">
        <v>113.08333333333333</v>
      </c>
      <c r="F135">
        <v>188.727</v>
      </c>
      <c r="G135">
        <v>553.97054000000003</v>
      </c>
      <c r="H135">
        <v>3</v>
      </c>
      <c r="I135">
        <v>12418</v>
      </c>
      <c r="J135">
        <v>-23.032005631921155</v>
      </c>
      <c r="K135">
        <v>-49.713936148676602</v>
      </c>
      <c r="M135" t="s">
        <v>505</v>
      </c>
      <c r="N135">
        <f t="shared" si="12"/>
        <v>36.341000000000001</v>
      </c>
      <c r="O135">
        <f t="shared" si="13"/>
        <v>762.981314</v>
      </c>
      <c r="P135">
        <f t="shared" si="14"/>
        <v>7</v>
      </c>
      <c r="Q135">
        <f t="shared" si="15"/>
        <v>50846</v>
      </c>
      <c r="R135">
        <f t="shared" si="16"/>
        <v>-23.744515000000003</v>
      </c>
      <c r="S135">
        <f t="shared" si="17"/>
        <v>-46.393692673973653</v>
      </c>
      <c r="U135" t="s">
        <v>505</v>
      </c>
      <c r="V135">
        <f>LOG10(Tabela1[[#This Row],[Wikiaves (Espécies)]])</f>
        <v>2.0211892990699383</v>
      </c>
      <c r="W135">
        <f>LOG10(Tabela1[[#This Row],[SpeciesLink (Espécies)]])</f>
        <v>0</v>
      </c>
      <c r="X135">
        <f>LOG10(Tabela1[[#This Row],[Wikiaves (Registros)]])</f>
        <v>2.3283796034387376</v>
      </c>
      <c r="Y135">
        <f>LOG10(Tabela1[[#This Row],[SpeciesLink (Registros)]])</f>
        <v>0</v>
      </c>
      <c r="Z135">
        <f>LOG10(Tabela1[[#This Row],[Área]])</f>
        <v>1.5603968736739027</v>
      </c>
      <c r="AA135">
        <f>LOG10(Tabela1[[#This Row],[Altitude]])</f>
        <v>2.8825139018787835</v>
      </c>
      <c r="AB135">
        <f>LOG10(Tabela1[[#This Row],[População]])</f>
        <v>4.7062567931239201</v>
      </c>
    </row>
    <row r="136" spans="1:28" x14ac:dyDescent="0.3">
      <c r="A136" t="s">
        <v>145</v>
      </c>
      <c r="B136">
        <v>1</v>
      </c>
      <c r="C136">
        <v>1</v>
      </c>
      <c r="D136">
        <v>21.45</v>
      </c>
      <c r="E136">
        <v>102.41666666666667</v>
      </c>
      <c r="F136">
        <v>168.59</v>
      </c>
      <c r="G136">
        <v>461.49571200000003</v>
      </c>
      <c r="H136">
        <v>0</v>
      </c>
      <c r="I136">
        <v>8617</v>
      </c>
      <c r="J136">
        <v>-21.560310036799354</v>
      </c>
      <c r="K136">
        <v>-50.450348692156652</v>
      </c>
      <c r="M136" t="s">
        <v>516</v>
      </c>
      <c r="N136">
        <f t="shared" si="12"/>
        <v>424.99700000000001</v>
      </c>
      <c r="O136">
        <f t="shared" si="13"/>
        <v>806.35944600000005</v>
      </c>
      <c r="P136">
        <f t="shared" si="14"/>
        <v>26</v>
      </c>
      <c r="Q136">
        <f t="shared" si="15"/>
        <v>17139</v>
      </c>
      <c r="R136">
        <f t="shared" si="16"/>
        <v>-23.5317929883978</v>
      </c>
      <c r="S136">
        <f t="shared" si="17"/>
        <v>-45.84717692961798</v>
      </c>
      <c r="U136" t="s">
        <v>516</v>
      </c>
      <c r="V136">
        <f>LOG10(Tabela1[[#This Row],[Wikiaves (Espécies)]])</f>
        <v>2.5943925503754266</v>
      </c>
      <c r="W136">
        <f>LOG10(Tabela1[[#This Row],[SpeciesLink (Espécies)]])</f>
        <v>2.27415784926368</v>
      </c>
      <c r="X136">
        <f>LOG10(Tabela1[[#This Row],[Wikiaves (Registros)]])</f>
        <v>3.9045532629767727</v>
      </c>
      <c r="Y136">
        <f>LOG10(Tabela1[[#This Row],[SpeciesLink (Registros)]])</f>
        <v>3.4438885467773721</v>
      </c>
      <c r="Z136">
        <f>LOG10(Tabela1[[#This Row],[Área]])</f>
        <v>2.628385864431384</v>
      </c>
      <c r="AA136">
        <f>LOG10(Tabela1[[#This Row],[Altitude]])</f>
        <v>2.9065286778051966</v>
      </c>
      <c r="AB136">
        <f>LOG10(Tabela1[[#This Row],[População]])</f>
        <v>4.2339854787802116</v>
      </c>
    </row>
    <row r="137" spans="1:28" x14ac:dyDescent="0.3">
      <c r="A137" t="s">
        <v>146</v>
      </c>
      <c r="B137">
        <v>265</v>
      </c>
      <c r="C137">
        <v>114</v>
      </c>
      <c r="D137">
        <v>22.35</v>
      </c>
      <c r="E137">
        <v>110</v>
      </c>
      <c r="F137">
        <v>422.303</v>
      </c>
      <c r="G137">
        <v>590.20346199999994</v>
      </c>
      <c r="H137">
        <v>2</v>
      </c>
      <c r="I137">
        <v>18468</v>
      </c>
      <c r="J137">
        <v>-20.718734499377604</v>
      </c>
      <c r="K137">
        <v>-48.539738329013375</v>
      </c>
      <c r="M137" t="s">
        <v>537</v>
      </c>
      <c r="N137">
        <f t="shared" si="12"/>
        <v>252.62100000000001</v>
      </c>
      <c r="O137">
        <f t="shared" si="13"/>
        <v>512.43853300000001</v>
      </c>
      <c r="P137">
        <f t="shared" si="14"/>
        <v>0</v>
      </c>
      <c r="Q137">
        <f t="shared" si="15"/>
        <v>6173</v>
      </c>
      <c r="R137">
        <f t="shared" si="16"/>
        <v>-22.569410257822707</v>
      </c>
      <c r="S137">
        <f t="shared" si="17"/>
        <v>-48.159014141546734</v>
      </c>
      <c r="U137" t="s">
        <v>537</v>
      </c>
      <c r="V137">
        <f>LOG10(Tabela1[[#This Row],[Wikiaves (Espécies)]])</f>
        <v>1.9912260756924949</v>
      </c>
      <c r="W137">
        <f>LOG10(Tabela1[[#This Row],[SpeciesLink (Espécies)]])</f>
        <v>1.3979400086720377</v>
      </c>
      <c r="X137">
        <f>LOG10(Tabela1[[#This Row],[Wikiaves (Registros)]])</f>
        <v>2.3010299956639813</v>
      </c>
      <c r="Y137">
        <f>LOG10(Tabela1[[#This Row],[SpeciesLink (Registros)]])</f>
        <v>1.3979400086720377</v>
      </c>
      <c r="Z137">
        <f>LOG10(Tabela1[[#This Row],[Área]])</f>
        <v>2.402469449960547</v>
      </c>
      <c r="AA137">
        <f>LOG10(Tabela1[[#This Row],[Altitude]])</f>
        <v>2.7096417792304761</v>
      </c>
      <c r="AB137">
        <f>LOG10(Tabela1[[#This Row],[População]])</f>
        <v>3.7904962769671093</v>
      </c>
    </row>
    <row r="138" spans="1:28" x14ac:dyDescent="0.3">
      <c r="A138" t="s">
        <v>147</v>
      </c>
      <c r="B138">
        <v>183</v>
      </c>
      <c r="C138">
        <v>114</v>
      </c>
      <c r="D138">
        <v>23.666666666666664</v>
      </c>
      <c r="E138">
        <v>114.75</v>
      </c>
      <c r="F138">
        <v>728.64800000000002</v>
      </c>
      <c r="G138">
        <v>475.12931700000001</v>
      </c>
      <c r="H138">
        <v>2</v>
      </c>
      <c r="I138">
        <v>6210</v>
      </c>
      <c r="J138">
        <v>-20.171558843335301</v>
      </c>
      <c r="K138">
        <v>-48.687484179829646</v>
      </c>
      <c r="M138" t="s">
        <v>546</v>
      </c>
      <c r="N138">
        <f t="shared" si="12"/>
        <v>175.78200000000001</v>
      </c>
      <c r="O138">
        <f t="shared" si="13"/>
        <v>764.09666800000002</v>
      </c>
      <c r="P138">
        <f t="shared" si="14"/>
        <v>122</v>
      </c>
      <c r="Q138">
        <f t="shared" si="15"/>
        <v>718773</v>
      </c>
      <c r="R138">
        <f t="shared" si="16"/>
        <v>-23.657510000000002</v>
      </c>
      <c r="S138">
        <f t="shared" si="17"/>
        <v>-46.530874257629542</v>
      </c>
      <c r="U138" t="s">
        <v>546</v>
      </c>
      <c r="V138">
        <f>LOG10(Tabela1[[#This Row],[Wikiaves (Espécies)]])</f>
        <v>2.5403294747908736</v>
      </c>
      <c r="W138">
        <f>LOG10(Tabela1[[#This Row],[SpeciesLink (Espécies)]])</f>
        <v>1.7708520116421442</v>
      </c>
      <c r="X138">
        <f>LOG10(Tabela1[[#This Row],[Wikiaves (Registros)]])</f>
        <v>3.8747716371842982</v>
      </c>
      <c r="Y138">
        <f>LOG10(Tabela1[[#This Row],[SpeciesLink (Registros)]])</f>
        <v>1.9822712330395684</v>
      </c>
      <c r="Z138">
        <f>LOG10(Tabela1[[#This Row],[Área]])</f>
        <v>2.2449744014493307</v>
      </c>
      <c r="AA138">
        <f>LOG10(Tabela1[[#This Row],[Altitude]])</f>
        <v>2.8831483058573792</v>
      </c>
      <c r="AB138">
        <f>LOG10(Tabela1[[#This Row],[População]])</f>
        <v>5.8565917548987541</v>
      </c>
    </row>
    <row r="139" spans="1:28" x14ac:dyDescent="0.3">
      <c r="A139" t="s">
        <v>148</v>
      </c>
      <c r="B139">
        <v>726</v>
      </c>
      <c r="C139">
        <v>186</v>
      </c>
      <c r="D139">
        <v>20.3</v>
      </c>
      <c r="E139">
        <v>108.33333333333333</v>
      </c>
      <c r="F139">
        <v>182.79300000000001</v>
      </c>
      <c r="G139">
        <v>591.02437999999995</v>
      </c>
      <c r="H139">
        <v>3</v>
      </c>
      <c r="I139">
        <v>28050</v>
      </c>
      <c r="J139">
        <v>-22.330076447999904</v>
      </c>
      <c r="K139">
        <v>-47.174375742552414</v>
      </c>
      <c r="M139" t="s">
        <v>548</v>
      </c>
      <c r="N139">
        <f t="shared" si="12"/>
        <v>154.13300000000001</v>
      </c>
      <c r="O139">
        <f t="shared" si="13"/>
        <v>659.86581000000001</v>
      </c>
      <c r="P139">
        <f t="shared" si="14"/>
        <v>3</v>
      </c>
      <c r="Q139">
        <f t="shared" si="15"/>
        <v>23310</v>
      </c>
      <c r="R139">
        <f t="shared" si="16"/>
        <v>-22.604796852294054</v>
      </c>
      <c r="S139">
        <f t="shared" si="17"/>
        <v>-46.915909900122074</v>
      </c>
      <c r="U139" t="s">
        <v>548</v>
      </c>
      <c r="V139">
        <f>LOG10(Tabela1[[#This Row],[Wikiaves (Espécies)]])</f>
        <v>2.1461280356782382</v>
      </c>
      <c r="W139">
        <f>LOG10(Tabela1[[#This Row],[SpeciesLink (Espécies)]])</f>
        <v>0</v>
      </c>
      <c r="X139">
        <f>LOG10(Tabela1[[#This Row],[Wikiaves (Registros)]])</f>
        <v>2.5865873046717551</v>
      </c>
      <c r="Y139">
        <f>LOG10(Tabela1[[#This Row],[SpeciesLink (Registros)]])</f>
        <v>0</v>
      </c>
      <c r="Z139">
        <f>LOG10(Tabela1[[#This Row],[Área]])</f>
        <v>2.1878956314736246</v>
      </c>
      <c r="AA139">
        <f>LOG10(Tabela1[[#This Row],[Altitude]])</f>
        <v>2.8194556265997233</v>
      </c>
      <c r="AB139">
        <f>LOG10(Tabela1[[#This Row],[População]])</f>
        <v>4.3675422735205771</v>
      </c>
    </row>
    <row r="140" spans="1:28" x14ac:dyDescent="0.3">
      <c r="A140" t="s">
        <v>149</v>
      </c>
      <c r="B140">
        <v>873</v>
      </c>
      <c r="C140">
        <v>263</v>
      </c>
      <c r="D140">
        <v>20.508333333333333</v>
      </c>
      <c r="E140">
        <v>98.916666666666671</v>
      </c>
      <c r="F140">
        <v>466.12</v>
      </c>
      <c r="G140">
        <v>494.38563699999997</v>
      </c>
      <c r="H140">
        <v>5</v>
      </c>
      <c r="I140">
        <v>17896</v>
      </c>
      <c r="J140">
        <v>-23.012958080648964</v>
      </c>
      <c r="K140">
        <v>-48.00989213364484</v>
      </c>
      <c r="M140" t="s">
        <v>549</v>
      </c>
      <c r="N140">
        <f t="shared" si="12"/>
        <v>1308.432</v>
      </c>
      <c r="O140">
        <f t="shared" si="13"/>
        <v>382.57087799999999</v>
      </c>
      <c r="P140">
        <f t="shared" si="14"/>
        <v>0</v>
      </c>
      <c r="Q140">
        <f t="shared" si="15"/>
        <v>8420</v>
      </c>
      <c r="R140">
        <f t="shared" si="16"/>
        <v>-20.932496842544253</v>
      </c>
      <c r="S140">
        <f t="shared" si="17"/>
        <v>-50.496735052327885</v>
      </c>
      <c r="U140" t="s">
        <v>549</v>
      </c>
      <c r="V140">
        <f>LOG10(Tabela1[[#This Row],[Wikiaves (Espécies)]])</f>
        <v>1.9912260756924949</v>
      </c>
      <c r="W140">
        <f>LOG10(Tabela1[[#This Row],[SpeciesLink (Espécies)]])</f>
        <v>0.3010299956639812</v>
      </c>
      <c r="X140">
        <f>LOG10(Tabela1[[#This Row],[Wikiaves (Registros)]])</f>
        <v>2.1522883443830563</v>
      </c>
      <c r="Y140">
        <f>LOG10(Tabela1[[#This Row],[SpeciesLink (Registros)]])</f>
        <v>0.3010299956639812</v>
      </c>
      <c r="Z140">
        <f>LOG10(Tabela1[[#This Row],[Área]])</f>
        <v>3.116751157016286</v>
      </c>
      <c r="AA140">
        <f>LOG10(Tabela1[[#This Row],[Altitude]])</f>
        <v>2.5827119076534668</v>
      </c>
      <c r="AB140">
        <f>LOG10(Tabela1[[#This Row],[População]])</f>
        <v>3.9253120914996495</v>
      </c>
    </row>
    <row r="141" spans="1:28" x14ac:dyDescent="0.3">
      <c r="A141" t="s">
        <v>150</v>
      </c>
      <c r="B141">
        <v>146</v>
      </c>
      <c r="C141">
        <v>86</v>
      </c>
      <c r="D141">
        <v>20.149999999999999</v>
      </c>
      <c r="E141">
        <v>108.75</v>
      </c>
      <c r="F141">
        <v>137.57900000000001</v>
      </c>
      <c r="G141">
        <v>660.26309200000003</v>
      </c>
      <c r="H141">
        <v>3</v>
      </c>
      <c r="I141">
        <v>24528</v>
      </c>
      <c r="J141">
        <v>-22.481707032329005</v>
      </c>
      <c r="K141">
        <v>-47.458282925400148</v>
      </c>
      <c r="M141" t="s">
        <v>554</v>
      </c>
      <c r="N141">
        <f t="shared" si="12"/>
        <v>281.03300000000002</v>
      </c>
      <c r="O141">
        <f t="shared" si="13"/>
        <v>16.189961</v>
      </c>
      <c r="P141">
        <f t="shared" si="14"/>
        <v>153</v>
      </c>
      <c r="Q141">
        <f t="shared" si="15"/>
        <v>433311</v>
      </c>
      <c r="R141">
        <f t="shared" si="16"/>
        <v>-23.933737500000003</v>
      </c>
      <c r="S141">
        <f t="shared" si="17"/>
        <v>-46.331370849190684</v>
      </c>
      <c r="U141" t="s">
        <v>554</v>
      </c>
      <c r="V141">
        <f>LOG10(Tabela1[[#This Row],[Wikiaves (Espécies)]])</f>
        <v>2.2833012287035497</v>
      </c>
      <c r="W141">
        <f>LOG10(Tabela1[[#This Row],[SpeciesLink (Espécies)]])</f>
        <v>0.84509804001425681</v>
      </c>
      <c r="X141">
        <f>LOG10(Tabela1[[#This Row],[Wikiaves (Registros)]])</f>
        <v>3.1690863574870227</v>
      </c>
      <c r="Y141">
        <f>LOG10(Tabela1[[#This Row],[SpeciesLink (Registros)]])</f>
        <v>0.84509804001425681</v>
      </c>
      <c r="Z141">
        <f>LOG10(Tabela1[[#This Row],[Área]])</f>
        <v>2.4487573194653165</v>
      </c>
      <c r="AA141">
        <f>LOG10(Tabela1[[#This Row],[Altitude]])</f>
        <v>1.2092458025825772</v>
      </c>
      <c r="AB141">
        <f>LOG10(Tabela1[[#This Row],[População]])</f>
        <v>5.6367997141409134</v>
      </c>
    </row>
    <row r="142" spans="1:28" x14ac:dyDescent="0.3">
      <c r="A142" t="s">
        <v>151</v>
      </c>
      <c r="B142">
        <v>12</v>
      </c>
      <c r="C142">
        <v>11</v>
      </c>
      <c r="D142">
        <v>22.024999999999999</v>
      </c>
      <c r="E142">
        <v>98.5</v>
      </c>
      <c r="F142">
        <v>246.82499999999999</v>
      </c>
      <c r="G142">
        <v>406.21886499999999</v>
      </c>
      <c r="H142">
        <v>0</v>
      </c>
      <c r="I142">
        <v>6058</v>
      </c>
      <c r="J142">
        <v>-21.35405285027235</v>
      </c>
      <c r="K142">
        <v>-50.287295847911714</v>
      </c>
      <c r="M142" t="s">
        <v>556</v>
      </c>
      <c r="N142">
        <f t="shared" si="12"/>
        <v>409.53199999999998</v>
      </c>
      <c r="O142">
        <f t="shared" si="13"/>
        <v>772.83696899999995</v>
      </c>
      <c r="P142">
        <f t="shared" si="14"/>
        <v>138</v>
      </c>
      <c r="Q142">
        <f t="shared" si="15"/>
        <v>838936</v>
      </c>
      <c r="R142">
        <f t="shared" si="16"/>
        <v>-23.710304500000007</v>
      </c>
      <c r="S142">
        <f t="shared" si="17"/>
        <v>-46.550257247678331</v>
      </c>
      <c r="U142" t="s">
        <v>556</v>
      </c>
      <c r="V142">
        <f>LOG10(Tabela1[[#This Row],[Wikiaves (Espécies)]])</f>
        <v>2.4814426285023048</v>
      </c>
      <c r="W142">
        <f>LOG10(Tabela1[[#This Row],[SpeciesLink (Espécies)]])</f>
        <v>0.6020599913279624</v>
      </c>
      <c r="X142">
        <f>LOG10(Tabela1[[#This Row],[Wikiaves (Registros)]])</f>
        <v>3.4649364291217326</v>
      </c>
      <c r="Y142">
        <f>LOG10(Tabela1[[#This Row],[SpeciesLink (Registros)]])</f>
        <v>0.6020599913279624</v>
      </c>
      <c r="Z142">
        <f>LOG10(Tabela1[[#This Row],[Área]])</f>
        <v>2.6122878423124289</v>
      </c>
      <c r="AA142">
        <f>LOG10(Tabela1[[#This Row],[Altitude]])</f>
        <v>2.8880878885739558</v>
      </c>
      <c r="AB142">
        <f>LOG10(Tabela1[[#This Row],[População]])</f>
        <v>5.9237288310229683</v>
      </c>
    </row>
    <row r="143" spans="1:28" x14ac:dyDescent="0.3">
      <c r="A143" t="s">
        <v>152</v>
      </c>
      <c r="B143">
        <v>2</v>
      </c>
      <c r="C143">
        <v>2</v>
      </c>
      <c r="D143">
        <v>20.183333333333334</v>
      </c>
      <c r="E143">
        <v>101.33333333333333</v>
      </c>
      <c r="F143">
        <v>303.83</v>
      </c>
      <c r="G143">
        <v>599.75722699999994</v>
      </c>
      <c r="H143">
        <v>1</v>
      </c>
      <c r="I143">
        <v>4681</v>
      </c>
      <c r="J143">
        <v>-23.632234981801354</v>
      </c>
      <c r="K143">
        <v>-49.318912396415541</v>
      </c>
      <c r="M143" t="s">
        <v>557</v>
      </c>
      <c r="N143">
        <f t="shared" si="12"/>
        <v>15.331</v>
      </c>
      <c r="O143">
        <f t="shared" si="13"/>
        <v>754.99158699999998</v>
      </c>
      <c r="P143">
        <f t="shared" si="14"/>
        <v>27</v>
      </c>
      <c r="Q143">
        <f t="shared" si="15"/>
        <v>161127</v>
      </c>
      <c r="R143">
        <f t="shared" si="16"/>
        <v>-23.614705000000004</v>
      </c>
      <c r="S143">
        <f t="shared" si="17"/>
        <v>-46.571514608630615</v>
      </c>
      <c r="U143" t="s">
        <v>557</v>
      </c>
      <c r="V143">
        <f>LOG10(Tabela1[[#This Row],[Wikiaves (Espécies)]])</f>
        <v>1.8325089127062364</v>
      </c>
      <c r="W143">
        <f>LOG10(Tabela1[[#This Row],[SpeciesLink (Espécies)]])</f>
        <v>0</v>
      </c>
      <c r="X143">
        <f>LOG10(Tabela1[[#This Row],[Wikiaves (Registros)]])</f>
        <v>2.4232458739368079</v>
      </c>
      <c r="Y143">
        <f>LOG10(Tabela1[[#This Row],[SpeciesLink (Registros)]])</f>
        <v>0.77815125038364363</v>
      </c>
      <c r="Z143">
        <f>LOG10(Tabela1[[#This Row],[Área]])</f>
        <v>1.1855704836422201</v>
      </c>
      <c r="AA143">
        <f>LOG10(Tabela1[[#This Row],[Altitude]])</f>
        <v>2.8779421122386806</v>
      </c>
      <c r="AB143">
        <f>LOG10(Tabela1[[#This Row],[População]])</f>
        <v>5.207168321105125</v>
      </c>
    </row>
    <row r="144" spans="1:28" x14ac:dyDescent="0.3">
      <c r="A144" t="s">
        <v>153</v>
      </c>
      <c r="B144">
        <v>569</v>
      </c>
      <c r="C144">
        <v>204</v>
      </c>
      <c r="D144">
        <v>20.5</v>
      </c>
      <c r="E144">
        <v>109.75</v>
      </c>
      <c r="F144">
        <v>278.62200000000001</v>
      </c>
      <c r="G144">
        <v>601.84469799999999</v>
      </c>
      <c r="H144">
        <v>0</v>
      </c>
      <c r="I144">
        <v>4055</v>
      </c>
      <c r="J144">
        <v>-22.218996750170806</v>
      </c>
      <c r="K144">
        <v>-47.626610130408217</v>
      </c>
      <c r="M144" t="s">
        <v>558</v>
      </c>
      <c r="N144">
        <f t="shared" si="12"/>
        <v>1136.9069999999999</v>
      </c>
      <c r="O144">
        <f t="shared" si="13"/>
        <v>849.65603699999997</v>
      </c>
      <c r="P144">
        <f t="shared" si="14"/>
        <v>115</v>
      </c>
      <c r="Q144">
        <f t="shared" si="15"/>
        <v>251983</v>
      </c>
      <c r="R144">
        <f t="shared" si="16"/>
        <v>-22.015998500000002</v>
      </c>
      <c r="S144">
        <f t="shared" si="17"/>
        <v>-47.889237684691636</v>
      </c>
      <c r="U144" t="s">
        <v>558</v>
      </c>
      <c r="V144">
        <f>LOG10(Tabela1[[#This Row],[Wikiaves (Espécies)]])</f>
        <v>2.4983105537896004</v>
      </c>
      <c r="W144">
        <f>LOG10(Tabela1[[#This Row],[SpeciesLink (Espécies)]])</f>
        <v>0.6020599913279624</v>
      </c>
      <c r="X144">
        <f>LOG10(Tabela1[[#This Row],[Wikiaves (Registros)]])</f>
        <v>3.8104341559226729</v>
      </c>
      <c r="Y144">
        <f>LOG10(Tabela1[[#This Row],[SpeciesLink (Registros)]])</f>
        <v>1.3802112417116059</v>
      </c>
      <c r="Z144">
        <f>LOG10(Tabela1[[#This Row],[Área]])</f>
        <v>3.0557249404672282</v>
      </c>
      <c r="AA144">
        <f>LOG10(Tabela1[[#This Row],[Altitude]])</f>
        <v>2.9292431475195682</v>
      </c>
      <c r="AB144">
        <f>LOG10(Tabela1[[#This Row],[População]])</f>
        <v>5.4013712421496649</v>
      </c>
    </row>
    <row r="145" spans="1:28" x14ac:dyDescent="0.3">
      <c r="A145" t="s">
        <v>154</v>
      </c>
      <c r="B145">
        <v>371</v>
      </c>
      <c r="C145">
        <v>113</v>
      </c>
      <c r="D145">
        <v>20.05</v>
      </c>
      <c r="E145">
        <v>106.16666666666667</v>
      </c>
      <c r="F145">
        <v>154.66499999999999</v>
      </c>
      <c r="G145">
        <v>581.63542900000004</v>
      </c>
      <c r="H145">
        <v>7</v>
      </c>
      <c r="I145">
        <v>72252</v>
      </c>
      <c r="J145">
        <v>-22.645784885852652</v>
      </c>
      <c r="K145">
        <v>-47.196770776794587</v>
      </c>
      <c r="M145" t="s">
        <v>566</v>
      </c>
      <c r="N145">
        <f t="shared" si="12"/>
        <v>570.68499999999995</v>
      </c>
      <c r="O145">
        <f t="shared" si="13"/>
        <v>517.39019800000005</v>
      </c>
      <c r="P145">
        <f t="shared" si="14"/>
        <v>4</v>
      </c>
      <c r="Q145">
        <f t="shared" si="15"/>
        <v>4147</v>
      </c>
      <c r="R145">
        <f t="shared" si="16"/>
        <v>-22.646489896629703</v>
      </c>
      <c r="S145">
        <f t="shared" si="17"/>
        <v>-44.578340961319348</v>
      </c>
      <c r="U145" t="s">
        <v>566</v>
      </c>
      <c r="V145">
        <f>LOG10(Tabela1[[#This Row],[Wikiaves (Espécies)]])</f>
        <v>2.4216039268698313</v>
      </c>
      <c r="W145">
        <f>LOG10(Tabela1[[#This Row],[SpeciesLink (Espécies)]])</f>
        <v>1.2304489213782739</v>
      </c>
      <c r="X145">
        <f>LOG10(Tabela1[[#This Row],[Wikiaves (Registros)]])</f>
        <v>3.037027879755775</v>
      </c>
      <c r="Y145">
        <f>LOG10(Tabela1[[#This Row],[SpeciesLink (Registros)]])</f>
        <v>1.4471580313422192</v>
      </c>
      <c r="Z145">
        <f>LOG10(Tabela1[[#This Row],[Área]])</f>
        <v>2.7563964576149456</v>
      </c>
      <c r="AA145">
        <f>LOG10(Tabela1[[#This Row],[Altitude]])</f>
        <v>2.7138181967136603</v>
      </c>
      <c r="AB145">
        <f>LOG10(Tabela1[[#This Row],[População]])</f>
        <v>3.6177340353640179</v>
      </c>
    </row>
    <row r="146" spans="1:28" x14ac:dyDescent="0.3">
      <c r="A146" t="s">
        <v>155</v>
      </c>
      <c r="B146">
        <v>79</v>
      </c>
      <c r="C146">
        <v>59</v>
      </c>
      <c r="D146">
        <v>22.7</v>
      </c>
      <c r="E146">
        <v>101.16666666666667</v>
      </c>
      <c r="F146">
        <v>441.68</v>
      </c>
      <c r="G146">
        <v>509.914018</v>
      </c>
      <c r="H146">
        <v>2</v>
      </c>
      <c r="I146">
        <v>7307</v>
      </c>
      <c r="J146">
        <v>-20.477034658871002</v>
      </c>
      <c r="K146">
        <v>-49.778859693117063</v>
      </c>
      <c r="M146" t="s">
        <v>567</v>
      </c>
      <c r="N146">
        <f t="shared" si="12"/>
        <v>419.68400000000003</v>
      </c>
      <c r="O146">
        <f t="shared" si="13"/>
        <v>718.57108200000005</v>
      </c>
      <c r="P146">
        <f t="shared" si="14"/>
        <v>17</v>
      </c>
      <c r="Q146">
        <f t="shared" si="15"/>
        <v>54946</v>
      </c>
      <c r="R146">
        <f t="shared" si="16"/>
        <v>-21.596102500000004</v>
      </c>
      <c r="S146">
        <f t="shared" si="17"/>
        <v>-46.888265889528491</v>
      </c>
      <c r="U146" t="s">
        <v>567</v>
      </c>
      <c r="V146">
        <f>LOG10(Tabela1[[#This Row],[Wikiaves (Espécies)]])</f>
        <v>2.3180633349627615</v>
      </c>
      <c r="W146">
        <f>LOG10(Tabela1[[#This Row],[SpeciesLink (Espécies)]])</f>
        <v>0</v>
      </c>
      <c r="X146">
        <f>LOG10(Tabela1[[#This Row],[Wikiaves (Registros)]])</f>
        <v>3.1306553490220308</v>
      </c>
      <c r="Y146">
        <f>LOG10(Tabela1[[#This Row],[SpeciesLink (Registros)]])</f>
        <v>0</v>
      </c>
      <c r="Z146">
        <f>LOG10(Tabela1[[#This Row],[Área]])</f>
        <v>2.6229224125182213</v>
      </c>
      <c r="AA146">
        <f>LOG10(Tabela1[[#This Row],[Altitude]])</f>
        <v>2.856469735578715</v>
      </c>
      <c r="AB146">
        <f>LOG10(Tabela1[[#This Row],[População]])</f>
        <v>4.7399360818157739</v>
      </c>
    </row>
    <row r="147" spans="1:28" x14ac:dyDescent="0.3">
      <c r="A147" t="s">
        <v>156</v>
      </c>
      <c r="B147">
        <v>3270</v>
      </c>
      <c r="C147">
        <v>322</v>
      </c>
      <c r="D147">
        <v>17.808333333333334</v>
      </c>
      <c r="E147">
        <v>128.33333333333334</v>
      </c>
      <c r="F147">
        <v>323.99400000000003</v>
      </c>
      <c r="G147">
        <v>850.24847499999998</v>
      </c>
      <c r="H147">
        <v>50</v>
      </c>
      <c r="I147">
        <v>249210</v>
      </c>
      <c r="J147">
        <v>-23.603514000000004</v>
      </c>
      <c r="K147">
        <v>-46.931846327888586</v>
      </c>
      <c r="M147" t="s">
        <v>568</v>
      </c>
      <c r="N147">
        <f t="shared" si="12"/>
        <v>431.94400000000002</v>
      </c>
      <c r="O147">
        <f t="shared" si="13"/>
        <v>504.243066</v>
      </c>
      <c r="P147">
        <f t="shared" si="14"/>
        <v>81</v>
      </c>
      <c r="Q147">
        <f t="shared" si="15"/>
        <v>460671</v>
      </c>
      <c r="R147">
        <f t="shared" si="16"/>
        <v>-20.812636500000004</v>
      </c>
      <c r="S147">
        <f t="shared" si="17"/>
        <v>-49.381347685025794</v>
      </c>
      <c r="U147" t="s">
        <v>568</v>
      </c>
      <c r="V147">
        <f>LOG10(Tabela1[[#This Row],[Wikiaves (Espécies)]])</f>
        <v>2.3617278360175931</v>
      </c>
      <c r="W147">
        <f>LOG10(Tabela1[[#This Row],[SpeciesLink (Espécies)]])</f>
        <v>0.3010299956639812</v>
      </c>
      <c r="X147">
        <f>LOG10(Tabela1[[#This Row],[Wikiaves (Registros)]])</f>
        <v>3.3946267642722092</v>
      </c>
      <c r="Y147">
        <f>LOG10(Tabela1[[#This Row],[SpeciesLink (Registros)]])</f>
        <v>0.90308998699194354</v>
      </c>
      <c r="Z147">
        <f>LOG10(Tabela1[[#This Row],[Área]])</f>
        <v>2.6354274457328497</v>
      </c>
      <c r="AA147">
        <f>LOG10(Tabela1[[#This Row],[Altitude]])</f>
        <v>2.702639934810152</v>
      </c>
      <c r="AB147">
        <f>LOG10(Tabela1[[#This Row],[População]])</f>
        <v>5.663390873558539</v>
      </c>
    </row>
    <row r="148" spans="1:28" x14ac:dyDescent="0.3">
      <c r="A148" t="s">
        <v>157</v>
      </c>
      <c r="B148">
        <v>436</v>
      </c>
      <c r="C148">
        <v>179</v>
      </c>
      <c r="D148">
        <v>20.058333333333334</v>
      </c>
      <c r="E148">
        <v>124.91666666666667</v>
      </c>
      <c r="F148">
        <v>311.423</v>
      </c>
      <c r="G148">
        <v>794.65631099999996</v>
      </c>
      <c r="H148">
        <v>0</v>
      </c>
      <c r="I148">
        <v>35292</v>
      </c>
      <c r="J148">
        <v>-21.340430500000004</v>
      </c>
      <c r="K148">
        <v>-47.730042348127988</v>
      </c>
      <c r="M148" t="s">
        <v>569</v>
      </c>
      <c r="N148">
        <f t="shared" si="12"/>
        <v>1099.4090000000001</v>
      </c>
      <c r="O148">
        <f t="shared" si="13"/>
        <v>604.88468899999998</v>
      </c>
      <c r="P148">
        <f t="shared" si="14"/>
        <v>231</v>
      </c>
      <c r="Q148">
        <f t="shared" si="15"/>
        <v>721944</v>
      </c>
      <c r="R148">
        <f t="shared" si="16"/>
        <v>-23.184061500000002</v>
      </c>
      <c r="S148">
        <f t="shared" si="17"/>
        <v>-45.884175401459665</v>
      </c>
      <c r="U148" t="s">
        <v>569</v>
      </c>
      <c r="V148">
        <f>LOG10(Tabela1[[#This Row],[Wikiaves (Espécies)]])</f>
        <v>2.5998830720736876</v>
      </c>
      <c r="W148">
        <f>LOG10(Tabela1[[#This Row],[SpeciesLink (Espécies)]])</f>
        <v>1.8195439355418688</v>
      </c>
      <c r="X148">
        <f>LOG10(Tabela1[[#This Row],[Wikiaves (Registros)]])</f>
        <v>4.0072782473342441</v>
      </c>
      <c r="Y148">
        <f>LOG10(Tabela1[[#This Row],[SpeciesLink (Registros)]])</f>
        <v>1.8864907251724818</v>
      </c>
      <c r="Z148">
        <f>LOG10(Tabela1[[#This Row],[Área]])</f>
        <v>3.0411592878728797</v>
      </c>
      <c r="AA148">
        <f>LOG10(Tabela1[[#This Row],[Altitude]])</f>
        <v>2.7816725916705702</v>
      </c>
      <c r="AB148">
        <f>LOG10(Tabela1[[#This Row],[População]])</f>
        <v>5.8585035113726693</v>
      </c>
    </row>
    <row r="149" spans="1:28" x14ac:dyDescent="0.3">
      <c r="A149" t="s">
        <v>158</v>
      </c>
      <c r="B149">
        <v>278</v>
      </c>
      <c r="C149">
        <v>137</v>
      </c>
      <c r="D149">
        <v>19.616666666666667</v>
      </c>
      <c r="E149">
        <v>129.75</v>
      </c>
      <c r="F149">
        <v>385.23</v>
      </c>
      <c r="G149">
        <v>990.53677300000004</v>
      </c>
      <c r="H149">
        <v>2</v>
      </c>
      <c r="I149">
        <v>8631</v>
      </c>
      <c r="J149">
        <v>-20.402491999392403</v>
      </c>
      <c r="K149">
        <v>-47.423806452050769</v>
      </c>
      <c r="M149" t="s">
        <v>571</v>
      </c>
      <c r="N149">
        <f t="shared" si="12"/>
        <v>617.31500000000005</v>
      </c>
      <c r="O149">
        <f t="shared" si="13"/>
        <v>761.15639399999998</v>
      </c>
      <c r="P149">
        <f t="shared" si="14"/>
        <v>16</v>
      </c>
      <c r="Q149">
        <f t="shared" si="15"/>
        <v>10687</v>
      </c>
      <c r="R149">
        <f t="shared" si="16"/>
        <v>-23.221871510221003</v>
      </c>
      <c r="S149">
        <f t="shared" si="17"/>
        <v>-45.309544504809459</v>
      </c>
      <c r="U149" t="s">
        <v>571</v>
      </c>
      <c r="V149">
        <f>LOG10(Tabela1[[#This Row],[Wikiaves (Espécies)]])</f>
        <v>2.6085260335771943</v>
      </c>
      <c r="W149">
        <f>LOG10(Tabela1[[#This Row],[SpeciesLink (Espécies)]])</f>
        <v>2.0413926851582249</v>
      </c>
      <c r="X149">
        <f>LOG10(Tabela1[[#This Row],[Wikiaves (Registros)]])</f>
        <v>4.2949069106051923</v>
      </c>
      <c r="Y149">
        <f>LOG10(Tabela1[[#This Row],[SpeciesLink (Registros)]])</f>
        <v>2.4771212547196626</v>
      </c>
      <c r="Z149">
        <f>LOG10(Tabela1[[#This Row],[Área]])</f>
        <v>2.790506829920425</v>
      </c>
      <c r="AA149">
        <f>LOG10(Tabela1[[#This Row],[Altitude]])</f>
        <v>2.8814738999675393</v>
      </c>
      <c r="AB149">
        <f>LOG10(Tabela1[[#This Row],[População]])</f>
        <v>4.0288558093904436</v>
      </c>
    </row>
    <row r="150" spans="1:28" x14ac:dyDescent="0.3">
      <c r="A150" t="s">
        <v>159</v>
      </c>
      <c r="B150">
        <v>18</v>
      </c>
      <c r="C150">
        <v>17</v>
      </c>
      <c r="D150">
        <v>21.916666666666664</v>
      </c>
      <c r="E150">
        <v>107.25</v>
      </c>
      <c r="F150">
        <v>149.33000000000001</v>
      </c>
      <c r="G150">
        <v>361.003265</v>
      </c>
      <c r="H150">
        <v>0</v>
      </c>
      <c r="I150">
        <v>2073</v>
      </c>
      <c r="J150">
        <v>-22.745498928978854</v>
      </c>
      <c r="K150">
        <v>-50.793666159557638</v>
      </c>
      <c r="M150" t="s">
        <v>572</v>
      </c>
      <c r="N150">
        <f t="shared" si="12"/>
        <v>650.73400000000004</v>
      </c>
      <c r="O150">
        <f t="shared" si="13"/>
        <v>733.95771000000002</v>
      </c>
      <c r="P150">
        <f t="shared" si="14"/>
        <v>11</v>
      </c>
      <c r="Q150">
        <f t="shared" si="15"/>
        <v>40954</v>
      </c>
      <c r="R150">
        <f t="shared" si="16"/>
        <v>-22.736459985000007</v>
      </c>
      <c r="S150">
        <f t="shared" si="17"/>
        <v>-48.568763281267941</v>
      </c>
      <c r="U150" t="s">
        <v>572</v>
      </c>
      <c r="V150">
        <f>LOG10(Tabela1[[#This Row],[Wikiaves (Espécies)]])</f>
        <v>2.4487063199050798</v>
      </c>
      <c r="W150">
        <f>LOG10(Tabela1[[#This Row],[SpeciesLink (Espécies)]])</f>
        <v>0</v>
      </c>
      <c r="X150">
        <f>LOG10(Tabela1[[#This Row],[Wikiaves (Registros)]])</f>
        <v>3.0979510709941498</v>
      </c>
      <c r="Y150">
        <f>LOG10(Tabela1[[#This Row],[SpeciesLink (Registros)]])</f>
        <v>0.3010299956639812</v>
      </c>
      <c r="Z150">
        <f>LOG10(Tabela1[[#This Row],[Área]])</f>
        <v>2.8134034986450676</v>
      </c>
      <c r="AA150">
        <f>LOG10(Tabela1[[#This Row],[Altitude]])</f>
        <v>2.865671036969538</v>
      </c>
      <c r="AB150">
        <f>LOG10(Tabela1[[#This Row],[População]])</f>
        <v>4.612296325952097</v>
      </c>
    </row>
    <row r="151" spans="1:28" x14ac:dyDescent="0.3">
      <c r="A151" t="s">
        <v>160</v>
      </c>
      <c r="B151">
        <v>227</v>
      </c>
      <c r="C151">
        <v>105</v>
      </c>
      <c r="D151">
        <v>20.341666666666665</v>
      </c>
      <c r="E151">
        <v>119.58333333333333</v>
      </c>
      <c r="F151">
        <v>305.69900000000001</v>
      </c>
      <c r="G151">
        <v>521.92121099999997</v>
      </c>
      <c r="H151">
        <v>10</v>
      </c>
      <c r="I151">
        <v>82238</v>
      </c>
      <c r="J151">
        <v>-22.577749880422036</v>
      </c>
      <c r="K151">
        <v>-44.96173196059668</v>
      </c>
      <c r="M151" t="s">
        <v>573</v>
      </c>
      <c r="N151">
        <f t="shared" si="12"/>
        <v>930.33900000000006</v>
      </c>
      <c r="O151">
        <f t="shared" si="13"/>
        <v>665.75800000000004</v>
      </c>
      <c r="P151">
        <f t="shared" si="14"/>
        <v>20</v>
      </c>
      <c r="Q151">
        <f t="shared" si="15"/>
        <v>32931</v>
      </c>
      <c r="R151">
        <f t="shared" si="16"/>
        <v>-23.879490000000004</v>
      </c>
      <c r="S151">
        <f t="shared" si="17"/>
        <v>-47.99558914635093</v>
      </c>
      <c r="U151" t="s">
        <v>573</v>
      </c>
      <c r="V151">
        <f>LOG10(Tabela1[[#This Row],[Wikiaves (Espécies)]])</f>
        <v>2.5751878449276608</v>
      </c>
      <c r="W151">
        <f>LOG10(Tabela1[[#This Row],[SpeciesLink (Espécies)]])</f>
        <v>1.3617278360175928</v>
      </c>
      <c r="X151">
        <f>LOG10(Tabela1[[#This Row],[Wikiaves (Registros)]])</f>
        <v>3.6498214632245651</v>
      </c>
      <c r="Y151">
        <f>LOG10(Tabela1[[#This Row],[SpeciesLink (Registros)]])</f>
        <v>1.4313637641589874</v>
      </c>
      <c r="Z151">
        <f>LOG10(Tabela1[[#This Row],[Área]])</f>
        <v>2.9686412270515583</v>
      </c>
      <c r="AA151">
        <f>LOG10(Tabela1[[#This Row],[Altitude]])</f>
        <v>2.8233163937891321</v>
      </c>
      <c r="AB151">
        <f>LOG10(Tabela1[[#This Row],[População]])</f>
        <v>4.5176049189259322</v>
      </c>
    </row>
    <row r="152" spans="1:28" x14ac:dyDescent="0.3">
      <c r="A152" t="s">
        <v>161</v>
      </c>
      <c r="B152">
        <v>2127</v>
      </c>
      <c r="C152">
        <v>235</v>
      </c>
      <c r="D152">
        <v>22.108333333333334</v>
      </c>
      <c r="E152">
        <v>220.08333333333334</v>
      </c>
      <c r="F152">
        <v>142.87899999999999</v>
      </c>
      <c r="G152">
        <v>6.8811460000000002</v>
      </c>
      <c r="H152">
        <v>9</v>
      </c>
      <c r="I152">
        <v>130705</v>
      </c>
      <c r="J152">
        <v>-23.883839000000005</v>
      </c>
      <c r="K152">
        <v>-46.420031768274477</v>
      </c>
      <c r="M152" t="s">
        <v>574</v>
      </c>
      <c r="N152">
        <f t="shared" si="12"/>
        <v>1521.11</v>
      </c>
      <c r="O152">
        <f t="shared" si="13"/>
        <v>783.61512700000003</v>
      </c>
      <c r="P152">
        <f t="shared" si="14"/>
        <v>2597</v>
      </c>
      <c r="Q152">
        <f t="shared" si="15"/>
        <v>12252023</v>
      </c>
      <c r="R152">
        <f t="shared" si="16"/>
        <v>-23.567386500000001</v>
      </c>
      <c r="S152">
        <f t="shared" si="17"/>
        <v>-46.570383182112749</v>
      </c>
      <c r="U152" t="s">
        <v>574</v>
      </c>
      <c r="V152">
        <f>LOG10(Tabela1[[#This Row],[Wikiaves (Espécies)]])</f>
        <v>2.6665179805548807</v>
      </c>
      <c r="W152">
        <f>LOG10(Tabela1[[#This Row],[SpeciesLink (Espécies)]])</f>
        <v>2.4487063199050798</v>
      </c>
      <c r="X152">
        <f>LOG10(Tabela1[[#This Row],[Wikiaves (Registros)]])</f>
        <v>4.6215916758592179</v>
      </c>
      <c r="Y152">
        <f>LOG10(Tabela1[[#This Row],[SpeciesLink (Registros)]])</f>
        <v>3.7543483357110188</v>
      </c>
      <c r="Z152">
        <f>LOG10(Tabela1[[#This Row],[Área]])</f>
        <v>3.1821606214597193</v>
      </c>
      <c r="AA152">
        <f>LOG10(Tabela1[[#This Row],[Altitude]])</f>
        <v>2.8941028110761668</v>
      </c>
      <c r="AB152">
        <f>LOG10(Tabela1[[#This Row],[População]])</f>
        <v>7.088207803410711</v>
      </c>
    </row>
    <row r="153" spans="1:28" x14ac:dyDescent="0.3">
      <c r="A153" t="s">
        <v>162</v>
      </c>
      <c r="B153">
        <v>1552</v>
      </c>
      <c r="C153">
        <v>326</v>
      </c>
      <c r="D153">
        <v>17.141666666666666</v>
      </c>
      <c r="E153">
        <v>118.41666666666667</v>
      </c>
      <c r="F153">
        <v>1407.25</v>
      </c>
      <c r="G153">
        <v>939.59264099999996</v>
      </c>
      <c r="H153">
        <v>15</v>
      </c>
      <c r="I153">
        <v>21547</v>
      </c>
      <c r="J153">
        <v>-23.074750147406501</v>
      </c>
      <c r="K153">
        <v>-44.958026903498052</v>
      </c>
      <c r="M153" t="s">
        <v>575</v>
      </c>
      <c r="N153">
        <f t="shared" si="12"/>
        <v>611.27800000000002</v>
      </c>
      <c r="O153">
        <f t="shared" si="13"/>
        <v>565.011977</v>
      </c>
      <c r="P153">
        <f t="shared" si="14"/>
        <v>10</v>
      </c>
      <c r="Q153">
        <f t="shared" si="15"/>
        <v>35653</v>
      </c>
      <c r="R153">
        <f t="shared" si="16"/>
        <v>-22.548888000000002</v>
      </c>
      <c r="S153">
        <f t="shared" si="17"/>
        <v>-47.914032997113132</v>
      </c>
      <c r="U153" t="s">
        <v>575</v>
      </c>
      <c r="V153">
        <f>LOG10(Tabela1[[#This Row],[Wikiaves (Espécies)]])</f>
        <v>2.4345689040341987</v>
      </c>
      <c r="W153">
        <f>LOG10(Tabela1[[#This Row],[SpeciesLink (Espécies)]])</f>
        <v>1.6627578316815741</v>
      </c>
      <c r="X153">
        <f>LOG10(Tabela1[[#This Row],[Wikiaves (Registros)]])</f>
        <v>3.445759836488631</v>
      </c>
      <c r="Y153">
        <f>LOG10(Tabela1[[#This Row],[SpeciesLink (Registros)]])</f>
        <v>1.8325089127062364</v>
      </c>
      <c r="Z153">
        <f>LOG10(Tabela1[[#This Row],[Área]])</f>
        <v>2.786238765738196</v>
      </c>
      <c r="AA153">
        <f>LOG10(Tabela1[[#This Row],[Altitude]])</f>
        <v>2.7520576539962152</v>
      </c>
      <c r="AB153">
        <f>LOG10(Tabela1[[#This Row],[População]])</f>
        <v>4.5520960791704654</v>
      </c>
    </row>
    <row r="154" spans="1:28" x14ac:dyDescent="0.3">
      <c r="A154" t="s">
        <v>163</v>
      </c>
      <c r="B154">
        <v>236</v>
      </c>
      <c r="C154">
        <v>117</v>
      </c>
      <c r="D154">
        <v>20.308333333333334</v>
      </c>
      <c r="E154">
        <v>113.75</v>
      </c>
      <c r="F154">
        <v>753.70600000000002</v>
      </c>
      <c r="G154">
        <v>688.71950100000004</v>
      </c>
      <c r="H154">
        <v>8</v>
      </c>
      <c r="I154">
        <v>33718</v>
      </c>
      <c r="J154">
        <v>-21.909083000000006</v>
      </c>
      <c r="K154">
        <v>-47.620663971859237</v>
      </c>
      <c r="M154" t="s">
        <v>578</v>
      </c>
      <c r="N154">
        <f t="shared" si="12"/>
        <v>402.39499999999998</v>
      </c>
      <c r="O154">
        <f t="shared" si="13"/>
        <v>1.362498</v>
      </c>
      <c r="P154">
        <f t="shared" si="14"/>
        <v>64</v>
      </c>
      <c r="Q154">
        <f t="shared" si="15"/>
        <v>88980</v>
      </c>
      <c r="R154">
        <f t="shared" si="16"/>
        <v>-23.806687652148753</v>
      </c>
      <c r="S154">
        <f t="shared" si="17"/>
        <v>-45.402680140543957</v>
      </c>
      <c r="U154" t="s">
        <v>578</v>
      </c>
      <c r="V154">
        <f>LOG10(Tabela1[[#This Row],[Wikiaves (Espécies)]])</f>
        <v>2.53655844257153</v>
      </c>
      <c r="W154">
        <f>LOG10(Tabela1[[#This Row],[SpeciesLink (Espécies)]])</f>
        <v>1.8195439355418688</v>
      </c>
      <c r="X154">
        <f>LOG10(Tabela1[[#This Row],[Wikiaves (Registros)]])</f>
        <v>3.7496590320948999</v>
      </c>
      <c r="Y154">
        <f>LOG10(Tabela1[[#This Row],[SpeciesLink (Registros)]])</f>
        <v>2.6599162000698504</v>
      </c>
      <c r="Z154">
        <f>LOG10(Tabela1[[#This Row],[Área]])</f>
        <v>2.6046525757111403</v>
      </c>
      <c r="AA154">
        <f>LOG10(Tabela1[[#This Row],[Altitude]])</f>
        <v>0.13433587345172496</v>
      </c>
      <c r="AB154">
        <f>LOG10(Tabela1[[#This Row],[População]])</f>
        <v>4.9492924014120261</v>
      </c>
    </row>
    <row r="155" spans="1:28" x14ac:dyDescent="0.3">
      <c r="A155" t="s">
        <v>164</v>
      </c>
      <c r="B155">
        <v>214</v>
      </c>
      <c r="C155">
        <v>119</v>
      </c>
      <c r="D155">
        <v>17.833333333333336</v>
      </c>
      <c r="E155">
        <v>124.66666666666667</v>
      </c>
      <c r="F155">
        <v>30.731999999999999</v>
      </c>
      <c r="G155">
        <v>812.83750499999996</v>
      </c>
      <c r="H155">
        <v>28</v>
      </c>
      <c r="I155">
        <v>423884</v>
      </c>
      <c r="J155">
        <v>-23.689295000000008</v>
      </c>
      <c r="K155">
        <v>-46.623381393203019</v>
      </c>
      <c r="M155" t="s">
        <v>579</v>
      </c>
      <c r="N155">
        <f t="shared" si="12"/>
        <v>252.41</v>
      </c>
      <c r="O155">
        <f t="shared" si="13"/>
        <v>929.72258999999997</v>
      </c>
      <c r="P155">
        <f t="shared" si="14"/>
        <v>5</v>
      </c>
      <c r="Q155">
        <f t="shared" si="15"/>
        <v>12182</v>
      </c>
      <c r="R155">
        <f t="shared" si="16"/>
        <v>-21.708420791919607</v>
      </c>
      <c r="S155">
        <f t="shared" si="17"/>
        <v>-46.824127625791355</v>
      </c>
      <c r="U155" t="s">
        <v>579</v>
      </c>
      <c r="V155">
        <f>LOG10(Tabela1[[#This Row],[Wikiaves (Espécies)]])</f>
        <v>2.4742162640762553</v>
      </c>
      <c r="W155">
        <f>LOG10(Tabela1[[#This Row],[SpeciesLink (Espécies)]])</f>
        <v>0.77815125038364363</v>
      </c>
      <c r="X155">
        <f>LOG10(Tabela1[[#This Row],[Wikiaves (Registros)]])</f>
        <v>3.3666097103924297</v>
      </c>
      <c r="Y155">
        <f>LOG10(Tabela1[[#This Row],[SpeciesLink (Registros)]])</f>
        <v>0.77815125038364363</v>
      </c>
      <c r="Z155">
        <f>LOG10(Tabela1[[#This Row],[Área]])</f>
        <v>2.4021065568272011</v>
      </c>
      <c r="AA155">
        <f>LOG10(Tabela1[[#This Row],[Altitude]])</f>
        <v>2.9683533833878548</v>
      </c>
      <c r="AB155">
        <f>LOG10(Tabela1[[#This Row],[População]])</f>
        <v>4.0857185951654023</v>
      </c>
    </row>
    <row r="156" spans="1:28" x14ac:dyDescent="0.3">
      <c r="A156" t="s">
        <v>165</v>
      </c>
      <c r="B156">
        <v>2</v>
      </c>
      <c r="C156">
        <v>2</v>
      </c>
      <c r="D156">
        <v>22.708333333333336</v>
      </c>
      <c r="E156">
        <v>97</v>
      </c>
      <c r="F156">
        <v>88.132999999999996</v>
      </c>
      <c r="G156">
        <v>398.162556</v>
      </c>
      <c r="H156">
        <v>0</v>
      </c>
      <c r="I156">
        <v>1793</v>
      </c>
      <c r="J156">
        <v>-20.464412794300202</v>
      </c>
      <c r="K156">
        <v>-50.606055988833148</v>
      </c>
      <c r="M156" t="s">
        <v>580</v>
      </c>
      <c r="N156">
        <f t="shared" si="12"/>
        <v>617.25199999999995</v>
      </c>
      <c r="O156">
        <f t="shared" si="13"/>
        <v>629.97666100000004</v>
      </c>
      <c r="P156">
        <f t="shared" si="14"/>
        <v>3</v>
      </c>
      <c r="Q156">
        <f t="shared" si="15"/>
        <v>15322</v>
      </c>
      <c r="R156">
        <f t="shared" si="16"/>
        <v>-21.479723372164006</v>
      </c>
      <c r="S156">
        <f t="shared" si="17"/>
        <v>-47.553352539983386</v>
      </c>
      <c r="U156" t="s">
        <v>580</v>
      </c>
      <c r="V156">
        <f>LOG10(Tabela1[[#This Row],[Wikiaves (Espécies)]])</f>
        <v>2.0791812460476247</v>
      </c>
      <c r="W156">
        <f>LOG10(Tabela1[[#This Row],[SpeciesLink (Espécies)]])</f>
        <v>0</v>
      </c>
      <c r="X156">
        <f>LOG10(Tabela1[[#This Row],[Wikiaves (Registros)]])</f>
        <v>2.2966651902615309</v>
      </c>
      <c r="Y156">
        <f>LOG10(Tabela1[[#This Row],[SpeciesLink (Registros)]])</f>
        <v>0.3010299956639812</v>
      </c>
      <c r="Z156">
        <f>LOG10(Tabela1[[#This Row],[Área]])</f>
        <v>2.7904625057932071</v>
      </c>
      <c r="AA156">
        <f>LOG10(Tabela1[[#This Row],[Altitude]])</f>
        <v>2.7993244602683958</v>
      </c>
      <c r="AB156">
        <f>LOG10(Tabela1[[#This Row],[População]])</f>
        <v>4.1853154580036565</v>
      </c>
    </row>
    <row r="157" spans="1:28" x14ac:dyDescent="0.3">
      <c r="A157" t="s">
        <v>166</v>
      </c>
      <c r="B157">
        <v>634</v>
      </c>
      <c r="C157">
        <v>192</v>
      </c>
      <c r="D157">
        <v>18.8</v>
      </c>
      <c r="E157">
        <v>131.33333333333334</v>
      </c>
      <c r="F157">
        <v>223.749</v>
      </c>
      <c r="G157">
        <v>1055.4724309999999</v>
      </c>
      <c r="H157">
        <v>1</v>
      </c>
      <c r="I157">
        <v>11146</v>
      </c>
      <c r="J157">
        <v>-21.661621506036553</v>
      </c>
      <c r="K157">
        <v>-46.736869786792376</v>
      </c>
      <c r="M157" t="s">
        <v>581</v>
      </c>
      <c r="N157">
        <f t="shared" si="12"/>
        <v>148.1</v>
      </c>
      <c r="O157">
        <f t="shared" si="13"/>
        <v>13.940852</v>
      </c>
      <c r="P157">
        <f t="shared" si="14"/>
        <v>46</v>
      </c>
      <c r="Q157">
        <f t="shared" si="15"/>
        <v>365798</v>
      </c>
      <c r="R157">
        <f t="shared" si="16"/>
        <v>-23.967373000000006</v>
      </c>
      <c r="S157">
        <f t="shared" si="17"/>
        <v>-46.384490817317726</v>
      </c>
      <c r="U157" t="s">
        <v>581</v>
      </c>
      <c r="V157">
        <f>LOG10(Tabela1[[#This Row],[Wikiaves (Espécies)]])</f>
        <v>2.2855573090077739</v>
      </c>
      <c r="W157">
        <f>LOG10(Tabela1[[#This Row],[SpeciesLink (Espécies)]])</f>
        <v>0.69897000433601886</v>
      </c>
      <c r="X157">
        <f>LOG10(Tabela1[[#This Row],[Wikiaves (Registros)]])</f>
        <v>2.9800033715837464</v>
      </c>
      <c r="Y157">
        <f>LOG10(Tabela1[[#This Row],[SpeciesLink (Registros)]])</f>
        <v>2.3802112417116059</v>
      </c>
      <c r="Z157">
        <f>LOG10(Tabela1[[#This Row],[Área]])</f>
        <v>2.1705550585212086</v>
      </c>
      <c r="AA157">
        <f>LOG10(Tabela1[[#This Row],[Altitude]])</f>
        <v>1.1442893166308166</v>
      </c>
      <c r="AB157">
        <f>LOG10(Tabela1[[#This Row],[População]])</f>
        <v>5.5632413266424807</v>
      </c>
    </row>
    <row r="158" spans="1:28" x14ac:dyDescent="0.3">
      <c r="A158" t="s">
        <v>167</v>
      </c>
      <c r="B158">
        <v>16</v>
      </c>
      <c r="C158">
        <v>15</v>
      </c>
      <c r="D158">
        <v>21.608333333333334</v>
      </c>
      <c r="E158">
        <v>110.5</v>
      </c>
      <c r="F158">
        <v>149.72900000000001</v>
      </c>
      <c r="G158">
        <v>569.77001700000005</v>
      </c>
      <c r="H158">
        <v>1</v>
      </c>
      <c r="I158">
        <v>8929</v>
      </c>
      <c r="J158">
        <v>-21.514804330405855</v>
      </c>
      <c r="K158">
        <v>-48.400242719251693</v>
      </c>
      <c r="M158" t="s">
        <v>582</v>
      </c>
      <c r="N158">
        <f t="shared" si="12"/>
        <v>352.59199999999998</v>
      </c>
      <c r="O158">
        <f t="shared" si="13"/>
        <v>599.76188000000002</v>
      </c>
      <c r="P158">
        <f t="shared" si="14"/>
        <v>0</v>
      </c>
      <c r="Q158">
        <f t="shared" si="15"/>
        <v>10285</v>
      </c>
      <c r="R158">
        <f t="shared" si="16"/>
        <v>-23.641506570768303</v>
      </c>
      <c r="S158">
        <f t="shared" si="17"/>
        <v>-47.827195985044703</v>
      </c>
      <c r="U158" t="s">
        <v>582</v>
      </c>
      <c r="V158">
        <f>LOG10(Tabela1[[#This Row],[Wikiaves (Espécies)]])</f>
        <v>2.1583624920952498</v>
      </c>
      <c r="W158">
        <f>LOG10(Tabela1[[#This Row],[SpeciesLink (Espécies)]])</f>
        <v>0.84509804001425681</v>
      </c>
      <c r="X158">
        <f>LOG10(Tabela1[[#This Row],[Wikiaves (Registros)]])</f>
        <v>2.5314789170422549</v>
      </c>
      <c r="Y158">
        <f>LOG10(Tabela1[[#This Row],[SpeciesLink (Registros)]])</f>
        <v>0.84509804001425681</v>
      </c>
      <c r="Z158">
        <f>LOG10(Tabela1[[#This Row],[Área]])</f>
        <v>2.5472724543181813</v>
      </c>
      <c r="AA158">
        <f>LOG10(Tabela1[[#This Row],[Altitude]])</f>
        <v>2.7779788591698327</v>
      </c>
      <c r="AB158">
        <f>LOG10(Tabela1[[#This Row],[População]])</f>
        <v>4.0122042960307427</v>
      </c>
    </row>
    <row r="159" spans="1:28" x14ac:dyDescent="0.3">
      <c r="A159" t="s">
        <v>168</v>
      </c>
      <c r="B159">
        <v>1025</v>
      </c>
      <c r="C159">
        <v>207</v>
      </c>
      <c r="D159">
        <v>19.850000000000001</v>
      </c>
      <c r="E159">
        <v>108.41666666666667</v>
      </c>
      <c r="F159">
        <v>632.97199999999998</v>
      </c>
      <c r="G159">
        <v>683.98991999999998</v>
      </c>
      <c r="H159">
        <v>3</v>
      </c>
      <c r="I159">
        <v>27315</v>
      </c>
      <c r="J159">
        <v>-22.367316000000002</v>
      </c>
      <c r="K159">
        <v>-48.382675987535464</v>
      </c>
      <c r="M159" t="s">
        <v>589</v>
      </c>
      <c r="N159">
        <f t="shared" si="12"/>
        <v>1062.6990000000001</v>
      </c>
      <c r="O159">
        <f t="shared" si="13"/>
        <v>30.719439999999999</v>
      </c>
      <c r="P159">
        <f t="shared" si="14"/>
        <v>4</v>
      </c>
      <c r="Q159">
        <f t="shared" si="15"/>
        <v>12832</v>
      </c>
      <c r="R159">
        <f t="shared" si="16"/>
        <v>-24.388603782187904</v>
      </c>
      <c r="S159">
        <f t="shared" si="17"/>
        <v>-47.927216963472212</v>
      </c>
      <c r="U159" t="s">
        <v>589</v>
      </c>
      <c r="V159">
        <f>LOG10(Tabela1[[#This Row],[Wikiaves (Espécies)]])</f>
        <v>2.3443922736851106</v>
      </c>
      <c r="W159">
        <f>LOG10(Tabela1[[#This Row],[SpeciesLink (Espécies)]])</f>
        <v>2.1643528557844371</v>
      </c>
      <c r="X159">
        <f>LOG10(Tabela1[[#This Row],[Wikiaves (Registros)]])</f>
        <v>2.8061799739838871</v>
      </c>
      <c r="Y159">
        <f>LOG10(Tabela1[[#This Row],[SpeciesLink (Registros)]])</f>
        <v>2.8627275283179747</v>
      </c>
      <c r="Z159">
        <f>LOG10(Tabela1[[#This Row],[Área]])</f>
        <v>3.0264102719077606</v>
      </c>
      <c r="AA159">
        <f>LOG10(Tabela1[[#This Row],[Altitude]])</f>
        <v>1.4874132944608218</v>
      </c>
      <c r="AB159">
        <f>LOG10(Tabela1[[#This Row],[População]])</f>
        <v>4.1082943509400884</v>
      </c>
    </row>
    <row r="160" spans="1:28" x14ac:dyDescent="0.3">
      <c r="A160" t="s">
        <v>169</v>
      </c>
      <c r="B160">
        <v>10</v>
      </c>
      <c r="C160">
        <v>10</v>
      </c>
      <c r="D160">
        <v>22.641666666666666</v>
      </c>
      <c r="E160">
        <v>99.333333333333329</v>
      </c>
      <c r="F160">
        <v>77.938999999999993</v>
      </c>
      <c r="G160">
        <v>466.50761299999999</v>
      </c>
      <c r="H160">
        <v>0</v>
      </c>
      <c r="I160">
        <v>2115</v>
      </c>
      <c r="J160">
        <v>-20.122870661056659</v>
      </c>
      <c r="K160">
        <v>-50.515363084024557</v>
      </c>
      <c r="M160" t="s">
        <v>592</v>
      </c>
      <c r="N160">
        <f t="shared" si="12"/>
        <v>449.029</v>
      </c>
      <c r="O160">
        <f t="shared" si="13"/>
        <v>764.529222</v>
      </c>
      <c r="P160">
        <f t="shared" si="14"/>
        <v>12</v>
      </c>
      <c r="Q160">
        <f t="shared" si="15"/>
        <v>41005</v>
      </c>
      <c r="R160">
        <f t="shared" si="16"/>
        <v>-22.592029951899505</v>
      </c>
      <c r="S160">
        <f t="shared" si="17"/>
        <v>-46.529211591760863</v>
      </c>
      <c r="U160" t="s">
        <v>592</v>
      </c>
      <c r="V160">
        <f>LOG10(Tabela1[[#This Row],[Wikiaves (Espécies)]])</f>
        <v>2.2900346113625178</v>
      </c>
      <c r="W160">
        <f>LOG10(Tabela1[[#This Row],[SpeciesLink (Espécies)]])</f>
        <v>0</v>
      </c>
      <c r="X160">
        <f>LOG10(Tabela1[[#This Row],[Wikiaves (Registros)]])</f>
        <v>3.1986570869544226</v>
      </c>
      <c r="Y160">
        <f>LOG10(Tabela1[[#This Row],[SpeciesLink (Registros)]])</f>
        <v>0.3010299956639812</v>
      </c>
      <c r="Z160">
        <f>LOG10(Tabela1[[#This Row],[Área]])</f>
        <v>2.6522743902978996</v>
      </c>
      <c r="AA160">
        <f>LOG10(Tabela1[[#This Row],[Altitude]])</f>
        <v>2.8833940897624775</v>
      </c>
      <c r="AB160">
        <f>LOG10(Tabela1[[#This Row],[População]])</f>
        <v>4.6128368162322584</v>
      </c>
    </row>
    <row r="161" spans="1:28" x14ac:dyDescent="0.3">
      <c r="A161" t="s">
        <v>170</v>
      </c>
      <c r="B161">
        <v>8844</v>
      </c>
      <c r="C161">
        <v>359</v>
      </c>
      <c r="D161">
        <v>20.016666666666666</v>
      </c>
      <c r="E161">
        <v>110.66666666666667</v>
      </c>
      <c r="F161">
        <v>205.874</v>
      </c>
      <c r="G161">
        <v>707.05544099999997</v>
      </c>
      <c r="H161">
        <v>4</v>
      </c>
      <c r="I161">
        <v>8873</v>
      </c>
      <c r="J161">
        <v>-22.113167196367058</v>
      </c>
      <c r="K161">
        <v>-48.316235806343272</v>
      </c>
      <c r="M161" t="s">
        <v>593</v>
      </c>
      <c r="N161">
        <f t="shared" si="12"/>
        <v>450.38200000000001</v>
      </c>
      <c r="O161">
        <f t="shared" si="13"/>
        <v>591.22937400000001</v>
      </c>
      <c r="P161">
        <f t="shared" si="14"/>
        <v>185</v>
      </c>
      <c r="Q161">
        <f t="shared" si="15"/>
        <v>679378</v>
      </c>
      <c r="R161">
        <f t="shared" si="16"/>
        <v>-23.499323</v>
      </c>
      <c r="S161">
        <f t="shared" si="17"/>
        <v>-47.457853253204043</v>
      </c>
      <c r="U161" t="s">
        <v>593</v>
      </c>
      <c r="V161">
        <f>LOG10(Tabela1[[#This Row],[Wikiaves (Espécies)]])</f>
        <v>2.3891660843645326</v>
      </c>
      <c r="W161">
        <f>LOG10(Tabela1[[#This Row],[SpeciesLink (Espécies)]])</f>
        <v>0.90308998699194354</v>
      </c>
      <c r="X161">
        <f>LOG10(Tabela1[[#This Row],[Wikiaves (Registros)]])</f>
        <v>3.7122286696195355</v>
      </c>
      <c r="Y161">
        <f>LOG10(Tabela1[[#This Row],[SpeciesLink (Registros)]])</f>
        <v>0.90308998699194354</v>
      </c>
      <c r="Z161">
        <f>LOG10(Tabela1[[#This Row],[Área]])</f>
        <v>2.6535810251450536</v>
      </c>
      <c r="AA161">
        <f>LOG10(Tabela1[[#This Row],[Altitude]])</f>
        <v>2.7717560029395512</v>
      </c>
      <c r="AB161">
        <f>LOG10(Tabela1[[#This Row],[População]])</f>
        <v>5.8321114791938573</v>
      </c>
    </row>
    <row r="162" spans="1:28" x14ac:dyDescent="0.3">
      <c r="A162" t="s">
        <v>171</v>
      </c>
      <c r="B162">
        <v>93</v>
      </c>
      <c r="C162">
        <v>59</v>
      </c>
      <c r="D162">
        <v>22.074999999999999</v>
      </c>
      <c r="E162">
        <v>100.33333333333333</v>
      </c>
      <c r="F162">
        <v>487.68799999999999</v>
      </c>
      <c r="G162">
        <v>414.17755799999998</v>
      </c>
      <c r="H162">
        <v>6</v>
      </c>
      <c r="I162">
        <v>46793</v>
      </c>
      <c r="J162">
        <v>-21.486137535000005</v>
      </c>
      <c r="K162">
        <v>-51.53404966006272</v>
      </c>
      <c r="M162" t="s">
        <v>595</v>
      </c>
      <c r="N162">
        <f t="shared" si="12"/>
        <v>153.465</v>
      </c>
      <c r="O162">
        <f t="shared" si="13"/>
        <v>570.00790900000004</v>
      </c>
      <c r="P162">
        <f t="shared" si="14"/>
        <v>19</v>
      </c>
      <c r="Q162">
        <f t="shared" si="15"/>
        <v>282441</v>
      </c>
      <c r="R162">
        <f t="shared" si="16"/>
        <v>-22.822145000000003</v>
      </c>
      <c r="S162">
        <f t="shared" si="17"/>
        <v>-47.265802732090094</v>
      </c>
      <c r="U162" t="s">
        <v>595</v>
      </c>
      <c r="V162">
        <f>LOG10(Tabela1[[#This Row],[Wikiaves (Espécies)]])</f>
        <v>1.954242509439325</v>
      </c>
      <c r="W162">
        <f>LOG10(Tabela1[[#This Row],[SpeciesLink (Espécies)]])</f>
        <v>1.255272505103306</v>
      </c>
      <c r="X162">
        <f>LOG10(Tabela1[[#This Row],[Wikiaves (Registros)]])</f>
        <v>2.2900346113625178</v>
      </c>
      <c r="Y162">
        <f>LOG10(Tabela1[[#This Row],[SpeciesLink (Registros)]])</f>
        <v>1.2787536009528289</v>
      </c>
      <c r="Z162">
        <f>LOG10(Tabela1[[#This Row],[Área]])</f>
        <v>2.1860093437215826</v>
      </c>
      <c r="AA162">
        <f>LOG10(Tabela1[[#This Row],[Altitude]])</f>
        <v>2.7558808816571014</v>
      </c>
      <c r="AB162">
        <f>LOG10(Tabela1[[#This Row],[População]])</f>
        <v>5.4509277404722001</v>
      </c>
    </row>
    <row r="163" spans="1:28" x14ac:dyDescent="0.3">
      <c r="A163" t="s">
        <v>172</v>
      </c>
      <c r="B163">
        <v>198</v>
      </c>
      <c r="C163">
        <v>95</v>
      </c>
      <c r="D163">
        <v>21.041666666666664</v>
      </c>
      <c r="E163">
        <v>102.33333333333333</v>
      </c>
      <c r="F163">
        <v>264.55700000000002</v>
      </c>
      <c r="G163">
        <v>508.16710699999999</v>
      </c>
      <c r="H163">
        <v>1</v>
      </c>
      <c r="I163">
        <v>12445</v>
      </c>
      <c r="J163">
        <v>-22.414881375807752</v>
      </c>
      <c r="K163">
        <v>-49.405045410632958</v>
      </c>
      <c r="M163" t="s">
        <v>607</v>
      </c>
      <c r="N163">
        <f t="shared" si="12"/>
        <v>755.1</v>
      </c>
      <c r="O163">
        <f t="shared" si="13"/>
        <v>889.77241100000003</v>
      </c>
      <c r="P163">
        <f t="shared" si="14"/>
        <v>6</v>
      </c>
      <c r="Q163">
        <f t="shared" si="15"/>
        <v>7807</v>
      </c>
      <c r="R163">
        <f t="shared" si="16"/>
        <v>-23.973148266790606</v>
      </c>
      <c r="S163">
        <f t="shared" si="17"/>
        <v>-47.505288235203587</v>
      </c>
      <c r="U163" t="s">
        <v>607</v>
      </c>
      <c r="V163">
        <f>LOG10(Tabela1[[#This Row],[Wikiaves (Espécies)]])</f>
        <v>2.5502283530550942</v>
      </c>
      <c r="W163">
        <f>LOG10(Tabela1[[#This Row],[SpeciesLink (Espécies)]])</f>
        <v>1.4471580313422192</v>
      </c>
      <c r="X163">
        <f>LOG10(Tabela1[[#This Row],[Wikiaves (Registros)]])</f>
        <v>4.4947666291336281</v>
      </c>
      <c r="Y163">
        <f>LOG10(Tabela1[[#This Row],[SpeciesLink (Registros)]])</f>
        <v>1.6434526764861874</v>
      </c>
      <c r="Z163">
        <f>LOG10(Tabela1[[#This Row],[Área]])</f>
        <v>2.8780044702680252</v>
      </c>
      <c r="AA163">
        <f>LOG10(Tabela1[[#This Row],[Altitude]])</f>
        <v>2.949278935536304</v>
      </c>
      <c r="AB163">
        <f>LOG10(Tabela1[[#This Row],[População]])</f>
        <v>3.8924841793646876</v>
      </c>
    </row>
    <row r="164" spans="1:28" x14ac:dyDescent="0.3">
      <c r="A164" t="s">
        <v>173</v>
      </c>
      <c r="B164">
        <v>220</v>
      </c>
      <c r="C164">
        <v>127</v>
      </c>
      <c r="D164">
        <v>21.483333333333334</v>
      </c>
      <c r="E164">
        <v>120.41666666666667</v>
      </c>
      <c r="F164">
        <v>111.376</v>
      </c>
      <c r="G164">
        <v>624.09444399999995</v>
      </c>
      <c r="H164">
        <v>0</v>
      </c>
      <c r="I164">
        <v>9868</v>
      </c>
      <c r="J164">
        <v>-21.233325999362354</v>
      </c>
      <c r="K164">
        <v>-47.970843449444295</v>
      </c>
      <c r="M164" t="s">
        <v>608</v>
      </c>
      <c r="N164">
        <f t="shared" si="12"/>
        <v>221.89099999999999</v>
      </c>
      <c r="O164">
        <f t="shared" si="13"/>
        <v>806.79211399999997</v>
      </c>
      <c r="P164">
        <f t="shared" si="14"/>
        <v>2</v>
      </c>
      <c r="Q164">
        <f t="shared" si="15"/>
        <v>12960</v>
      </c>
      <c r="R164">
        <f t="shared" si="16"/>
        <v>-21.47188540230535</v>
      </c>
      <c r="S164">
        <f t="shared" si="17"/>
        <v>-46.745515210683564</v>
      </c>
      <c r="U164" t="s">
        <v>608</v>
      </c>
      <c r="V164">
        <f>LOG10(Tabela1[[#This Row],[Wikiaves (Espécies)]])</f>
        <v>2.0827853703164503</v>
      </c>
      <c r="W164">
        <f>LOG10(Tabela1[[#This Row],[SpeciesLink (Espécies)]])</f>
        <v>0.77815125038364363</v>
      </c>
      <c r="X164">
        <f>LOG10(Tabela1[[#This Row],[Wikiaves (Registros)]])</f>
        <v>2.4969296480732148</v>
      </c>
      <c r="Y164">
        <f>LOG10(Tabela1[[#This Row],[SpeciesLink (Registros)]])</f>
        <v>0.77815125038364363</v>
      </c>
      <c r="Z164">
        <f>LOG10(Tabela1[[#This Row],[Área]])</f>
        <v>2.3461396874072928</v>
      </c>
      <c r="AA164">
        <f>LOG10(Tabela1[[#This Row],[Altitude]])</f>
        <v>2.9067616445444187</v>
      </c>
      <c r="AB164">
        <f>LOG10(Tabela1[[#This Row],[População]])</f>
        <v>4.1126050015345745</v>
      </c>
    </row>
    <row r="165" spans="1:28" x14ac:dyDescent="0.3">
      <c r="A165" t="s">
        <v>174</v>
      </c>
      <c r="B165">
        <v>13</v>
      </c>
      <c r="C165">
        <v>9</v>
      </c>
      <c r="D165">
        <v>19.858333333333334</v>
      </c>
      <c r="E165">
        <v>106.5</v>
      </c>
      <c r="F165">
        <v>515.25800000000004</v>
      </c>
      <c r="G165">
        <v>684.99032199999999</v>
      </c>
      <c r="H165">
        <v>1</v>
      </c>
      <c r="I165">
        <v>6102</v>
      </c>
      <c r="J165">
        <v>-22.424996999334002</v>
      </c>
      <c r="K165">
        <v>-50.207006146214439</v>
      </c>
      <c r="M165" t="s">
        <v>616</v>
      </c>
      <c r="N165">
        <f t="shared" si="12"/>
        <v>625.00300000000004</v>
      </c>
      <c r="O165">
        <f t="shared" si="13"/>
        <v>586.07850599999995</v>
      </c>
      <c r="P165">
        <f t="shared" si="14"/>
        <v>89</v>
      </c>
      <c r="Q165">
        <f t="shared" si="15"/>
        <v>314924</v>
      </c>
      <c r="R165">
        <f t="shared" si="16"/>
        <v>-23.026555500000004</v>
      </c>
      <c r="S165">
        <f t="shared" si="17"/>
        <v>-45.556608696687441</v>
      </c>
      <c r="U165" t="s">
        <v>616</v>
      </c>
      <c r="V165">
        <f>LOG10(Tabela1[[#This Row],[Wikiaves (Espécies)]])</f>
        <v>2.436162647040756</v>
      </c>
      <c r="W165">
        <f>LOG10(Tabela1[[#This Row],[SpeciesLink (Espécies)]])</f>
        <v>0.6020599913279624</v>
      </c>
      <c r="X165">
        <f>LOG10(Tabela1[[#This Row],[Wikiaves (Registros)]])</f>
        <v>3.4497868469857735</v>
      </c>
      <c r="Y165">
        <f>LOG10(Tabela1[[#This Row],[SpeciesLink (Registros)]])</f>
        <v>0.6020599913279624</v>
      </c>
      <c r="Z165">
        <f>LOG10(Tabela1[[#This Row],[Área]])</f>
        <v>2.7958821019525852</v>
      </c>
      <c r="AA165">
        <f>LOG10(Tabela1[[#This Row],[Altitude]])</f>
        <v>2.7679557942416015</v>
      </c>
      <c r="AB165">
        <f>LOG10(Tabela1[[#This Row],[População]])</f>
        <v>5.4982057589864661</v>
      </c>
    </row>
    <row r="166" spans="1:28" x14ac:dyDescent="0.3">
      <c r="A166" t="s">
        <v>175</v>
      </c>
      <c r="B166">
        <v>1322</v>
      </c>
      <c r="C166">
        <v>268</v>
      </c>
      <c r="D166">
        <v>22.65</v>
      </c>
      <c r="E166">
        <v>126.58333333333333</v>
      </c>
      <c r="F166">
        <v>1654.2560000000001</v>
      </c>
      <c r="G166">
        <v>27.695094000000001</v>
      </c>
      <c r="H166">
        <v>5</v>
      </c>
      <c r="I166">
        <v>15494</v>
      </c>
      <c r="J166">
        <v>-24.525386611147006</v>
      </c>
      <c r="K166">
        <v>-48.103228422535025</v>
      </c>
      <c r="M166" t="s">
        <v>618</v>
      </c>
      <c r="N166">
        <f t="shared" si="12"/>
        <v>1555.8030000000001</v>
      </c>
      <c r="O166">
        <f t="shared" si="13"/>
        <v>352.74982899999998</v>
      </c>
      <c r="P166">
        <f t="shared" si="14"/>
        <v>9</v>
      </c>
      <c r="Q166">
        <f t="shared" si="15"/>
        <v>23148</v>
      </c>
      <c r="R166">
        <f t="shared" si="16"/>
        <v>-22.531007000000002</v>
      </c>
      <c r="S166">
        <f t="shared" si="17"/>
        <v>-52.171194822163727</v>
      </c>
      <c r="U166" t="s">
        <v>618</v>
      </c>
      <c r="V166">
        <f>LOG10(Tabela1[[#This Row],[Wikiaves (Espécies)]])</f>
        <v>2.5118833609788744</v>
      </c>
      <c r="W166">
        <f>LOG10(Tabela1[[#This Row],[SpeciesLink (Espécies)]])</f>
        <v>1.5910646070264991</v>
      </c>
      <c r="X166">
        <f>LOG10(Tabela1[[#This Row],[Wikiaves (Registros)]])</f>
        <v>3.6079908585471747</v>
      </c>
      <c r="Y166">
        <f>LOG10(Tabela1[[#This Row],[SpeciesLink (Registros)]])</f>
        <v>1.7781512503836436</v>
      </c>
      <c r="Z166">
        <f>LOG10(Tabela1[[#This Row],[Área]])</f>
        <v>3.1919546045885201</v>
      </c>
      <c r="AA166">
        <f>LOG10(Tabela1[[#This Row],[Altitude]])</f>
        <v>2.5474668118966211</v>
      </c>
      <c r="AB166">
        <f>LOG10(Tabela1[[#This Row],[População]])</f>
        <v>4.3645134736915097</v>
      </c>
    </row>
    <row r="167" spans="1:28" x14ac:dyDescent="0.3">
      <c r="A167" t="s">
        <v>176</v>
      </c>
      <c r="B167">
        <v>161</v>
      </c>
      <c r="C167">
        <v>78</v>
      </c>
      <c r="D167">
        <v>19.908333333333335</v>
      </c>
      <c r="E167">
        <v>99.916666666666671</v>
      </c>
      <c r="F167">
        <v>202.36</v>
      </c>
      <c r="G167">
        <v>572.24222499999996</v>
      </c>
      <c r="H167">
        <v>1</v>
      </c>
      <c r="I167">
        <v>17772</v>
      </c>
      <c r="J167">
        <v>-23.04253672118076</v>
      </c>
      <c r="K167">
        <v>-47.376774239641627</v>
      </c>
      <c r="M167" t="s">
        <v>623</v>
      </c>
      <c r="N167">
        <f t="shared" si="12"/>
        <v>315.26600000000002</v>
      </c>
      <c r="O167">
        <f t="shared" si="13"/>
        <v>794.43520799999999</v>
      </c>
      <c r="P167">
        <f t="shared" si="14"/>
        <v>1</v>
      </c>
      <c r="Q167">
        <f t="shared" si="15"/>
        <v>10010</v>
      </c>
      <c r="R167">
        <f t="shared" si="16"/>
        <v>-22.427493614698104</v>
      </c>
      <c r="S167">
        <f t="shared" si="17"/>
        <v>-48.172157585145634</v>
      </c>
      <c r="U167" t="s">
        <v>623</v>
      </c>
      <c r="V167">
        <f>LOG10(Tabela1[[#This Row],[Wikiaves (Espécies)]])</f>
        <v>2.0413926851582249</v>
      </c>
      <c r="W167">
        <f>LOG10(Tabela1[[#This Row],[SpeciesLink (Espécies)]])</f>
        <v>0.47712125471966244</v>
      </c>
      <c r="X167">
        <f>LOG10(Tabela1[[#This Row],[Wikiaves (Registros)]])</f>
        <v>2.3201462861110542</v>
      </c>
      <c r="Y167">
        <f>LOG10(Tabela1[[#This Row],[SpeciesLink (Registros)]])</f>
        <v>0.47712125471966244</v>
      </c>
      <c r="Z167">
        <f>LOG10(Tabela1[[#This Row],[Área]])</f>
        <v>2.4986771365944649</v>
      </c>
      <c r="AA167">
        <f>LOG10(Tabela1[[#This Row],[Altitude]])</f>
        <v>2.9000584830972018</v>
      </c>
      <c r="AB167">
        <f>LOG10(Tabela1[[#This Row],[População]])</f>
        <v>4.0004340774793183</v>
      </c>
    </row>
    <row r="168" spans="1:28" x14ac:dyDescent="0.3">
      <c r="A168" t="s">
        <v>177</v>
      </c>
      <c r="B168">
        <v>19</v>
      </c>
      <c r="C168">
        <v>14</v>
      </c>
      <c r="D168">
        <v>22.475000000000001</v>
      </c>
      <c r="E168">
        <v>106.41666666666667</v>
      </c>
      <c r="F168">
        <v>93.98</v>
      </c>
      <c r="G168">
        <v>508.31157999999999</v>
      </c>
      <c r="H168">
        <v>0</v>
      </c>
      <c r="I168">
        <v>3651</v>
      </c>
      <c r="J168">
        <v>-21.164429018489251</v>
      </c>
      <c r="K168">
        <v>-49.110835890202573</v>
      </c>
      <c r="M168" t="s">
        <v>633</v>
      </c>
      <c r="N168">
        <f t="shared" si="12"/>
        <v>708.10500000000002</v>
      </c>
      <c r="O168">
        <f t="shared" si="13"/>
        <v>5.0201219999999998</v>
      </c>
      <c r="P168">
        <f t="shared" si="14"/>
        <v>203</v>
      </c>
      <c r="Q168">
        <f t="shared" si="15"/>
        <v>90799</v>
      </c>
      <c r="R168">
        <f t="shared" si="16"/>
        <v>-23.435964980516907</v>
      </c>
      <c r="S168">
        <f t="shared" si="17"/>
        <v>-45.072091475479915</v>
      </c>
      <c r="U168" t="s">
        <v>633</v>
      </c>
      <c r="V168">
        <f>LOG10(Tabela1[[#This Row],[Wikiaves (Espécies)]])</f>
        <v>2.6989700043360187</v>
      </c>
      <c r="W168">
        <f>LOG10(Tabela1[[#This Row],[SpeciesLink (Espécies)]])</f>
        <v>2.2787536009528289</v>
      </c>
      <c r="X168">
        <f>LOG10(Tabela1[[#This Row],[Wikiaves (Registros)]])</f>
        <v>4.4982416126858915</v>
      </c>
      <c r="Y168">
        <f>LOG10(Tabela1[[#This Row],[SpeciesLink (Registros)]])</f>
        <v>3.1300119496719043</v>
      </c>
      <c r="Z168">
        <f>LOG10(Tabela1[[#This Row],[Área]])</f>
        <v>2.8500976609941615</v>
      </c>
      <c r="AA168">
        <f>LOG10(Tabela1[[#This Row],[Altitude]])</f>
        <v>0.70071427158385879</v>
      </c>
      <c r="AB168">
        <f>LOG10(Tabela1[[#This Row],[População]])</f>
        <v>4.9580810655158709</v>
      </c>
    </row>
    <row r="169" spans="1:28" x14ac:dyDescent="0.3">
      <c r="A169" t="s">
        <v>178</v>
      </c>
      <c r="B169">
        <v>10</v>
      </c>
      <c r="C169">
        <v>8</v>
      </c>
      <c r="D169">
        <v>22.708333333333336</v>
      </c>
      <c r="E169">
        <v>109.75</v>
      </c>
      <c r="F169">
        <v>83.129000000000005</v>
      </c>
      <c r="G169">
        <v>546.34642299999996</v>
      </c>
      <c r="H169">
        <v>0</v>
      </c>
      <c r="I169">
        <v>2452</v>
      </c>
      <c r="J169">
        <v>-20.982668054874704</v>
      </c>
      <c r="K169">
        <v>-48.83262029214584</v>
      </c>
      <c r="M169" t="s">
        <v>634</v>
      </c>
      <c r="N169">
        <f t="shared" si="12"/>
        <v>282.17899999999997</v>
      </c>
      <c r="O169">
        <f t="shared" si="13"/>
        <v>480.64356299999997</v>
      </c>
      <c r="P169">
        <f t="shared" si="14"/>
        <v>0</v>
      </c>
      <c r="Q169">
        <f t="shared" si="15"/>
        <v>4780</v>
      </c>
      <c r="R169">
        <f t="shared" si="16"/>
        <v>-22.523835450207056</v>
      </c>
      <c r="S169">
        <f t="shared" si="17"/>
        <v>-49.663271665553467</v>
      </c>
      <c r="U169" t="s">
        <v>634</v>
      </c>
      <c r="V169">
        <f>LOG10(Tabela1[[#This Row],[Wikiaves (Espécies)]])</f>
        <v>0.69897000433601886</v>
      </c>
      <c r="W169">
        <f>LOG10(Tabela1[[#This Row],[SpeciesLink (Espécies)]])</f>
        <v>0</v>
      </c>
      <c r="X169">
        <f>LOG10(Tabela1[[#This Row],[Wikiaves (Registros)]])</f>
        <v>0.69897000433601886</v>
      </c>
      <c r="Y169">
        <f>LOG10(Tabela1[[#This Row],[SpeciesLink (Registros)]])</f>
        <v>0</v>
      </c>
      <c r="Z169">
        <f>LOG10(Tabela1[[#This Row],[Área]])</f>
        <v>2.450524690058026</v>
      </c>
      <c r="AA169">
        <f>LOG10(Tabela1[[#This Row],[Altitude]])</f>
        <v>2.6818231304152853</v>
      </c>
      <c r="AB169">
        <f>LOG10(Tabela1[[#This Row],[População]])</f>
        <v>3.6794278966121188</v>
      </c>
    </row>
    <row r="170" spans="1:28" x14ac:dyDescent="0.3">
      <c r="A170" t="s">
        <v>179</v>
      </c>
      <c r="B170">
        <v>581</v>
      </c>
      <c r="C170">
        <v>152</v>
      </c>
      <c r="D170">
        <v>17.708333333333336</v>
      </c>
      <c r="E170">
        <v>127.66666666666667</v>
      </c>
      <c r="F170">
        <v>70.397999999999996</v>
      </c>
      <c r="G170">
        <v>791.83497699999998</v>
      </c>
      <c r="H170">
        <v>16</v>
      </c>
      <c r="I170">
        <v>273726</v>
      </c>
      <c r="J170">
        <v>-23.647312500000005</v>
      </c>
      <c r="K170">
        <v>-46.850859993673581</v>
      </c>
      <c r="M170" t="s">
        <v>641</v>
      </c>
      <c r="N170">
        <f t="shared" si="12"/>
        <v>148.53800000000001</v>
      </c>
      <c r="O170">
        <f t="shared" si="13"/>
        <v>690.12080300000002</v>
      </c>
      <c r="P170">
        <f t="shared" si="14"/>
        <v>39</v>
      </c>
      <c r="Q170">
        <f t="shared" si="15"/>
        <v>129193</v>
      </c>
      <c r="R170">
        <f t="shared" si="16"/>
        <v>-22.971244000000002</v>
      </c>
      <c r="S170">
        <f t="shared" si="17"/>
        <v>-46.996630027555213</v>
      </c>
      <c r="U170" t="s">
        <v>641</v>
      </c>
      <c r="V170">
        <f>LOG10(Tabela1[[#This Row],[Wikiaves (Espécies)]])</f>
        <v>2.2600713879850747</v>
      </c>
      <c r="W170">
        <f>LOG10(Tabela1[[#This Row],[SpeciesLink (Espécies)]])</f>
        <v>1.5440680443502757</v>
      </c>
      <c r="X170">
        <f>LOG10(Tabela1[[#This Row],[Wikiaves (Registros)]])</f>
        <v>3.1386184338994925</v>
      </c>
      <c r="Y170">
        <f>LOG10(Tabela1[[#This Row],[SpeciesLink (Registros)]])</f>
        <v>1.8512583487190752</v>
      </c>
      <c r="Z170">
        <f>LOG10(Tabela1[[#This Row],[Área]])</f>
        <v>2.1718375720313672</v>
      </c>
      <c r="AA170">
        <f>LOG10(Tabela1[[#This Row],[Altitude]])</f>
        <v>2.8389251189752431</v>
      </c>
      <c r="AB170">
        <f>LOG10(Tabela1[[#This Row],[População]])</f>
        <v>5.1112389831348324</v>
      </c>
    </row>
    <row r="171" spans="1:28" x14ac:dyDescent="0.3">
      <c r="A171" t="s">
        <v>180</v>
      </c>
      <c r="B171">
        <v>714</v>
      </c>
      <c r="C171">
        <v>204</v>
      </c>
      <c r="D171">
        <v>17.725000000000001</v>
      </c>
      <c r="E171">
        <v>167.58333333333334</v>
      </c>
      <c r="F171">
        <v>155.64099999999999</v>
      </c>
      <c r="G171">
        <v>765.89379199999996</v>
      </c>
      <c r="H171">
        <v>11</v>
      </c>
      <c r="I171">
        <v>69385</v>
      </c>
      <c r="J171">
        <v>-23.831829103771252</v>
      </c>
      <c r="K171">
        <v>-46.817108872549611</v>
      </c>
      <c r="M171" t="s">
        <v>642</v>
      </c>
      <c r="N171">
        <f t="shared" si="12"/>
        <v>857.66099999999994</v>
      </c>
      <c r="O171">
        <f t="shared" si="13"/>
        <v>451.787756</v>
      </c>
      <c r="P171">
        <f t="shared" si="14"/>
        <v>1</v>
      </c>
      <c r="Q171">
        <f t="shared" si="15"/>
        <v>26480</v>
      </c>
      <c r="R171">
        <f t="shared" si="16"/>
        <v>-21.225575282859502</v>
      </c>
      <c r="S171">
        <f t="shared" si="17"/>
        <v>-50.869308119039758</v>
      </c>
      <c r="U171" t="s">
        <v>642</v>
      </c>
      <c r="V171">
        <f>LOG10(Tabela1[[#This Row],[Wikiaves (Espécies)]])</f>
        <v>1.3617278360175928</v>
      </c>
      <c r="W171">
        <f>LOG10(Tabela1[[#This Row],[SpeciesLink (Espécies)]])</f>
        <v>0.47712125471966244</v>
      </c>
      <c r="X171">
        <f>LOG10(Tabela1[[#This Row],[Wikiaves (Registros)]])</f>
        <v>1.4623979978989561</v>
      </c>
      <c r="Y171">
        <f>LOG10(Tabela1[[#This Row],[SpeciesLink (Registros)]])</f>
        <v>0.47712125471966244</v>
      </c>
      <c r="Z171">
        <f>LOG10(Tabela1[[#This Row],[Área]])</f>
        <v>2.9333156620656617</v>
      </c>
      <c r="AA171">
        <f>LOG10(Tabela1[[#This Row],[Altitude]])</f>
        <v>2.6549344568329252</v>
      </c>
      <c r="AB171">
        <f>LOG10(Tabela1[[#This Row],[População]])</f>
        <v>4.4229179807676626</v>
      </c>
    </row>
    <row r="172" spans="1:28" x14ac:dyDescent="0.3">
      <c r="A172" t="s">
        <v>181</v>
      </c>
      <c r="B172">
        <v>40</v>
      </c>
      <c r="C172">
        <v>26</v>
      </c>
      <c r="D172">
        <v>22.433333333333334</v>
      </c>
      <c r="E172">
        <v>96.25</v>
      </c>
      <c r="F172">
        <v>225.167</v>
      </c>
      <c r="G172">
        <v>340.90549399999998</v>
      </c>
      <c r="H172">
        <v>0</v>
      </c>
      <c r="I172">
        <v>3214</v>
      </c>
      <c r="J172">
        <v>-21.83130897810015</v>
      </c>
      <c r="K172">
        <v>-51.480431428050558</v>
      </c>
      <c r="M172" t="s">
        <v>643</v>
      </c>
      <c r="N172">
        <f t="shared" si="12"/>
        <v>142.595</v>
      </c>
      <c r="O172">
        <f t="shared" si="13"/>
        <v>832.89650300000005</v>
      </c>
      <c r="P172">
        <f t="shared" si="14"/>
        <v>1</v>
      </c>
      <c r="Q172">
        <f t="shared" si="15"/>
        <v>10537</v>
      </c>
      <c r="R172">
        <f t="shared" si="16"/>
        <v>-22.884880423820402</v>
      </c>
      <c r="S172">
        <f t="shared" si="17"/>
        <v>-46.411600233135466</v>
      </c>
      <c r="U172" t="s">
        <v>643</v>
      </c>
      <c r="V172">
        <f>LOG10(Tabela1[[#This Row],[Wikiaves (Espécies)]])</f>
        <v>1.8195439355418688</v>
      </c>
      <c r="W172">
        <f>LOG10(Tabela1[[#This Row],[SpeciesLink (Espécies)]])</f>
        <v>0</v>
      </c>
      <c r="X172">
        <f>LOG10(Tabela1[[#This Row],[Wikiaves (Registros)]])</f>
        <v>1.9731278535996986</v>
      </c>
      <c r="Y172">
        <f>LOG10(Tabela1[[#This Row],[SpeciesLink (Registros)]])</f>
        <v>0.3010299956639812</v>
      </c>
      <c r="Z172">
        <f>LOG10(Tabela1[[#This Row],[Área]])</f>
        <v>2.1541042975321183</v>
      </c>
      <c r="AA172">
        <f>LOG10(Tabela1[[#This Row],[Altitude]])</f>
        <v>2.9205910386594374</v>
      </c>
      <c r="AB172">
        <f>LOG10(Tabela1[[#This Row],[População]])</f>
        <v>4.0227169800510296</v>
      </c>
    </row>
    <row r="173" spans="1:28" x14ac:dyDescent="0.3">
      <c r="A173" t="s">
        <v>182</v>
      </c>
      <c r="B173">
        <v>74</v>
      </c>
      <c r="C173">
        <v>52</v>
      </c>
      <c r="D173">
        <v>20.024999999999999</v>
      </c>
      <c r="E173">
        <v>108.25</v>
      </c>
      <c r="F173">
        <v>109.941</v>
      </c>
      <c r="G173">
        <v>629.17176900000004</v>
      </c>
      <c r="H173">
        <v>1</v>
      </c>
      <c r="I173">
        <v>20773</v>
      </c>
      <c r="J173">
        <v>-22.491189952477502</v>
      </c>
      <c r="K173">
        <v>-47.213079730539313</v>
      </c>
      <c r="M173" t="s">
        <v>647</v>
      </c>
      <c r="N173">
        <f t="shared" si="12"/>
        <v>247.71600000000001</v>
      </c>
      <c r="O173">
        <f t="shared" si="13"/>
        <v>650.27430400000003</v>
      </c>
      <c r="P173">
        <f t="shared" si="14"/>
        <v>1</v>
      </c>
      <c r="Q173">
        <f t="shared" si="15"/>
        <v>10843</v>
      </c>
      <c r="R173">
        <f t="shared" si="16"/>
        <v>-22.224748314841602</v>
      </c>
      <c r="S173">
        <f t="shared" si="17"/>
        <v>-49.821781654576142</v>
      </c>
      <c r="U173" t="s">
        <v>647</v>
      </c>
      <c r="V173">
        <f>LOG10(Tabela1[[#This Row],[Wikiaves (Espécies)]])</f>
        <v>1.8195439355418688</v>
      </c>
      <c r="W173">
        <f>LOG10(Tabela1[[#This Row],[SpeciesLink (Espécies)]])</f>
        <v>0</v>
      </c>
      <c r="X173">
        <f>LOG10(Tabela1[[#This Row],[Wikiaves (Registros)]])</f>
        <v>1.8388490907372552</v>
      </c>
      <c r="Y173">
        <f>LOG10(Tabela1[[#This Row],[SpeciesLink (Registros)]])</f>
        <v>0</v>
      </c>
      <c r="Z173">
        <f>LOG10(Tabela1[[#This Row],[Área]])</f>
        <v>2.3939540586136796</v>
      </c>
      <c r="AA173">
        <f>LOG10(Tabela1[[#This Row],[Altitude]])</f>
        <v>2.8130965929260996</v>
      </c>
      <c r="AB173">
        <f>LOG10(Tabela1[[#This Row],[População]])</f>
        <v>4.0351494577734632</v>
      </c>
    </row>
    <row r="174" spans="1:28" x14ac:dyDescent="0.3">
      <c r="A174" t="s">
        <v>183</v>
      </c>
      <c r="B174">
        <v>974</v>
      </c>
      <c r="C174">
        <v>198</v>
      </c>
      <c r="D174">
        <v>19.425000000000001</v>
      </c>
      <c r="E174">
        <v>127.58333333333333</v>
      </c>
      <c r="F174">
        <v>389.23500000000001</v>
      </c>
      <c r="G174">
        <v>877.591227</v>
      </c>
      <c r="H174">
        <v>19</v>
      </c>
      <c r="I174">
        <v>44330</v>
      </c>
      <c r="J174">
        <v>-22.197053500000003</v>
      </c>
      <c r="K174">
        <v>-46.745514289869647</v>
      </c>
      <c r="M174" t="s">
        <v>648</v>
      </c>
      <c r="N174">
        <f t="shared" si="12"/>
        <v>81.603999999999999</v>
      </c>
      <c r="O174">
        <f t="shared" si="13"/>
        <v>719.20842600000003</v>
      </c>
      <c r="P174">
        <f t="shared" si="14"/>
        <v>23</v>
      </c>
      <c r="Q174">
        <f t="shared" si="15"/>
        <v>78728</v>
      </c>
      <c r="R174">
        <f t="shared" si="16"/>
        <v>-23.030538324140796</v>
      </c>
      <c r="S174">
        <f t="shared" si="17"/>
        <v>-46.976476309079708</v>
      </c>
      <c r="U174" t="s">
        <v>648</v>
      </c>
      <c r="V174">
        <f>LOG10(Tabela1[[#This Row],[Wikiaves (Espécies)]])</f>
        <v>2.2600713879850747</v>
      </c>
      <c r="W174">
        <f>LOG10(Tabela1[[#This Row],[SpeciesLink (Espécies)]])</f>
        <v>0.77815125038364363</v>
      </c>
      <c r="X174">
        <f>LOG10(Tabela1[[#This Row],[Wikiaves (Registros)]])</f>
        <v>2.8959747323590648</v>
      </c>
      <c r="Y174">
        <f>LOG10(Tabela1[[#This Row],[SpeciesLink (Registros)]])</f>
        <v>0.95424250943932487</v>
      </c>
      <c r="Z174">
        <f>LOG10(Tabela1[[#This Row],[Área]])</f>
        <v>1.9117114471772816</v>
      </c>
      <c r="AA174">
        <f>LOG10(Tabela1[[#This Row],[Altitude]])</f>
        <v>2.856854766800629</v>
      </c>
      <c r="AB174">
        <f>LOG10(Tabela1[[#This Row],[População]])</f>
        <v>4.896129218798853</v>
      </c>
    </row>
    <row r="175" spans="1:28" x14ac:dyDescent="0.3">
      <c r="A175" t="s">
        <v>184</v>
      </c>
      <c r="B175">
        <v>5</v>
      </c>
      <c r="C175">
        <v>4</v>
      </c>
      <c r="D175">
        <v>21.091666666666665</v>
      </c>
      <c r="E175">
        <v>107.33333333333333</v>
      </c>
      <c r="F175">
        <v>193.666</v>
      </c>
      <c r="G175">
        <v>499.42756800000001</v>
      </c>
      <c r="H175">
        <v>2</v>
      </c>
      <c r="I175">
        <v>4829</v>
      </c>
      <c r="J175">
        <v>-22.694973492069455</v>
      </c>
      <c r="K175">
        <v>-49.429825285815944</v>
      </c>
    </row>
    <row r="176" spans="1:28" x14ac:dyDescent="0.3">
      <c r="A176" t="s">
        <v>185</v>
      </c>
      <c r="B176">
        <v>34</v>
      </c>
      <c r="C176">
        <v>31</v>
      </c>
      <c r="D176">
        <v>20.266666666666666</v>
      </c>
      <c r="E176">
        <v>113.75</v>
      </c>
      <c r="F176">
        <v>74.144000000000005</v>
      </c>
      <c r="G176">
        <v>624.06239600000004</v>
      </c>
      <c r="H176">
        <v>1</v>
      </c>
      <c r="I176">
        <v>11304</v>
      </c>
      <c r="J176">
        <v>-22.274588913126454</v>
      </c>
      <c r="K176">
        <v>-46.953602690417867</v>
      </c>
    </row>
    <row r="177" spans="1:11" x14ac:dyDescent="0.3">
      <c r="A177" t="s">
        <v>186</v>
      </c>
      <c r="B177">
        <v>5</v>
      </c>
      <c r="C177">
        <v>5</v>
      </c>
      <c r="D177">
        <v>21.991666666666667</v>
      </c>
      <c r="E177">
        <v>101.41666666666667</v>
      </c>
      <c r="F177">
        <v>264.98700000000002</v>
      </c>
      <c r="G177">
        <v>385.641032</v>
      </c>
      <c r="H177">
        <v>0</v>
      </c>
      <c r="I177">
        <v>2766</v>
      </c>
      <c r="J177">
        <v>-22.490598901991106</v>
      </c>
      <c r="K177">
        <v>-51.664176190951686</v>
      </c>
    </row>
    <row r="178" spans="1:11" x14ac:dyDescent="0.3">
      <c r="A178" t="s">
        <v>187</v>
      </c>
      <c r="B178">
        <v>44</v>
      </c>
      <c r="C178">
        <v>37</v>
      </c>
      <c r="D178">
        <v>22.225000000000001</v>
      </c>
      <c r="E178">
        <v>100.33333333333333</v>
      </c>
      <c r="F178">
        <v>296.28100000000001</v>
      </c>
      <c r="G178">
        <v>486.62134200000003</v>
      </c>
      <c r="H178">
        <v>0</v>
      </c>
      <c r="I178">
        <v>8419</v>
      </c>
      <c r="J178">
        <v>-20.286082203974658</v>
      </c>
      <c r="K178">
        <v>-50.405466847951246</v>
      </c>
    </row>
    <row r="179" spans="1:11" x14ac:dyDescent="0.3">
      <c r="A179" t="s">
        <v>188</v>
      </c>
      <c r="B179">
        <v>18</v>
      </c>
      <c r="C179">
        <v>13</v>
      </c>
      <c r="D179">
        <v>22.441666666666666</v>
      </c>
      <c r="E179">
        <v>100.58333333333333</v>
      </c>
      <c r="F179">
        <v>573.89400000000001</v>
      </c>
      <c r="G179">
        <v>305.85159599999997</v>
      </c>
      <c r="H179">
        <v>0</v>
      </c>
      <c r="I179">
        <v>9371</v>
      </c>
      <c r="J179">
        <v>-22.554996920208456</v>
      </c>
      <c r="K179">
        <v>-52.590898380276627</v>
      </c>
    </row>
    <row r="180" spans="1:11" x14ac:dyDescent="0.3">
      <c r="A180" t="s">
        <v>189</v>
      </c>
      <c r="B180">
        <v>647</v>
      </c>
      <c r="C180">
        <v>178</v>
      </c>
      <c r="D180">
        <v>20.891666666666666</v>
      </c>
      <c r="E180">
        <v>110.08333333333333</v>
      </c>
      <c r="F180">
        <v>429.17099999999999</v>
      </c>
      <c r="G180">
        <v>505.45151499999997</v>
      </c>
      <c r="H180">
        <v>6</v>
      </c>
      <c r="I180">
        <v>16036</v>
      </c>
      <c r="J180">
        <v>-23.388960913938501</v>
      </c>
      <c r="K180">
        <v>-49.512053376698297</v>
      </c>
    </row>
    <row r="181" spans="1:11" x14ac:dyDescent="0.3">
      <c r="A181" t="s">
        <v>190</v>
      </c>
      <c r="B181">
        <v>18</v>
      </c>
      <c r="C181">
        <v>13</v>
      </c>
      <c r="D181">
        <v>22.191666666666666</v>
      </c>
      <c r="E181">
        <v>107.16666666666667</v>
      </c>
      <c r="F181">
        <v>169.99</v>
      </c>
      <c r="G181">
        <v>539.12046399999997</v>
      </c>
      <c r="H181">
        <v>0</v>
      </c>
      <c r="I181">
        <v>5783</v>
      </c>
      <c r="J181">
        <v>-21.267121989952404</v>
      </c>
      <c r="K181">
        <v>-48.692273053194221</v>
      </c>
    </row>
    <row r="182" spans="1:11" x14ac:dyDescent="0.3">
      <c r="A182" t="s">
        <v>191</v>
      </c>
      <c r="B182">
        <v>227</v>
      </c>
      <c r="C182">
        <v>122</v>
      </c>
      <c r="D182">
        <v>22.3</v>
      </c>
      <c r="E182">
        <v>102.91666666666667</v>
      </c>
      <c r="F182">
        <v>549.79700000000003</v>
      </c>
      <c r="G182">
        <v>538.77885400000002</v>
      </c>
      <c r="H182">
        <v>6</v>
      </c>
      <c r="I182">
        <v>69116</v>
      </c>
      <c r="J182">
        <v>-20.282382990000006</v>
      </c>
      <c r="K182">
        <v>-50.248748430583433</v>
      </c>
    </row>
    <row r="183" spans="1:11" x14ac:dyDescent="0.3">
      <c r="A183" t="s">
        <v>192</v>
      </c>
      <c r="B183">
        <v>24</v>
      </c>
      <c r="C183">
        <v>18</v>
      </c>
      <c r="D183">
        <v>20.816666666666666</v>
      </c>
      <c r="E183">
        <v>105.83333333333333</v>
      </c>
      <c r="F183">
        <v>100.504</v>
      </c>
      <c r="G183">
        <v>557.97873100000004</v>
      </c>
      <c r="H183">
        <v>0</v>
      </c>
      <c r="I183">
        <v>1716</v>
      </c>
      <c r="J183">
        <v>-22.359138319147654</v>
      </c>
      <c r="K183">
        <v>-49.519841211156304</v>
      </c>
    </row>
    <row r="184" spans="1:11" x14ac:dyDescent="0.3">
      <c r="A184" t="s">
        <v>193</v>
      </c>
      <c r="B184">
        <v>63</v>
      </c>
      <c r="C184">
        <v>45</v>
      </c>
      <c r="D184">
        <v>17.691666666666666</v>
      </c>
      <c r="E184">
        <v>121.91666666666667</v>
      </c>
      <c r="F184">
        <v>29.564</v>
      </c>
      <c r="G184">
        <v>766.48060199999998</v>
      </c>
      <c r="H184">
        <v>2</v>
      </c>
      <c r="I184">
        <v>194276</v>
      </c>
      <c r="J184">
        <v>-23.541544500000004</v>
      </c>
      <c r="K184">
        <v>-46.366552671574183</v>
      </c>
    </row>
    <row r="185" spans="1:11" x14ac:dyDescent="0.3">
      <c r="A185" t="s">
        <v>194</v>
      </c>
      <c r="B185">
        <v>2</v>
      </c>
      <c r="C185">
        <v>2</v>
      </c>
      <c r="D185">
        <v>22.166666666666664</v>
      </c>
      <c r="E185">
        <v>98.416666666666671</v>
      </c>
      <c r="F185">
        <v>224.71100000000001</v>
      </c>
      <c r="G185">
        <v>386.77312000000001</v>
      </c>
      <c r="H185">
        <v>0</v>
      </c>
      <c r="I185">
        <v>1464</v>
      </c>
      <c r="J185">
        <v>-21.676733935614351</v>
      </c>
      <c r="K185">
        <v>-51.382300841071938</v>
      </c>
    </row>
    <row r="186" spans="1:11" x14ac:dyDescent="0.3">
      <c r="A186" t="s">
        <v>195</v>
      </c>
      <c r="B186">
        <v>17</v>
      </c>
      <c r="C186">
        <v>14</v>
      </c>
      <c r="D186">
        <v>22.216666666666665</v>
      </c>
      <c r="E186">
        <v>101.66666666666667</v>
      </c>
      <c r="F186">
        <v>204.23599999999999</v>
      </c>
      <c r="G186">
        <v>506.28351700000002</v>
      </c>
      <c r="H186">
        <v>0</v>
      </c>
      <c r="I186">
        <v>2917</v>
      </c>
      <c r="J186">
        <v>-20.674031227925401</v>
      </c>
      <c r="K186">
        <v>-50.145689008682758</v>
      </c>
    </row>
    <row r="187" spans="1:11" x14ac:dyDescent="0.3">
      <c r="A187" t="s">
        <v>196</v>
      </c>
      <c r="B187">
        <v>17</v>
      </c>
      <c r="C187">
        <v>17</v>
      </c>
      <c r="D187">
        <v>21.883333333333333</v>
      </c>
      <c r="E187">
        <v>97.416666666666671</v>
      </c>
      <c r="F187">
        <v>524.13800000000003</v>
      </c>
      <c r="G187">
        <v>449.069277</v>
      </c>
      <c r="H187">
        <v>0</v>
      </c>
      <c r="I187">
        <v>14640</v>
      </c>
      <c r="J187">
        <v>-21.613427615164152</v>
      </c>
      <c r="K187">
        <v>-51.168876466827719</v>
      </c>
    </row>
    <row r="188" spans="1:11" x14ac:dyDescent="0.3">
      <c r="A188" t="s">
        <v>197</v>
      </c>
      <c r="B188">
        <v>61</v>
      </c>
      <c r="C188">
        <v>55</v>
      </c>
      <c r="D188">
        <v>21.8</v>
      </c>
      <c r="E188">
        <v>105.16666666666667</v>
      </c>
      <c r="F188">
        <v>225.886</v>
      </c>
      <c r="G188">
        <v>389.778188</v>
      </c>
      <c r="H188">
        <v>1</v>
      </c>
      <c r="I188">
        <v>2676</v>
      </c>
      <c r="J188">
        <v>-22.903568778761954</v>
      </c>
      <c r="K188">
        <v>-50.724822473379952</v>
      </c>
    </row>
    <row r="189" spans="1:11" x14ac:dyDescent="0.3">
      <c r="A189" t="s">
        <v>198</v>
      </c>
      <c r="B189">
        <v>3029</v>
      </c>
      <c r="C189">
        <v>340</v>
      </c>
      <c r="D189">
        <v>19.391666666666666</v>
      </c>
      <c r="E189">
        <v>130.33333333333334</v>
      </c>
      <c r="F189">
        <v>605.67899999999997</v>
      </c>
      <c r="G189">
        <v>996.07265299999995</v>
      </c>
      <c r="H189">
        <v>64</v>
      </c>
      <c r="I189">
        <v>353187</v>
      </c>
      <c r="J189">
        <v>-20.536097000000002</v>
      </c>
      <c r="K189">
        <v>-47.40233162567754</v>
      </c>
    </row>
    <row r="190" spans="1:11" x14ac:dyDescent="0.3">
      <c r="A190" t="s">
        <v>199</v>
      </c>
      <c r="B190">
        <v>82</v>
      </c>
      <c r="C190">
        <v>30</v>
      </c>
      <c r="D190">
        <v>18.183333333333334</v>
      </c>
      <c r="E190">
        <v>113.58333333333333</v>
      </c>
      <c r="F190">
        <v>49.000999999999998</v>
      </c>
      <c r="G190">
        <v>860.80805599999997</v>
      </c>
      <c r="H190">
        <v>9</v>
      </c>
      <c r="I190">
        <v>175844</v>
      </c>
      <c r="J190">
        <v>-23.2758255</v>
      </c>
      <c r="K190">
        <v>-46.732526704705307</v>
      </c>
    </row>
    <row r="191" spans="1:11" x14ac:dyDescent="0.3">
      <c r="A191" t="s">
        <v>200</v>
      </c>
      <c r="B191">
        <v>1769</v>
      </c>
      <c r="C191">
        <v>222</v>
      </c>
      <c r="D191">
        <v>18.291666666666664</v>
      </c>
      <c r="E191">
        <v>114.08333333333333</v>
      </c>
      <c r="F191">
        <v>132.77500000000001</v>
      </c>
      <c r="G191">
        <v>747.305654</v>
      </c>
      <c r="H191">
        <v>13</v>
      </c>
      <c r="I191">
        <v>154489</v>
      </c>
      <c r="J191">
        <v>-23.320302500000004</v>
      </c>
      <c r="K191">
        <v>-46.727874668552587</v>
      </c>
    </row>
    <row r="192" spans="1:11" x14ac:dyDescent="0.3">
      <c r="A192" t="s">
        <v>201</v>
      </c>
      <c r="B192">
        <v>5</v>
      </c>
      <c r="C192">
        <v>4</v>
      </c>
      <c r="D192">
        <v>21.691666666666666</v>
      </c>
      <c r="E192">
        <v>101.58333333333333</v>
      </c>
      <c r="F192">
        <v>138.68100000000001</v>
      </c>
      <c r="G192">
        <v>431.76359300000001</v>
      </c>
      <c r="H192">
        <v>0</v>
      </c>
      <c r="I192">
        <v>2776</v>
      </c>
      <c r="J192">
        <v>-21.528980135312807</v>
      </c>
      <c r="K192">
        <v>-50.555460841939841</v>
      </c>
    </row>
    <row r="193" spans="1:11" x14ac:dyDescent="0.3">
      <c r="A193" t="s">
        <v>202</v>
      </c>
      <c r="B193">
        <v>1300</v>
      </c>
      <c r="C193">
        <v>221</v>
      </c>
      <c r="D193">
        <v>20.683333333333334</v>
      </c>
      <c r="E193">
        <v>107</v>
      </c>
      <c r="F193">
        <v>355.91399999999999</v>
      </c>
      <c r="G193">
        <v>561.18488100000002</v>
      </c>
      <c r="H193">
        <v>1</v>
      </c>
      <c r="I193">
        <v>6548</v>
      </c>
      <c r="J193">
        <v>-22.294019248259001</v>
      </c>
      <c r="K193">
        <v>-49.552111329830026</v>
      </c>
    </row>
    <row r="194" spans="1:11" x14ac:dyDescent="0.3">
      <c r="A194" t="s">
        <v>203</v>
      </c>
      <c r="B194">
        <v>679</v>
      </c>
      <c r="C194">
        <v>190</v>
      </c>
      <c r="D194">
        <v>19.891666666666666</v>
      </c>
      <c r="E194">
        <v>108.83333333333333</v>
      </c>
      <c r="F194">
        <v>555.80700000000002</v>
      </c>
      <c r="G194">
        <v>679.96329800000001</v>
      </c>
      <c r="H194">
        <v>19</v>
      </c>
      <c r="I194">
        <v>44390</v>
      </c>
      <c r="J194">
        <v>-22.210709490000003</v>
      </c>
      <c r="K194">
        <v>-49.656529935058046</v>
      </c>
    </row>
    <row r="195" spans="1:11" x14ac:dyDescent="0.3">
      <c r="A195" t="s">
        <v>204</v>
      </c>
      <c r="B195">
        <v>65</v>
      </c>
      <c r="C195">
        <v>47</v>
      </c>
      <c r="D195">
        <v>22.716666666666665</v>
      </c>
      <c r="E195">
        <v>99.833333333333329</v>
      </c>
      <c r="F195">
        <v>180.56899999999999</v>
      </c>
      <c r="G195">
        <v>420.90358900000001</v>
      </c>
      <c r="H195">
        <v>2</v>
      </c>
      <c r="I195">
        <v>4808</v>
      </c>
      <c r="J195">
        <v>-20.795239499374603</v>
      </c>
      <c r="K195">
        <v>-50.190219732204923</v>
      </c>
    </row>
    <row r="196" spans="1:11" x14ac:dyDescent="0.3">
      <c r="A196" t="s">
        <v>205</v>
      </c>
      <c r="B196">
        <v>32</v>
      </c>
      <c r="C196">
        <v>26</v>
      </c>
      <c r="D196">
        <v>21.433333333333334</v>
      </c>
      <c r="E196">
        <v>109.66666666666667</v>
      </c>
      <c r="F196">
        <v>243.76599999999999</v>
      </c>
      <c r="G196">
        <v>506.55949500000003</v>
      </c>
      <c r="H196">
        <v>0</v>
      </c>
      <c r="I196">
        <v>4789</v>
      </c>
      <c r="J196">
        <v>-21.840366902270201</v>
      </c>
      <c r="K196">
        <v>-48.495459202748087</v>
      </c>
    </row>
    <row r="197" spans="1:11" x14ac:dyDescent="0.3">
      <c r="A197" t="s">
        <v>206</v>
      </c>
      <c r="B197">
        <v>35</v>
      </c>
      <c r="C197">
        <v>30</v>
      </c>
      <c r="D197">
        <v>22.083333333333336</v>
      </c>
      <c r="E197">
        <v>100.5</v>
      </c>
      <c r="F197">
        <v>494.37599999999998</v>
      </c>
      <c r="G197">
        <v>506.496576</v>
      </c>
      <c r="H197">
        <v>3</v>
      </c>
      <c r="I197">
        <v>10869</v>
      </c>
      <c r="J197">
        <v>-20.648369316722</v>
      </c>
      <c r="K197">
        <v>-50.361813702123669</v>
      </c>
    </row>
    <row r="198" spans="1:11" x14ac:dyDescent="0.3">
      <c r="A198" t="s">
        <v>207</v>
      </c>
      <c r="B198">
        <v>109</v>
      </c>
      <c r="C198">
        <v>101</v>
      </c>
      <c r="D198">
        <v>21.283333333333335</v>
      </c>
      <c r="E198">
        <v>100.25</v>
      </c>
      <c r="F198">
        <v>676.755</v>
      </c>
      <c r="G198">
        <v>489.094268</v>
      </c>
      <c r="H198">
        <v>0</v>
      </c>
      <c r="I198">
        <v>11409</v>
      </c>
      <c r="J198">
        <v>-21.799830597460055</v>
      </c>
      <c r="K198">
        <v>-49.929283572293976</v>
      </c>
    </row>
    <row r="199" spans="1:11" x14ac:dyDescent="0.3">
      <c r="A199" t="s">
        <v>208</v>
      </c>
      <c r="B199">
        <v>25</v>
      </c>
      <c r="C199">
        <v>21</v>
      </c>
      <c r="D199">
        <v>22.083333333333336</v>
      </c>
      <c r="E199">
        <v>99.666666666666671</v>
      </c>
      <c r="F199">
        <v>272.8</v>
      </c>
      <c r="G199">
        <v>388.49145299999998</v>
      </c>
      <c r="H199">
        <v>0</v>
      </c>
      <c r="I199">
        <v>4815</v>
      </c>
      <c r="J199">
        <v>-21.379777805706556</v>
      </c>
      <c r="K199">
        <v>-50.208416728114045</v>
      </c>
    </row>
    <row r="200" spans="1:11" x14ac:dyDescent="0.3">
      <c r="A200" t="s">
        <v>209</v>
      </c>
      <c r="B200">
        <v>5</v>
      </c>
      <c r="C200">
        <v>4</v>
      </c>
      <c r="D200">
        <v>21.75</v>
      </c>
      <c r="E200">
        <v>103.41666666666667</v>
      </c>
      <c r="F200">
        <v>277.154</v>
      </c>
      <c r="G200">
        <v>455.64137699999998</v>
      </c>
      <c r="H200">
        <v>0</v>
      </c>
      <c r="I200">
        <v>12168</v>
      </c>
      <c r="J200">
        <v>-21.622142999353002</v>
      </c>
      <c r="K200">
        <v>-49.798761690961769</v>
      </c>
    </row>
    <row r="201" spans="1:11" x14ac:dyDescent="0.3">
      <c r="A201" t="s">
        <v>210</v>
      </c>
      <c r="B201">
        <v>19</v>
      </c>
      <c r="C201">
        <v>17</v>
      </c>
      <c r="D201">
        <v>21.233333333333334</v>
      </c>
      <c r="E201">
        <v>100.75</v>
      </c>
      <c r="F201">
        <v>217.81100000000001</v>
      </c>
      <c r="G201">
        <v>481.52605199999999</v>
      </c>
      <c r="H201">
        <v>1</v>
      </c>
      <c r="I201">
        <v>5765</v>
      </c>
      <c r="J201">
        <v>-21.910920658920002</v>
      </c>
      <c r="K201">
        <v>-49.897177750237852</v>
      </c>
    </row>
    <row r="202" spans="1:11" x14ac:dyDescent="0.3">
      <c r="A202" t="s">
        <v>211</v>
      </c>
      <c r="B202">
        <v>112</v>
      </c>
      <c r="C202">
        <v>80</v>
      </c>
      <c r="D202">
        <v>23.166666666666664</v>
      </c>
      <c r="E202">
        <v>114.5</v>
      </c>
      <c r="F202">
        <v>1258.4649999999999</v>
      </c>
      <c r="G202">
        <v>517.52504299999998</v>
      </c>
      <c r="H202">
        <v>1</v>
      </c>
      <c r="I202">
        <v>40790</v>
      </c>
      <c r="J202">
        <v>-20.320144335000005</v>
      </c>
      <c r="K202">
        <v>-48.314470490025975</v>
      </c>
    </row>
    <row r="203" spans="1:11" x14ac:dyDescent="0.3">
      <c r="A203" t="s">
        <v>212</v>
      </c>
      <c r="B203">
        <v>254</v>
      </c>
      <c r="C203">
        <v>118</v>
      </c>
      <c r="D203">
        <v>22.824999999999999</v>
      </c>
      <c r="E203">
        <v>108.16666666666667</v>
      </c>
      <c r="F203">
        <v>325.12599999999998</v>
      </c>
      <c r="G203">
        <v>501.65474599999999</v>
      </c>
      <c r="H203">
        <v>4</v>
      </c>
      <c r="I203">
        <v>21454</v>
      </c>
      <c r="J203">
        <v>-20.796448624865253</v>
      </c>
      <c r="K203">
        <v>-49.219145857724484</v>
      </c>
    </row>
    <row r="204" spans="1:11" x14ac:dyDescent="0.3">
      <c r="A204" t="s">
        <v>213</v>
      </c>
      <c r="B204">
        <v>174</v>
      </c>
      <c r="C204">
        <v>117</v>
      </c>
      <c r="D204">
        <v>18.458333333333336</v>
      </c>
      <c r="E204">
        <v>110.5</v>
      </c>
      <c r="F204">
        <v>408.29199999999997</v>
      </c>
      <c r="G204">
        <v>766.40262800000005</v>
      </c>
      <c r="H204">
        <v>1</v>
      </c>
      <c r="I204">
        <v>17157</v>
      </c>
      <c r="J204">
        <v>-24.182526500000005</v>
      </c>
      <c r="K204">
        <v>-48.527681321849471</v>
      </c>
    </row>
    <row r="205" spans="1:11" x14ac:dyDescent="0.3">
      <c r="A205" t="s">
        <v>214</v>
      </c>
      <c r="B205">
        <v>234</v>
      </c>
      <c r="C205">
        <v>124</v>
      </c>
      <c r="D205">
        <v>22.533333333333335</v>
      </c>
      <c r="E205">
        <v>123.58333333333333</v>
      </c>
      <c r="F205">
        <v>362.18299999999999</v>
      </c>
      <c r="G205">
        <v>576.45630900000003</v>
      </c>
      <c r="H205">
        <v>0</v>
      </c>
      <c r="I205">
        <v>21220</v>
      </c>
      <c r="J205">
        <v>-20.4275570617021</v>
      </c>
      <c r="K205">
        <v>-47.824592950174626</v>
      </c>
    </row>
    <row r="206" spans="1:11" x14ac:dyDescent="0.3">
      <c r="A206" t="s">
        <v>215</v>
      </c>
      <c r="B206">
        <v>63</v>
      </c>
      <c r="C206">
        <v>41</v>
      </c>
      <c r="D206">
        <v>22.024999999999999</v>
      </c>
      <c r="E206">
        <v>95.333333333333329</v>
      </c>
      <c r="F206">
        <v>569.197</v>
      </c>
      <c r="G206">
        <v>440.21666299999998</v>
      </c>
      <c r="H206">
        <v>0</v>
      </c>
      <c r="I206">
        <v>8323</v>
      </c>
      <c r="J206">
        <v>-21.032881387582503</v>
      </c>
      <c r="K206">
        <v>-51.209106344995398</v>
      </c>
    </row>
    <row r="207" spans="1:11" x14ac:dyDescent="0.3">
      <c r="A207" t="s">
        <v>216</v>
      </c>
      <c r="B207">
        <v>219</v>
      </c>
      <c r="C207">
        <v>114</v>
      </c>
      <c r="D207">
        <v>23.316666666666666</v>
      </c>
      <c r="E207">
        <v>107.83333333333333</v>
      </c>
      <c r="F207">
        <v>641.50099999999998</v>
      </c>
      <c r="G207">
        <v>484.770937</v>
      </c>
      <c r="H207">
        <v>0</v>
      </c>
      <c r="I207">
        <v>11188</v>
      </c>
      <c r="J207">
        <v>-20.498809212893551</v>
      </c>
      <c r="K207">
        <v>-48.944502595049869</v>
      </c>
    </row>
    <row r="208" spans="1:11" x14ac:dyDescent="0.3">
      <c r="A208" t="s">
        <v>217</v>
      </c>
      <c r="B208">
        <v>0</v>
      </c>
      <c r="C208">
        <v>0</v>
      </c>
      <c r="D208">
        <v>22.675000000000001</v>
      </c>
      <c r="E208">
        <v>99.666666666666671</v>
      </c>
      <c r="F208">
        <v>85.7</v>
      </c>
      <c r="G208">
        <v>503.68160699999999</v>
      </c>
      <c r="H208">
        <v>0</v>
      </c>
      <c r="I208">
        <v>2000</v>
      </c>
      <c r="J208">
        <v>-20.075705571849799</v>
      </c>
      <c r="K208">
        <v>-50.341533881692783</v>
      </c>
    </row>
    <row r="209" spans="1:11" x14ac:dyDescent="0.3">
      <c r="A209" t="s">
        <v>218</v>
      </c>
      <c r="B209">
        <v>15</v>
      </c>
      <c r="C209">
        <v>13</v>
      </c>
      <c r="D209">
        <v>21.108333333333334</v>
      </c>
      <c r="E209">
        <v>100.16666666666667</v>
      </c>
      <c r="F209">
        <v>461.74599999999998</v>
      </c>
      <c r="G209">
        <v>510.20466800000003</v>
      </c>
      <c r="H209">
        <v>0</v>
      </c>
      <c r="I209">
        <v>6664</v>
      </c>
      <c r="J209">
        <v>-21.895146201472752</v>
      </c>
      <c r="K209">
        <v>-49.594821847378277</v>
      </c>
    </row>
    <row r="210" spans="1:11" x14ac:dyDescent="0.3">
      <c r="A210" t="s">
        <v>219</v>
      </c>
      <c r="B210">
        <v>235</v>
      </c>
      <c r="C210">
        <v>136</v>
      </c>
      <c r="D210">
        <v>22.083333333333336</v>
      </c>
      <c r="E210">
        <v>99.083333333333329</v>
      </c>
      <c r="F210">
        <v>955.63699999999994</v>
      </c>
      <c r="G210">
        <v>413.249123</v>
      </c>
      <c r="H210">
        <v>2</v>
      </c>
      <c r="I210">
        <v>32939</v>
      </c>
      <c r="J210">
        <v>-21.253446495000002</v>
      </c>
      <c r="K210">
        <v>-50.642639048250544</v>
      </c>
    </row>
    <row r="211" spans="1:11" x14ac:dyDescent="0.3">
      <c r="A211" t="s">
        <v>220</v>
      </c>
      <c r="B211">
        <v>2443</v>
      </c>
      <c r="C211">
        <v>265</v>
      </c>
      <c r="D211">
        <v>18.933333333333334</v>
      </c>
      <c r="E211">
        <v>121</v>
      </c>
      <c r="F211">
        <v>270.81599999999997</v>
      </c>
      <c r="G211">
        <v>626.50103899999999</v>
      </c>
      <c r="H211">
        <v>16</v>
      </c>
      <c r="I211">
        <v>29798</v>
      </c>
      <c r="J211">
        <v>-23.415233019833007</v>
      </c>
      <c r="K211">
        <v>-46.041053464758157</v>
      </c>
    </row>
    <row r="212" spans="1:11" x14ac:dyDescent="0.3">
      <c r="A212" t="s">
        <v>221</v>
      </c>
      <c r="B212">
        <v>3643</v>
      </c>
      <c r="C212">
        <v>324</v>
      </c>
      <c r="D212">
        <v>19.975000000000001</v>
      </c>
      <c r="E212">
        <v>109.83333333333333</v>
      </c>
      <c r="F212">
        <v>752.63599999999997</v>
      </c>
      <c r="G212">
        <v>544.17856900000004</v>
      </c>
      <c r="H212">
        <v>47</v>
      </c>
      <c r="I212">
        <v>121798</v>
      </c>
      <c r="J212">
        <v>-22.817425089331753</v>
      </c>
      <c r="K212">
        <v>-45.191600128420163</v>
      </c>
    </row>
    <row r="213" spans="1:11" x14ac:dyDescent="0.3">
      <c r="A213" t="s">
        <v>222</v>
      </c>
      <c r="B213">
        <v>135</v>
      </c>
      <c r="C213">
        <v>85</v>
      </c>
      <c r="D213">
        <v>19.55</v>
      </c>
      <c r="E213">
        <v>102.75</v>
      </c>
      <c r="F213">
        <v>567.88400000000001</v>
      </c>
      <c r="G213">
        <v>647.561283</v>
      </c>
      <c r="H213">
        <v>2</v>
      </c>
      <c r="I213">
        <v>18520</v>
      </c>
      <c r="J213">
        <v>-23.373140191766353</v>
      </c>
      <c r="K213">
        <v>-48.184538175309712</v>
      </c>
    </row>
    <row r="214" spans="1:11" x14ac:dyDescent="0.3">
      <c r="A214" t="s">
        <v>223</v>
      </c>
      <c r="B214">
        <v>131</v>
      </c>
      <c r="C214">
        <v>97</v>
      </c>
      <c r="D214">
        <v>21.4</v>
      </c>
      <c r="E214">
        <v>111.75</v>
      </c>
      <c r="F214">
        <v>270.28899999999999</v>
      </c>
      <c r="G214">
        <v>613.05494699999997</v>
      </c>
      <c r="H214">
        <v>3</v>
      </c>
      <c r="I214">
        <v>40105</v>
      </c>
      <c r="J214">
        <v>-21.357996000000007</v>
      </c>
      <c r="K214">
        <v>-48.234056727223212</v>
      </c>
    </row>
    <row r="215" spans="1:11" x14ac:dyDescent="0.3">
      <c r="A215" t="s">
        <v>224</v>
      </c>
      <c r="B215">
        <v>2267</v>
      </c>
      <c r="C215">
        <v>227</v>
      </c>
      <c r="D215">
        <v>21.783333333333335</v>
      </c>
      <c r="E215">
        <v>213</v>
      </c>
      <c r="F215">
        <v>144.79400000000001</v>
      </c>
      <c r="G215">
        <v>43.694651999999998</v>
      </c>
      <c r="H215">
        <v>46</v>
      </c>
      <c r="I215">
        <v>320459</v>
      </c>
      <c r="J215">
        <v>-23.995149000000001</v>
      </c>
      <c r="K215">
        <v>-46.249034279441624</v>
      </c>
    </row>
    <row r="216" spans="1:11" x14ac:dyDescent="0.3">
      <c r="A216" t="s">
        <v>225</v>
      </c>
      <c r="B216">
        <v>5080</v>
      </c>
      <c r="C216">
        <v>334</v>
      </c>
      <c r="D216">
        <v>18.458333333333336</v>
      </c>
      <c r="E216">
        <v>116.08333333333333</v>
      </c>
      <c r="F216">
        <v>318.67500000000001</v>
      </c>
      <c r="G216">
        <v>776.35806200000002</v>
      </c>
      <c r="H216">
        <v>85</v>
      </c>
      <c r="I216">
        <v>1379182</v>
      </c>
      <c r="J216">
        <v>-23.468506000000001</v>
      </c>
      <c r="K216">
        <v>-46.531084085661085</v>
      </c>
    </row>
    <row r="217" spans="1:11" x14ac:dyDescent="0.3">
      <c r="A217" t="s">
        <v>226</v>
      </c>
      <c r="B217">
        <v>1040</v>
      </c>
      <c r="C217">
        <v>194</v>
      </c>
      <c r="D217">
        <v>21.808333333333334</v>
      </c>
      <c r="E217">
        <v>112.83333333333333</v>
      </c>
      <c r="F217">
        <v>413.56700000000001</v>
      </c>
      <c r="G217">
        <v>514.19829100000004</v>
      </c>
      <c r="H217">
        <v>1</v>
      </c>
      <c r="I217">
        <v>7656</v>
      </c>
      <c r="J217">
        <v>-21.491894653589799</v>
      </c>
      <c r="K217">
        <v>-48.037729357498954</v>
      </c>
    </row>
    <row r="218" spans="1:11" x14ac:dyDescent="0.3">
      <c r="A218" t="s">
        <v>227</v>
      </c>
      <c r="B218">
        <v>2</v>
      </c>
      <c r="C218">
        <v>2</v>
      </c>
      <c r="D218">
        <v>22.274999999999999</v>
      </c>
      <c r="E218">
        <v>98</v>
      </c>
      <c r="F218">
        <v>252.477</v>
      </c>
      <c r="G218">
        <v>446.354761</v>
      </c>
      <c r="H218">
        <v>0</v>
      </c>
      <c r="I218">
        <v>5267</v>
      </c>
      <c r="J218">
        <v>-20.650168687255054</v>
      </c>
      <c r="K218">
        <v>-50.661459504143636</v>
      </c>
    </row>
    <row r="219" spans="1:11" x14ac:dyDescent="0.3">
      <c r="A219" t="s">
        <v>228</v>
      </c>
      <c r="B219">
        <v>1</v>
      </c>
      <c r="C219">
        <v>1</v>
      </c>
      <c r="D219">
        <v>20.95</v>
      </c>
      <c r="E219">
        <v>101.58333333333333</v>
      </c>
      <c r="F219">
        <v>364.25200000000001</v>
      </c>
      <c r="G219">
        <v>512.19063300000005</v>
      </c>
      <c r="H219">
        <v>1</v>
      </c>
      <c r="I219">
        <v>9526</v>
      </c>
      <c r="J219">
        <v>-22.003747180667801</v>
      </c>
      <c r="K219">
        <v>-50.385521598082825</v>
      </c>
    </row>
    <row r="220" spans="1:11" x14ac:dyDescent="0.3">
      <c r="A220" t="s">
        <v>229</v>
      </c>
      <c r="B220">
        <v>248</v>
      </c>
      <c r="C220">
        <v>100</v>
      </c>
      <c r="D220">
        <v>19.8</v>
      </c>
      <c r="E220">
        <v>108.75</v>
      </c>
      <c r="F220">
        <v>65.576999999999998</v>
      </c>
      <c r="G220">
        <v>604.95051799999999</v>
      </c>
      <c r="H220">
        <v>4</v>
      </c>
      <c r="I220">
        <v>14930</v>
      </c>
      <c r="J220">
        <v>-22.641749624212682</v>
      </c>
      <c r="K220">
        <v>-47.059286906241311</v>
      </c>
    </row>
    <row r="221" spans="1:11" x14ac:dyDescent="0.3">
      <c r="A221" t="s">
        <v>230</v>
      </c>
      <c r="B221">
        <v>305</v>
      </c>
      <c r="C221">
        <v>89</v>
      </c>
      <c r="D221">
        <v>19.8</v>
      </c>
      <c r="E221">
        <v>106.75</v>
      </c>
      <c r="F221">
        <v>62.415999999999997</v>
      </c>
      <c r="G221">
        <v>584.89496199999996</v>
      </c>
      <c r="H221">
        <v>15</v>
      </c>
      <c r="I221">
        <v>230851</v>
      </c>
      <c r="J221">
        <v>-22.858395000000005</v>
      </c>
      <c r="K221">
        <v>-47.221096609757517</v>
      </c>
    </row>
    <row r="222" spans="1:11" x14ac:dyDescent="0.3">
      <c r="A222" t="s">
        <v>231</v>
      </c>
      <c r="B222">
        <v>40</v>
      </c>
      <c r="C222">
        <v>33</v>
      </c>
      <c r="D222">
        <v>21.725000000000001</v>
      </c>
      <c r="E222">
        <v>98.5</v>
      </c>
      <c r="F222">
        <v>547.39300000000003</v>
      </c>
      <c r="G222">
        <v>425.28967299999999</v>
      </c>
      <c r="H222">
        <v>0</v>
      </c>
      <c r="I222">
        <v>11710</v>
      </c>
      <c r="J222">
        <v>-21.891977602699701</v>
      </c>
      <c r="K222">
        <v>-49.016929918912609</v>
      </c>
    </row>
    <row r="223" spans="1:11" x14ac:dyDescent="0.3">
      <c r="A223" t="s">
        <v>232</v>
      </c>
      <c r="B223">
        <v>155</v>
      </c>
      <c r="C223">
        <v>74</v>
      </c>
      <c r="D223">
        <v>21.233333333333334</v>
      </c>
      <c r="E223">
        <v>105</v>
      </c>
      <c r="F223">
        <v>321.94799999999998</v>
      </c>
      <c r="G223">
        <v>497.34339499999999</v>
      </c>
      <c r="H223">
        <v>1</v>
      </c>
      <c r="I223">
        <v>6321</v>
      </c>
      <c r="J223">
        <v>-21.855061086860808</v>
      </c>
      <c r="K223">
        <v>-50.689199932370684</v>
      </c>
    </row>
    <row r="224" spans="1:11" x14ac:dyDescent="0.3">
      <c r="A224" t="s">
        <v>233</v>
      </c>
      <c r="B224">
        <v>29</v>
      </c>
      <c r="C224">
        <v>23</v>
      </c>
      <c r="D224">
        <v>20.291666666666664</v>
      </c>
      <c r="E224">
        <v>103.08333333333333</v>
      </c>
      <c r="F224">
        <v>401.38099999999997</v>
      </c>
      <c r="G224">
        <v>620.69860000000006</v>
      </c>
      <c r="H224">
        <v>0</v>
      </c>
      <c r="I224">
        <v>9240</v>
      </c>
      <c r="J224">
        <v>-22.871892279592803</v>
      </c>
      <c r="K224">
        <v>-49.156179151707128</v>
      </c>
    </row>
    <row r="225" spans="1:11" x14ac:dyDescent="0.3">
      <c r="A225" t="s">
        <v>234</v>
      </c>
      <c r="B225">
        <v>518</v>
      </c>
      <c r="C225">
        <v>201</v>
      </c>
      <c r="D225">
        <v>19.433333333333334</v>
      </c>
      <c r="E225">
        <v>118.16666666666667</v>
      </c>
      <c r="F225">
        <v>290.97800000000001</v>
      </c>
      <c r="G225">
        <v>831.18366500000002</v>
      </c>
      <c r="H225">
        <v>5</v>
      </c>
      <c r="I225">
        <v>35104</v>
      </c>
      <c r="J225">
        <v>-21.955602000000003</v>
      </c>
      <c r="K225">
        <v>-48.002388208652455</v>
      </c>
    </row>
    <row r="226" spans="1:11" x14ac:dyDescent="0.3">
      <c r="A226" t="s">
        <v>235</v>
      </c>
      <c r="B226">
        <v>168</v>
      </c>
      <c r="C226">
        <v>72</v>
      </c>
      <c r="D226">
        <v>22.933333333333334</v>
      </c>
      <c r="E226">
        <v>103.58333333333333</v>
      </c>
      <c r="F226">
        <v>271.91199999999998</v>
      </c>
      <c r="G226">
        <v>457.30121800000001</v>
      </c>
      <c r="H226">
        <v>0</v>
      </c>
      <c r="I226">
        <v>12393</v>
      </c>
      <c r="J226">
        <v>-21.080537499366105</v>
      </c>
      <c r="K226">
        <v>-49.238861531251032</v>
      </c>
    </row>
    <row r="227" spans="1:11" x14ac:dyDescent="0.3">
      <c r="A227" t="s">
        <v>236</v>
      </c>
      <c r="B227">
        <v>15</v>
      </c>
      <c r="C227">
        <v>13</v>
      </c>
      <c r="D227">
        <v>21.133333333333333</v>
      </c>
      <c r="E227">
        <v>109.25</v>
      </c>
      <c r="F227">
        <v>228.23</v>
      </c>
      <c r="G227">
        <v>477.51059600000002</v>
      </c>
      <c r="H227">
        <v>0</v>
      </c>
      <c r="I227">
        <v>7753</v>
      </c>
      <c r="J227">
        <v>-22.81454295970865</v>
      </c>
      <c r="K227">
        <v>-50.079125394570042</v>
      </c>
    </row>
    <row r="228" spans="1:11" x14ac:dyDescent="0.3">
      <c r="A228" t="s">
        <v>237</v>
      </c>
      <c r="B228">
        <v>692</v>
      </c>
      <c r="C228">
        <v>185</v>
      </c>
      <c r="D228">
        <v>21.608333333333334</v>
      </c>
      <c r="E228">
        <v>103.16666666666667</v>
      </c>
      <c r="F228">
        <v>689.39099999999996</v>
      </c>
      <c r="G228">
        <v>494.43659600000001</v>
      </c>
      <c r="H228">
        <v>6</v>
      </c>
      <c r="I228">
        <v>60033</v>
      </c>
      <c r="J228">
        <v>-21.757082984349758</v>
      </c>
      <c r="K228">
        <v>-48.827694693000119</v>
      </c>
    </row>
    <row r="229" spans="1:11" x14ac:dyDescent="0.3">
      <c r="A229" t="s">
        <v>238</v>
      </c>
      <c r="B229">
        <v>4282</v>
      </c>
      <c r="C229">
        <v>331</v>
      </c>
      <c r="D229">
        <v>17.391666666666666</v>
      </c>
      <c r="E229">
        <v>125.33333333333333</v>
      </c>
      <c r="F229">
        <v>1058.0820000000001</v>
      </c>
      <c r="G229">
        <v>871.58019300000001</v>
      </c>
      <c r="H229">
        <v>12</v>
      </c>
      <c r="I229">
        <v>78878</v>
      </c>
      <c r="J229">
        <v>-23.652632500000003</v>
      </c>
      <c r="K229">
        <v>-47.220491187489856</v>
      </c>
    </row>
    <row r="230" spans="1:11" x14ac:dyDescent="0.3">
      <c r="A230" t="s">
        <v>239</v>
      </c>
      <c r="B230">
        <v>93</v>
      </c>
      <c r="C230">
        <v>53</v>
      </c>
      <c r="D230">
        <v>23.533333333333335</v>
      </c>
      <c r="E230">
        <v>105.91666666666667</v>
      </c>
      <c r="F230">
        <v>362.35500000000002</v>
      </c>
      <c r="G230">
        <v>458.09464100000002</v>
      </c>
      <c r="H230">
        <v>0</v>
      </c>
      <c r="I230">
        <v>8243</v>
      </c>
      <c r="J230">
        <v>-20.343505121059604</v>
      </c>
      <c r="K230">
        <v>-49.196120191474236</v>
      </c>
    </row>
    <row r="231" spans="1:11" x14ac:dyDescent="0.3">
      <c r="A231" t="s">
        <v>240</v>
      </c>
      <c r="B231">
        <v>42</v>
      </c>
      <c r="C231">
        <v>36</v>
      </c>
      <c r="D231">
        <v>22.024999999999999</v>
      </c>
      <c r="E231">
        <v>115.41666666666667</v>
      </c>
      <c r="F231">
        <v>594.97400000000005</v>
      </c>
      <c r="G231">
        <v>402.82042100000001</v>
      </c>
      <c r="H231">
        <v>2</v>
      </c>
      <c r="I231">
        <v>8159</v>
      </c>
      <c r="J231">
        <v>-22.663101471325305</v>
      </c>
      <c r="K231">
        <v>-51.0774138909334</v>
      </c>
    </row>
    <row r="232" spans="1:11" x14ac:dyDescent="0.3">
      <c r="A232" t="s">
        <v>241</v>
      </c>
      <c r="B232">
        <v>166</v>
      </c>
      <c r="C232">
        <v>65</v>
      </c>
      <c r="D232">
        <v>20.983333333333334</v>
      </c>
      <c r="E232">
        <v>106.25</v>
      </c>
      <c r="F232">
        <v>97.747</v>
      </c>
      <c r="G232">
        <v>493.094516</v>
      </c>
      <c r="H232">
        <v>1</v>
      </c>
      <c r="I232">
        <v>24674</v>
      </c>
      <c r="J232">
        <v>-22.511149000000003</v>
      </c>
      <c r="K232">
        <v>-48.557066101387115</v>
      </c>
    </row>
    <row r="233" spans="1:11" x14ac:dyDescent="0.3">
      <c r="A233" t="s">
        <v>242</v>
      </c>
      <c r="B233">
        <v>418</v>
      </c>
      <c r="C233">
        <v>176</v>
      </c>
      <c r="D233">
        <v>22.625</v>
      </c>
      <c r="E233">
        <v>127</v>
      </c>
      <c r="F233">
        <v>468.35500000000002</v>
      </c>
      <c r="G233">
        <v>609.60143500000004</v>
      </c>
      <c r="H233">
        <v>3</v>
      </c>
      <c r="I233">
        <v>30432</v>
      </c>
      <c r="J233">
        <v>-20.039612535000003</v>
      </c>
      <c r="K233">
        <v>-47.751066571312961</v>
      </c>
    </row>
    <row r="234" spans="1:11" x14ac:dyDescent="0.3">
      <c r="A234" t="s">
        <v>243</v>
      </c>
      <c r="B234">
        <v>275</v>
      </c>
      <c r="C234">
        <v>143</v>
      </c>
      <c r="D234">
        <v>18.458333333333336</v>
      </c>
      <c r="E234">
        <v>113.91666666666667</v>
      </c>
      <c r="F234">
        <v>292.95299999999997</v>
      </c>
      <c r="G234">
        <v>741.813129</v>
      </c>
      <c r="H234">
        <v>1</v>
      </c>
      <c r="I234">
        <v>9534</v>
      </c>
      <c r="J234">
        <v>-23.204843000000007</v>
      </c>
      <c r="K234">
        <v>-46.156314423937715</v>
      </c>
    </row>
    <row r="235" spans="1:11" x14ac:dyDescent="0.3">
      <c r="A235" t="s">
        <v>244</v>
      </c>
      <c r="B235">
        <v>1384</v>
      </c>
      <c r="C235">
        <v>262</v>
      </c>
      <c r="D235">
        <v>21.516666666666666</v>
      </c>
      <c r="E235">
        <v>147.41666666666666</v>
      </c>
      <c r="F235">
        <v>1978.7950000000001</v>
      </c>
      <c r="G235">
        <v>4.7814889999999997</v>
      </c>
      <c r="H235">
        <v>7</v>
      </c>
      <c r="I235">
        <v>30857</v>
      </c>
      <c r="J235">
        <v>-24.706954196425801</v>
      </c>
      <c r="K235">
        <v>-47.553137408817555</v>
      </c>
    </row>
    <row r="236" spans="1:11" x14ac:dyDescent="0.3">
      <c r="A236" t="s">
        <v>245</v>
      </c>
      <c r="B236">
        <v>3840</v>
      </c>
      <c r="C236">
        <v>282</v>
      </c>
      <c r="D236">
        <v>21.524999999999999</v>
      </c>
      <c r="E236">
        <v>151.75</v>
      </c>
      <c r="F236">
        <v>196.56700000000001</v>
      </c>
      <c r="G236">
        <v>7.931819</v>
      </c>
      <c r="H236">
        <v>15</v>
      </c>
      <c r="I236">
        <v>11166</v>
      </c>
      <c r="J236">
        <v>-24.739239940397805</v>
      </c>
      <c r="K236">
        <v>-47.554316965929928</v>
      </c>
    </row>
    <row r="237" spans="1:11" x14ac:dyDescent="0.3">
      <c r="A237" t="s">
        <v>246</v>
      </c>
      <c r="B237">
        <v>591</v>
      </c>
      <c r="C237">
        <v>204</v>
      </c>
      <c r="D237">
        <v>23.45</v>
      </c>
      <c r="E237">
        <v>109.66666666666667</v>
      </c>
      <c r="F237">
        <v>652.64099999999996</v>
      </c>
      <c r="G237">
        <v>376.81917199999998</v>
      </c>
      <c r="H237">
        <v>16</v>
      </c>
      <c r="I237">
        <v>26686</v>
      </c>
      <c r="J237">
        <v>-20.429372500000003</v>
      </c>
      <c r="K237">
        <v>-51.344890657634998</v>
      </c>
    </row>
    <row r="238" spans="1:11" x14ac:dyDescent="0.3">
      <c r="A238" t="s">
        <v>656</v>
      </c>
      <c r="B238">
        <v>9328</v>
      </c>
      <c r="C238">
        <v>337</v>
      </c>
      <c r="D238">
        <v>24.8</v>
      </c>
      <c r="E238">
        <v>125</v>
      </c>
      <c r="F238">
        <v>346.38900000000001</v>
      </c>
      <c r="G238">
        <v>87.188124000000002</v>
      </c>
      <c r="H238">
        <v>60</v>
      </c>
      <c r="I238">
        <v>34970</v>
      </c>
      <c r="J238">
        <v>-23.788652500000001</v>
      </c>
      <c r="K238">
        <v>-45.354056666940934</v>
      </c>
    </row>
    <row r="239" spans="1:11" x14ac:dyDescent="0.3">
      <c r="A239" t="s">
        <v>247</v>
      </c>
      <c r="B239">
        <v>3047</v>
      </c>
      <c r="C239">
        <v>251</v>
      </c>
      <c r="D239">
        <v>19.641666666666666</v>
      </c>
      <c r="E239">
        <v>105.75</v>
      </c>
      <c r="F239">
        <v>311.54500000000002</v>
      </c>
      <c r="G239">
        <v>631.62627199999997</v>
      </c>
      <c r="H239">
        <v>69</v>
      </c>
      <c r="I239">
        <v>251627</v>
      </c>
      <c r="J239">
        <v>-23.081646000000003</v>
      </c>
      <c r="K239">
        <v>-47.212308940251397</v>
      </c>
    </row>
    <row r="240" spans="1:11" x14ac:dyDescent="0.3">
      <c r="A240" t="s">
        <v>248</v>
      </c>
      <c r="B240">
        <v>0</v>
      </c>
      <c r="C240">
        <v>0</v>
      </c>
      <c r="D240">
        <v>21.774999999999999</v>
      </c>
      <c r="E240">
        <v>101.75</v>
      </c>
      <c r="F240">
        <v>129.36699999999999</v>
      </c>
      <c r="G240">
        <v>468.13006100000001</v>
      </c>
      <c r="H240">
        <v>1</v>
      </c>
      <c r="I240">
        <v>4885</v>
      </c>
      <c r="J240">
        <v>-22.172093448680307</v>
      </c>
      <c r="K240">
        <v>-51.251758513420206</v>
      </c>
    </row>
    <row r="241" spans="1:11" x14ac:dyDescent="0.3">
      <c r="A241" t="s">
        <v>249</v>
      </c>
      <c r="B241">
        <v>14</v>
      </c>
      <c r="C241">
        <v>13</v>
      </c>
      <c r="D241">
        <v>23.108333333333334</v>
      </c>
      <c r="E241">
        <v>99.666666666666671</v>
      </c>
      <c r="F241">
        <v>279.60599999999999</v>
      </c>
      <c r="G241">
        <v>457.14197200000001</v>
      </c>
      <c r="H241">
        <v>0</v>
      </c>
      <c r="I241">
        <v>3897</v>
      </c>
      <c r="J241">
        <v>-19.977542999393453</v>
      </c>
      <c r="K241">
        <v>-50.288981041994035</v>
      </c>
    </row>
    <row r="242" spans="1:11" x14ac:dyDescent="0.3">
      <c r="A242" t="s">
        <v>250</v>
      </c>
      <c r="B242">
        <v>6</v>
      </c>
      <c r="C242">
        <v>6</v>
      </c>
      <c r="D242">
        <v>21.683333333333334</v>
      </c>
      <c r="E242">
        <v>99.833333333333329</v>
      </c>
      <c r="F242">
        <v>87.119</v>
      </c>
      <c r="G242">
        <v>451.98613899999998</v>
      </c>
      <c r="H242">
        <v>0</v>
      </c>
      <c r="I242">
        <v>3991</v>
      </c>
      <c r="J242">
        <v>-21.769911990320651</v>
      </c>
      <c r="K242">
        <v>-50.964374893995235</v>
      </c>
    </row>
    <row r="243" spans="1:11" x14ac:dyDescent="0.3">
      <c r="A243" t="s">
        <v>251</v>
      </c>
      <c r="B243">
        <v>139</v>
      </c>
      <c r="C243">
        <v>78</v>
      </c>
      <c r="D243">
        <v>20.475000000000001</v>
      </c>
      <c r="E243">
        <v>112.5</v>
      </c>
      <c r="F243">
        <v>209.554</v>
      </c>
      <c r="G243">
        <v>577.57906100000002</v>
      </c>
      <c r="H243">
        <v>5</v>
      </c>
      <c r="I243">
        <v>14971</v>
      </c>
      <c r="J243">
        <v>-23.052912999319503</v>
      </c>
      <c r="K243">
        <v>-49.626806978311677</v>
      </c>
    </row>
    <row r="244" spans="1:11" x14ac:dyDescent="0.3">
      <c r="A244" t="s">
        <v>252</v>
      </c>
      <c r="B244">
        <v>1321</v>
      </c>
      <c r="C244">
        <v>228</v>
      </c>
      <c r="D244">
        <v>19.716666666666665</v>
      </c>
      <c r="E244">
        <v>98.083333333333329</v>
      </c>
      <c r="F244">
        <v>170.28899999999999</v>
      </c>
      <c r="G244">
        <v>582.03182900000002</v>
      </c>
      <c r="H244">
        <v>8</v>
      </c>
      <c r="I244">
        <v>37133</v>
      </c>
      <c r="J244">
        <v>-23.350277390297954</v>
      </c>
      <c r="K244">
        <v>-47.689893893544628</v>
      </c>
    </row>
    <row r="245" spans="1:11" x14ac:dyDescent="0.3">
      <c r="A245" t="s">
        <v>253</v>
      </c>
      <c r="B245">
        <v>1088</v>
      </c>
      <c r="C245">
        <v>221</v>
      </c>
      <c r="D245">
        <v>20.183333333333334</v>
      </c>
      <c r="E245">
        <v>111.33333333333333</v>
      </c>
      <c r="F245">
        <v>190.01</v>
      </c>
      <c r="G245">
        <v>632.09753000000001</v>
      </c>
      <c r="H245">
        <v>4</v>
      </c>
      <c r="I245">
        <v>7546</v>
      </c>
      <c r="J245">
        <v>-22.437299502194854</v>
      </c>
      <c r="K245">
        <v>-47.719095971109105</v>
      </c>
    </row>
    <row r="246" spans="1:11" x14ac:dyDescent="0.3">
      <c r="A246" t="s">
        <v>254</v>
      </c>
      <c r="B246">
        <v>2</v>
      </c>
      <c r="C246">
        <v>1</v>
      </c>
      <c r="D246">
        <v>22.808333333333334</v>
      </c>
      <c r="E246">
        <v>106.83333333333333</v>
      </c>
      <c r="F246">
        <v>136.02799999999999</v>
      </c>
      <c r="G246">
        <v>509.93940500000002</v>
      </c>
      <c r="H246">
        <v>0</v>
      </c>
      <c r="I246">
        <v>5392</v>
      </c>
      <c r="J246">
        <v>-20.661645528879003</v>
      </c>
      <c r="K246">
        <v>-49.388142381684411</v>
      </c>
    </row>
    <row r="247" spans="1:11" x14ac:dyDescent="0.3">
      <c r="A247" t="s">
        <v>255</v>
      </c>
      <c r="B247">
        <v>7474</v>
      </c>
      <c r="C247">
        <v>388</v>
      </c>
      <c r="D247">
        <v>22.841666666666665</v>
      </c>
      <c r="E247">
        <v>120.75</v>
      </c>
      <c r="F247">
        <v>1152.059</v>
      </c>
      <c r="G247">
        <v>79.195538999999997</v>
      </c>
      <c r="H247">
        <v>12</v>
      </c>
      <c r="I247">
        <v>4218</v>
      </c>
      <c r="J247">
        <v>-24.584460178276952</v>
      </c>
      <c r="K247">
        <v>-48.589600714087638</v>
      </c>
    </row>
    <row r="248" spans="1:11" x14ac:dyDescent="0.3">
      <c r="A248" t="s">
        <v>256</v>
      </c>
      <c r="B248">
        <v>88</v>
      </c>
      <c r="C248">
        <v>66</v>
      </c>
      <c r="D248">
        <v>22.725000000000001</v>
      </c>
      <c r="E248">
        <v>120.83333333333333</v>
      </c>
      <c r="F248">
        <v>466.46100000000001</v>
      </c>
      <c r="G248">
        <v>549.85797400000001</v>
      </c>
      <c r="H248">
        <v>3</v>
      </c>
      <c r="I248">
        <v>16409</v>
      </c>
      <c r="J248">
        <v>-20.441482601041951</v>
      </c>
      <c r="K248">
        <v>-48.017385038510419</v>
      </c>
    </row>
    <row r="249" spans="1:11" x14ac:dyDescent="0.3">
      <c r="A249" t="s">
        <v>257</v>
      </c>
      <c r="B249">
        <v>990</v>
      </c>
      <c r="C249">
        <v>224</v>
      </c>
      <c r="D249">
        <v>20.399999999999999</v>
      </c>
      <c r="E249">
        <v>107.83333333333333</v>
      </c>
      <c r="F249">
        <v>115.11799999999999</v>
      </c>
      <c r="G249">
        <v>612.84556699999996</v>
      </c>
      <c r="H249">
        <v>7</v>
      </c>
      <c r="I249">
        <v>24235</v>
      </c>
      <c r="J249">
        <v>-22.583036934282401</v>
      </c>
      <c r="K249">
        <v>-47.522246634171658</v>
      </c>
    </row>
    <row r="250" spans="1:11" x14ac:dyDescent="0.3">
      <c r="A250" t="s">
        <v>258</v>
      </c>
      <c r="B250">
        <v>45</v>
      </c>
      <c r="C250">
        <v>38</v>
      </c>
      <c r="D250">
        <v>22.391666666666666</v>
      </c>
      <c r="E250">
        <v>99</v>
      </c>
      <c r="F250">
        <v>257.61200000000002</v>
      </c>
      <c r="G250">
        <v>433.34509800000001</v>
      </c>
      <c r="H250">
        <v>1</v>
      </c>
      <c r="I250">
        <v>7993</v>
      </c>
      <c r="J250">
        <v>-21.276437176419002</v>
      </c>
      <c r="K250">
        <v>-49.408151782226433</v>
      </c>
    </row>
    <row r="251" spans="1:11" x14ac:dyDescent="0.3">
      <c r="A251" t="s">
        <v>259</v>
      </c>
      <c r="B251">
        <v>31</v>
      </c>
      <c r="C251">
        <v>28</v>
      </c>
      <c r="D251">
        <v>21.891666666666666</v>
      </c>
      <c r="E251">
        <v>100.16666666666667</v>
      </c>
      <c r="F251">
        <v>214.46100000000001</v>
      </c>
      <c r="G251">
        <v>426.73884700000002</v>
      </c>
      <c r="H251">
        <v>0</v>
      </c>
      <c r="I251">
        <v>8294</v>
      </c>
      <c r="J251">
        <v>-21.567476235299303</v>
      </c>
      <c r="K251">
        <v>-51.350172730815665</v>
      </c>
    </row>
    <row r="252" spans="1:11" x14ac:dyDescent="0.3">
      <c r="A252" t="s">
        <v>260</v>
      </c>
      <c r="B252">
        <v>130</v>
      </c>
      <c r="C252">
        <v>86</v>
      </c>
      <c r="D252">
        <v>19.866666666666667</v>
      </c>
      <c r="E252">
        <v>99.416666666666671</v>
      </c>
      <c r="F252">
        <v>1100.2470000000001</v>
      </c>
      <c r="G252">
        <v>606.996081</v>
      </c>
      <c r="H252">
        <v>3</v>
      </c>
      <c r="I252">
        <v>17556</v>
      </c>
      <c r="J252">
        <v>-23.859811470068852</v>
      </c>
      <c r="K252">
        <v>-49.137133285852528</v>
      </c>
    </row>
    <row r="253" spans="1:11" x14ac:dyDescent="0.3">
      <c r="A253" t="s">
        <v>261</v>
      </c>
      <c r="B253">
        <v>166</v>
      </c>
      <c r="C253">
        <v>104</v>
      </c>
      <c r="D253">
        <v>20.25</v>
      </c>
      <c r="E253">
        <v>96.833333333333329</v>
      </c>
      <c r="F253">
        <v>1092.884</v>
      </c>
      <c r="G253">
        <v>597.91868599999998</v>
      </c>
      <c r="H253">
        <v>2</v>
      </c>
      <c r="I253">
        <v>27125</v>
      </c>
      <c r="J253">
        <v>-23.419055385000007</v>
      </c>
      <c r="K253">
        <v>-49.081032248485364</v>
      </c>
    </row>
    <row r="254" spans="1:11" x14ac:dyDescent="0.3">
      <c r="A254" t="s">
        <v>262</v>
      </c>
      <c r="B254">
        <v>10</v>
      </c>
      <c r="C254">
        <v>10</v>
      </c>
      <c r="D254">
        <v>22.433333333333334</v>
      </c>
      <c r="E254">
        <v>103.83333333333333</v>
      </c>
      <c r="F254">
        <v>502.06599999999997</v>
      </c>
      <c r="G254">
        <v>467.08361200000002</v>
      </c>
      <c r="H254">
        <v>1</v>
      </c>
      <c r="I254">
        <v>15262</v>
      </c>
      <c r="J254">
        <v>-21.315707058707854</v>
      </c>
      <c r="K254">
        <v>-49.054311079798545</v>
      </c>
    </row>
    <row r="255" spans="1:11" x14ac:dyDescent="0.3">
      <c r="A255" t="s">
        <v>263</v>
      </c>
      <c r="B255">
        <v>114</v>
      </c>
      <c r="C255">
        <v>71</v>
      </c>
      <c r="D255">
        <v>21.225000000000001</v>
      </c>
      <c r="E255">
        <v>99.583333333333329</v>
      </c>
      <c r="F255">
        <v>230.35499999999999</v>
      </c>
      <c r="G255">
        <v>509.82670899999999</v>
      </c>
      <c r="H255">
        <v>0</v>
      </c>
      <c r="I255">
        <v>3835</v>
      </c>
      <c r="J255">
        <v>-21.984672420775752</v>
      </c>
      <c r="K255">
        <v>-48.805021736265651</v>
      </c>
    </row>
    <row r="256" spans="1:11" x14ac:dyDescent="0.3">
      <c r="A256" t="s">
        <v>264</v>
      </c>
      <c r="B256">
        <v>3945</v>
      </c>
      <c r="C256">
        <v>332</v>
      </c>
      <c r="D256">
        <v>22.891666666666666</v>
      </c>
      <c r="E256">
        <v>176.66666666666666</v>
      </c>
      <c r="F256">
        <v>601.71100000000001</v>
      </c>
      <c r="G256">
        <v>6.4738429999999996</v>
      </c>
      <c r="H256">
        <v>21</v>
      </c>
      <c r="I256">
        <v>101816</v>
      </c>
      <c r="J256">
        <v>-24.186120666832753</v>
      </c>
      <c r="K256">
        <v>-46.790991482878688</v>
      </c>
    </row>
    <row r="257" spans="1:11" x14ac:dyDescent="0.3">
      <c r="A257" t="s">
        <v>265</v>
      </c>
      <c r="B257">
        <v>11</v>
      </c>
      <c r="C257">
        <v>11</v>
      </c>
      <c r="D257">
        <v>22.574999999999999</v>
      </c>
      <c r="E257">
        <v>113.83333333333333</v>
      </c>
      <c r="F257">
        <v>183.01499999999999</v>
      </c>
      <c r="G257">
        <v>170.37789699999999</v>
      </c>
      <c r="H257">
        <v>1</v>
      </c>
      <c r="I257">
        <v>3328</v>
      </c>
      <c r="J257">
        <v>-24.642594234803955</v>
      </c>
      <c r="K257">
        <v>-48.842855681530537</v>
      </c>
    </row>
    <row r="258" spans="1:11" x14ac:dyDescent="0.3">
      <c r="A258" t="s">
        <v>266</v>
      </c>
      <c r="B258">
        <v>828</v>
      </c>
      <c r="C258">
        <v>179</v>
      </c>
      <c r="D258">
        <v>17.5</v>
      </c>
      <c r="E258">
        <v>134.33333333333334</v>
      </c>
      <c r="F258">
        <v>150.74199999999999</v>
      </c>
      <c r="G258">
        <v>905.95026900000005</v>
      </c>
      <c r="H258">
        <v>18</v>
      </c>
      <c r="I258">
        <v>175693</v>
      </c>
      <c r="J258">
        <v>-23.715357000000004</v>
      </c>
      <c r="K258">
        <v>-46.85055196685208</v>
      </c>
    </row>
    <row r="259" spans="1:11" x14ac:dyDescent="0.3">
      <c r="A259" t="s">
        <v>267</v>
      </c>
      <c r="B259">
        <v>1432</v>
      </c>
      <c r="C259">
        <v>248</v>
      </c>
      <c r="D259">
        <v>18.925000000000001</v>
      </c>
      <c r="E259">
        <v>97.916666666666671</v>
      </c>
      <c r="F259">
        <v>1789.35</v>
      </c>
      <c r="G259">
        <v>668.67916200000002</v>
      </c>
      <c r="H259">
        <v>26</v>
      </c>
      <c r="I259">
        <v>163901</v>
      </c>
      <c r="J259">
        <v>-23.587872500000007</v>
      </c>
      <c r="K259">
        <v>-48.046142895454686</v>
      </c>
    </row>
    <row r="260" spans="1:11" x14ac:dyDescent="0.3">
      <c r="A260" t="s">
        <v>268</v>
      </c>
      <c r="B260">
        <v>757</v>
      </c>
      <c r="C260">
        <v>232</v>
      </c>
      <c r="D260">
        <v>18.933333333333334</v>
      </c>
      <c r="E260">
        <v>104.5</v>
      </c>
      <c r="F260">
        <v>1826.258</v>
      </c>
      <c r="G260">
        <v>690.31585800000005</v>
      </c>
      <c r="H260">
        <v>12</v>
      </c>
      <c r="I260">
        <v>94354</v>
      </c>
      <c r="J260">
        <v>-23.983437999298651</v>
      </c>
      <c r="K260">
        <v>-48.877389159065352</v>
      </c>
    </row>
    <row r="261" spans="1:11" x14ac:dyDescent="0.3">
      <c r="A261" t="s">
        <v>269</v>
      </c>
      <c r="B261">
        <v>1380</v>
      </c>
      <c r="C261">
        <v>228</v>
      </c>
      <c r="D261">
        <v>18.283333333333335</v>
      </c>
      <c r="E261">
        <v>123.75</v>
      </c>
      <c r="F261">
        <v>82.658000000000001</v>
      </c>
      <c r="G261">
        <v>743.05072299999995</v>
      </c>
      <c r="H261">
        <v>13</v>
      </c>
      <c r="I261">
        <v>237700</v>
      </c>
      <c r="J261">
        <v>-23.546934000000004</v>
      </c>
      <c r="K261">
        <v>-46.933372863488053</v>
      </c>
    </row>
    <row r="262" spans="1:11" x14ac:dyDescent="0.3">
      <c r="A262" t="s">
        <v>270</v>
      </c>
      <c r="B262">
        <v>3260</v>
      </c>
      <c r="C262">
        <v>307</v>
      </c>
      <c r="D262">
        <v>20.183333333333334</v>
      </c>
      <c r="E262">
        <v>114.66666666666667</v>
      </c>
      <c r="F262">
        <v>518.41600000000005</v>
      </c>
      <c r="G262">
        <v>648.92559400000005</v>
      </c>
      <c r="H262">
        <v>13</v>
      </c>
      <c r="I262">
        <v>74773</v>
      </c>
      <c r="J262">
        <v>-22.436005499333753</v>
      </c>
      <c r="K262">
        <v>-46.821248011133704</v>
      </c>
    </row>
    <row r="263" spans="1:11" x14ac:dyDescent="0.3">
      <c r="A263" t="s">
        <v>271</v>
      </c>
      <c r="B263">
        <v>19</v>
      </c>
      <c r="C263">
        <v>16</v>
      </c>
      <c r="D263">
        <v>19.8</v>
      </c>
      <c r="E263">
        <v>101.83333333333333</v>
      </c>
      <c r="F263">
        <v>406.47800000000001</v>
      </c>
      <c r="G263">
        <v>570.51710500000002</v>
      </c>
      <c r="H263">
        <v>0</v>
      </c>
      <c r="I263">
        <v>4241</v>
      </c>
      <c r="J263">
        <v>-24.571553499285802</v>
      </c>
      <c r="K263">
        <v>-49.172165655280821</v>
      </c>
    </row>
    <row r="264" spans="1:11" x14ac:dyDescent="0.3">
      <c r="A264" t="s">
        <v>272</v>
      </c>
      <c r="B264">
        <v>166</v>
      </c>
      <c r="C264">
        <v>89</v>
      </c>
      <c r="D264">
        <v>21.925000000000001</v>
      </c>
      <c r="E264">
        <v>104.91666666666667</v>
      </c>
      <c r="F264">
        <v>996.74699999999996</v>
      </c>
      <c r="G264">
        <v>489.88086099999998</v>
      </c>
      <c r="H264">
        <v>3</v>
      </c>
      <c r="I264">
        <v>43120</v>
      </c>
      <c r="J264">
        <v>-21.594703994353655</v>
      </c>
      <c r="K264">
        <v>-48.813391985538438</v>
      </c>
    </row>
    <row r="265" spans="1:11" x14ac:dyDescent="0.3">
      <c r="A265" t="s">
        <v>273</v>
      </c>
      <c r="B265">
        <v>586</v>
      </c>
      <c r="C265">
        <v>220</v>
      </c>
      <c r="D265">
        <v>20.6</v>
      </c>
      <c r="E265">
        <v>99.416666666666671</v>
      </c>
      <c r="F265">
        <v>507.99700000000001</v>
      </c>
      <c r="G265">
        <v>545.30364799999995</v>
      </c>
      <c r="H265">
        <v>3</v>
      </c>
      <c r="I265">
        <v>15149</v>
      </c>
      <c r="J265">
        <v>-23.703499943163258</v>
      </c>
      <c r="K265">
        <v>-49.484396312080925</v>
      </c>
    </row>
    <row r="266" spans="1:11" x14ac:dyDescent="0.3">
      <c r="A266" t="s">
        <v>274</v>
      </c>
      <c r="B266">
        <v>235</v>
      </c>
      <c r="C266">
        <v>113</v>
      </c>
      <c r="D266">
        <v>21.274999999999999</v>
      </c>
      <c r="E266">
        <v>100.83333333333333</v>
      </c>
      <c r="F266">
        <v>140.023</v>
      </c>
      <c r="G266">
        <v>458.50312100000002</v>
      </c>
      <c r="H266">
        <v>3</v>
      </c>
      <c r="I266">
        <v>13992</v>
      </c>
      <c r="J266">
        <v>-22.232127625043706</v>
      </c>
      <c r="K266">
        <v>-48.718874159535133</v>
      </c>
    </row>
    <row r="267" spans="1:11" x14ac:dyDescent="0.3">
      <c r="A267" t="s">
        <v>275</v>
      </c>
      <c r="B267">
        <v>15</v>
      </c>
      <c r="C267">
        <v>10</v>
      </c>
      <c r="D267">
        <v>24.166666666666664</v>
      </c>
      <c r="E267">
        <v>103.75</v>
      </c>
      <c r="F267">
        <v>301.65300000000002</v>
      </c>
      <c r="G267">
        <v>299.54548199999999</v>
      </c>
      <c r="H267">
        <v>1</v>
      </c>
      <c r="I267">
        <v>4906</v>
      </c>
      <c r="J267">
        <v>-20.639825775573904</v>
      </c>
      <c r="K267">
        <v>-51.509969369509719</v>
      </c>
    </row>
    <row r="268" spans="1:11" x14ac:dyDescent="0.3">
      <c r="A268" t="s">
        <v>276</v>
      </c>
      <c r="B268">
        <v>684</v>
      </c>
      <c r="C268">
        <v>155</v>
      </c>
      <c r="D268">
        <v>18</v>
      </c>
      <c r="E268">
        <v>118.25</v>
      </c>
      <c r="F268">
        <v>82.622</v>
      </c>
      <c r="G268">
        <v>762.25442199999998</v>
      </c>
      <c r="H268">
        <v>10</v>
      </c>
      <c r="I268">
        <v>370821</v>
      </c>
      <c r="J268">
        <v>-23.476897500000007</v>
      </c>
      <c r="K268">
        <v>-46.351603140965388</v>
      </c>
    </row>
    <row r="269" spans="1:11" x14ac:dyDescent="0.3">
      <c r="A269" t="s">
        <v>277</v>
      </c>
      <c r="B269">
        <v>389</v>
      </c>
      <c r="C269">
        <v>168</v>
      </c>
      <c r="D269">
        <v>19</v>
      </c>
      <c r="E269">
        <v>108.83333333333333</v>
      </c>
      <c r="F269">
        <v>1003.86</v>
      </c>
      <c r="G269">
        <v>734.12665600000003</v>
      </c>
      <c r="H269">
        <v>6</v>
      </c>
      <c r="I269">
        <v>50503</v>
      </c>
      <c r="J269">
        <v>-24.112137960000002</v>
      </c>
      <c r="K269">
        <v>-49.336119713929449</v>
      </c>
    </row>
    <row r="270" spans="1:11" x14ac:dyDescent="0.3">
      <c r="A270" t="s">
        <v>278</v>
      </c>
      <c r="B270">
        <v>606</v>
      </c>
      <c r="C270">
        <v>183</v>
      </c>
      <c r="D270">
        <v>22.083333333333336</v>
      </c>
      <c r="E270">
        <v>157.08333333333334</v>
      </c>
      <c r="F270">
        <v>273.66699999999997</v>
      </c>
      <c r="G270">
        <v>61.154409999999999</v>
      </c>
      <c r="H270">
        <v>3</v>
      </c>
      <c r="I270">
        <v>17436</v>
      </c>
      <c r="J270">
        <v>-24.292005633897006</v>
      </c>
      <c r="K270">
        <v>-47.175726056555447</v>
      </c>
    </row>
    <row r="271" spans="1:11" x14ac:dyDescent="0.3">
      <c r="A271" t="s">
        <v>279</v>
      </c>
      <c r="B271">
        <v>6022</v>
      </c>
      <c r="C271">
        <v>287</v>
      </c>
      <c r="D271">
        <v>18.375</v>
      </c>
      <c r="E271">
        <v>111.5</v>
      </c>
      <c r="F271">
        <v>322.27600000000001</v>
      </c>
      <c r="G271">
        <v>766.77427399999999</v>
      </c>
      <c r="H271">
        <v>37</v>
      </c>
      <c r="I271">
        <v>120858</v>
      </c>
      <c r="J271">
        <v>-23.004852999320605</v>
      </c>
      <c r="K271">
        <v>-46.837557852941181</v>
      </c>
    </row>
    <row r="272" spans="1:11" x14ac:dyDescent="0.3">
      <c r="A272" t="s">
        <v>280</v>
      </c>
      <c r="B272">
        <v>244</v>
      </c>
      <c r="C272">
        <v>113</v>
      </c>
      <c r="D272">
        <v>19.158333333333335</v>
      </c>
      <c r="E272">
        <v>109</v>
      </c>
      <c r="F272">
        <v>979.81700000000001</v>
      </c>
      <c r="G272">
        <v>839.32126600000004</v>
      </c>
      <c r="H272">
        <v>2</v>
      </c>
      <c r="I272">
        <v>20697</v>
      </c>
      <c r="J272">
        <v>-23.104273401677357</v>
      </c>
      <c r="K272">
        <v>-48.6133802692841</v>
      </c>
    </row>
    <row r="273" spans="1:11" x14ac:dyDescent="0.3">
      <c r="A273" t="s">
        <v>281</v>
      </c>
      <c r="B273">
        <v>3111</v>
      </c>
      <c r="C273">
        <v>270</v>
      </c>
      <c r="D273">
        <v>19.600000000000001</v>
      </c>
      <c r="E273">
        <v>113.91666666666667</v>
      </c>
      <c r="F273">
        <v>564.60299999999995</v>
      </c>
      <c r="G273">
        <v>762.11245199999996</v>
      </c>
      <c r="H273">
        <v>2</v>
      </c>
      <c r="I273">
        <v>18157</v>
      </c>
      <c r="J273">
        <v>-22.253967973805057</v>
      </c>
      <c r="K273">
        <v>-47.819884866607318</v>
      </c>
    </row>
    <row r="274" spans="1:11" x14ac:dyDescent="0.3">
      <c r="A274" t="s">
        <v>282</v>
      </c>
      <c r="B274">
        <v>41</v>
      </c>
      <c r="C274">
        <v>38</v>
      </c>
      <c r="D274">
        <v>20.25</v>
      </c>
      <c r="E274">
        <v>125.33333333333333</v>
      </c>
      <c r="F274">
        <v>161.11799999999999</v>
      </c>
      <c r="G274">
        <v>867.03915400000005</v>
      </c>
      <c r="H274">
        <v>0</v>
      </c>
      <c r="I274">
        <v>6499</v>
      </c>
      <c r="J274">
        <v>-20.642426529747404</v>
      </c>
      <c r="K274">
        <v>-47.219952884855068</v>
      </c>
    </row>
    <row r="275" spans="1:11" x14ac:dyDescent="0.3">
      <c r="A275" t="s">
        <v>283</v>
      </c>
      <c r="B275">
        <v>55</v>
      </c>
      <c r="C275">
        <v>36</v>
      </c>
      <c r="D275">
        <v>20.591666666666665</v>
      </c>
      <c r="E275">
        <v>112.58333333333333</v>
      </c>
      <c r="F275">
        <v>138.98599999999999</v>
      </c>
      <c r="G275">
        <v>687.11849400000006</v>
      </c>
      <c r="H275">
        <v>0</v>
      </c>
      <c r="I275">
        <v>7841</v>
      </c>
      <c r="J275">
        <v>-21.734901819147655</v>
      </c>
      <c r="K275">
        <v>-46.973418654180172</v>
      </c>
    </row>
    <row r="276" spans="1:11" x14ac:dyDescent="0.3">
      <c r="A276" t="s">
        <v>284</v>
      </c>
      <c r="B276">
        <v>3525</v>
      </c>
      <c r="C276">
        <v>283</v>
      </c>
      <c r="D276">
        <v>19.524999999999999</v>
      </c>
      <c r="E276">
        <v>106.58333333333333</v>
      </c>
      <c r="F276">
        <v>640.71900000000005</v>
      </c>
      <c r="G276">
        <v>587.35891000000004</v>
      </c>
      <c r="H276">
        <v>48</v>
      </c>
      <c r="I276">
        <v>173939</v>
      </c>
      <c r="J276">
        <v>-23.265442500000002</v>
      </c>
      <c r="K276">
        <v>-47.299749835960981</v>
      </c>
    </row>
    <row r="277" spans="1:11" x14ac:dyDescent="0.3">
      <c r="A277" t="s">
        <v>285</v>
      </c>
      <c r="B277">
        <v>981</v>
      </c>
      <c r="C277">
        <v>212</v>
      </c>
      <c r="D277">
        <v>18.966666666666665</v>
      </c>
      <c r="E277">
        <v>108.66666666666667</v>
      </c>
      <c r="F277">
        <v>200.816</v>
      </c>
      <c r="G277">
        <v>672.32714899999996</v>
      </c>
      <c r="H277">
        <v>7</v>
      </c>
      <c r="I277">
        <v>61252</v>
      </c>
      <c r="J277">
        <v>-23.153409626186349</v>
      </c>
      <c r="K277">
        <v>-47.055701152091729</v>
      </c>
    </row>
    <row r="278" spans="1:11" x14ac:dyDescent="0.3">
      <c r="A278" t="s">
        <v>286</v>
      </c>
      <c r="B278">
        <v>131</v>
      </c>
      <c r="C278">
        <v>85</v>
      </c>
      <c r="D278">
        <v>22.333333333333336</v>
      </c>
      <c r="E278">
        <v>124.5</v>
      </c>
      <c r="F278">
        <v>704.65899999999999</v>
      </c>
      <c r="G278">
        <v>609.81985499999996</v>
      </c>
      <c r="H278">
        <v>7</v>
      </c>
      <c r="I278">
        <v>41824</v>
      </c>
      <c r="J278">
        <v>-20.336287965870802</v>
      </c>
      <c r="K278">
        <v>-47.780415655388985</v>
      </c>
    </row>
    <row r="279" spans="1:11" x14ac:dyDescent="0.3">
      <c r="A279" t="s">
        <v>287</v>
      </c>
      <c r="B279">
        <v>49</v>
      </c>
      <c r="C279">
        <v>31</v>
      </c>
      <c r="D279">
        <v>22.933333333333334</v>
      </c>
      <c r="E279">
        <v>110.08333333333333</v>
      </c>
      <c r="F279">
        <v>273.43799999999999</v>
      </c>
      <c r="G279">
        <v>504.204836</v>
      </c>
      <c r="H279">
        <v>0</v>
      </c>
      <c r="I279">
        <v>6929</v>
      </c>
      <c r="J279">
        <v>-20.687224499375752</v>
      </c>
      <c r="K279">
        <v>-48.413444920628585</v>
      </c>
    </row>
    <row r="280" spans="1:11" x14ac:dyDescent="0.3">
      <c r="A280" t="s">
        <v>288</v>
      </c>
      <c r="B280">
        <v>1218</v>
      </c>
      <c r="C280">
        <v>235</v>
      </c>
      <c r="D280">
        <v>21.675000000000001</v>
      </c>
      <c r="E280">
        <v>111.66666666666667</v>
      </c>
      <c r="F280">
        <v>706.60199999999998</v>
      </c>
      <c r="G280">
        <v>594.409941</v>
      </c>
      <c r="H280">
        <v>16</v>
      </c>
      <c r="I280">
        <v>77263</v>
      </c>
      <c r="J280">
        <v>-21.254471499361856</v>
      </c>
      <c r="K280">
        <v>-48.32034975125751</v>
      </c>
    </row>
    <row r="281" spans="1:11" x14ac:dyDescent="0.3">
      <c r="A281" t="s">
        <v>289</v>
      </c>
      <c r="B281">
        <v>2064</v>
      </c>
      <c r="C281">
        <v>247</v>
      </c>
      <c r="D281">
        <v>19.208333333333336</v>
      </c>
      <c r="E281">
        <v>108.41666666666667</v>
      </c>
      <c r="F281">
        <v>464.27199999999999</v>
      </c>
      <c r="G281">
        <v>572.58551699999998</v>
      </c>
      <c r="H281">
        <v>49</v>
      </c>
      <c r="I281">
        <v>233662</v>
      </c>
      <c r="J281">
        <v>-23.304880499313754</v>
      </c>
      <c r="K281">
        <v>-45.969593204409357</v>
      </c>
    </row>
    <row r="282" spans="1:11" x14ac:dyDescent="0.3">
      <c r="A282" t="s">
        <v>290</v>
      </c>
      <c r="B282">
        <v>49</v>
      </c>
      <c r="C282">
        <v>44</v>
      </c>
      <c r="D282">
        <v>22.3</v>
      </c>
      <c r="E282">
        <v>100.58333333333333</v>
      </c>
      <c r="F282">
        <v>145.13300000000001</v>
      </c>
      <c r="G282">
        <v>541.93222900000001</v>
      </c>
      <c r="H282">
        <v>1</v>
      </c>
      <c r="I282">
        <v>7067</v>
      </c>
      <c r="J282">
        <v>-20.884085133117853</v>
      </c>
      <c r="K282">
        <v>-49.573344611531674</v>
      </c>
    </row>
    <row r="283" spans="1:11" x14ac:dyDescent="0.3">
      <c r="A283" t="s">
        <v>291</v>
      </c>
      <c r="B283">
        <v>354</v>
      </c>
      <c r="C283">
        <v>211</v>
      </c>
      <c r="D283">
        <v>22.375</v>
      </c>
      <c r="E283">
        <v>134.66666666666666</v>
      </c>
      <c r="F283">
        <v>704.18899999999996</v>
      </c>
      <c r="G283">
        <v>44.204442</v>
      </c>
      <c r="H283">
        <v>3</v>
      </c>
      <c r="I283">
        <v>17866</v>
      </c>
      <c r="J283">
        <v>-24.698150280957801</v>
      </c>
      <c r="K283">
        <v>-48.004704511540098</v>
      </c>
    </row>
    <row r="284" spans="1:11" x14ac:dyDescent="0.3">
      <c r="A284" t="s">
        <v>292</v>
      </c>
      <c r="B284">
        <v>1663</v>
      </c>
      <c r="C284">
        <v>218</v>
      </c>
      <c r="D284">
        <v>19.866666666666667</v>
      </c>
      <c r="E284">
        <v>109.5</v>
      </c>
      <c r="F284">
        <v>141.39099999999999</v>
      </c>
      <c r="G284">
        <v>571.13846599999999</v>
      </c>
      <c r="H284">
        <v>19</v>
      </c>
      <c r="I284">
        <v>57488</v>
      </c>
      <c r="J284">
        <v>-22.706781958197556</v>
      </c>
      <c r="K284">
        <v>-46.98234346628788</v>
      </c>
    </row>
    <row r="285" spans="1:11" x14ac:dyDescent="0.3">
      <c r="A285" t="s">
        <v>293</v>
      </c>
      <c r="B285">
        <v>242</v>
      </c>
      <c r="C285">
        <v>79</v>
      </c>
      <c r="D285">
        <v>22.25</v>
      </c>
      <c r="E285">
        <v>98.5</v>
      </c>
      <c r="F285">
        <v>368.57400000000001</v>
      </c>
      <c r="G285">
        <v>480.696124</v>
      </c>
      <c r="H285">
        <v>3</v>
      </c>
      <c r="I285">
        <v>49107</v>
      </c>
      <c r="J285">
        <v>-20.267853047500004</v>
      </c>
      <c r="K285">
        <v>-50.550356199042753</v>
      </c>
    </row>
    <row r="286" spans="1:11" x14ac:dyDescent="0.3">
      <c r="A286" t="s">
        <v>294</v>
      </c>
      <c r="B286">
        <v>348</v>
      </c>
      <c r="C286">
        <v>144</v>
      </c>
      <c r="D286">
        <v>18.45</v>
      </c>
      <c r="E286">
        <v>105.75</v>
      </c>
      <c r="F286">
        <v>184.41300000000001</v>
      </c>
      <c r="G286">
        <v>702.43401500000004</v>
      </c>
      <c r="H286">
        <v>4</v>
      </c>
      <c r="I286">
        <v>6602</v>
      </c>
      <c r="J286">
        <v>-23.256576866836607</v>
      </c>
      <c r="K286">
        <v>-45.69365512457987</v>
      </c>
    </row>
    <row r="287" spans="1:11" x14ac:dyDescent="0.3">
      <c r="A287" t="s">
        <v>295</v>
      </c>
      <c r="B287">
        <v>155</v>
      </c>
      <c r="C287">
        <v>88</v>
      </c>
      <c r="D287">
        <v>18.350000000000001</v>
      </c>
      <c r="E287">
        <v>121.16666666666667</v>
      </c>
      <c r="F287">
        <v>17.449000000000002</v>
      </c>
      <c r="G287">
        <v>755.57207600000004</v>
      </c>
      <c r="H287">
        <v>7</v>
      </c>
      <c r="I287">
        <v>124937</v>
      </c>
      <c r="J287">
        <v>-23.529939000000002</v>
      </c>
      <c r="K287">
        <v>-46.905221141741073</v>
      </c>
    </row>
    <row r="288" spans="1:11" x14ac:dyDescent="0.3">
      <c r="A288" t="s">
        <v>296</v>
      </c>
      <c r="B288">
        <v>684</v>
      </c>
      <c r="C288">
        <v>204</v>
      </c>
      <c r="D288">
        <v>21.6</v>
      </c>
      <c r="E288">
        <v>126.75</v>
      </c>
      <c r="F288">
        <v>501.87</v>
      </c>
      <c r="G288">
        <v>581.10296800000003</v>
      </c>
      <c r="H288">
        <v>6</v>
      </c>
      <c r="I288">
        <v>44380</v>
      </c>
      <c r="J288">
        <v>-21.022457000000003</v>
      </c>
      <c r="K288">
        <v>-47.765352928523406</v>
      </c>
    </row>
    <row r="289" spans="1:11" x14ac:dyDescent="0.3">
      <c r="A289" t="s">
        <v>297</v>
      </c>
      <c r="B289">
        <v>369</v>
      </c>
      <c r="C289">
        <v>138</v>
      </c>
      <c r="D289">
        <v>18.016666666666666</v>
      </c>
      <c r="E289">
        <v>113.66666666666667</v>
      </c>
      <c r="F289">
        <v>207.54900000000001</v>
      </c>
      <c r="G289">
        <v>794.67851800000005</v>
      </c>
      <c r="H289">
        <v>3</v>
      </c>
      <c r="I289">
        <v>30044</v>
      </c>
      <c r="J289">
        <v>-23.103062500000004</v>
      </c>
      <c r="K289">
        <v>-46.738270935405829</v>
      </c>
    </row>
    <row r="290" spans="1:11" x14ac:dyDescent="0.3">
      <c r="A290" t="s">
        <v>298</v>
      </c>
      <c r="B290">
        <v>4487</v>
      </c>
      <c r="C290">
        <v>296</v>
      </c>
      <c r="D290">
        <v>20.75</v>
      </c>
      <c r="E290">
        <v>106.41666666666667</v>
      </c>
      <c r="F290">
        <v>687.10299999999995</v>
      </c>
      <c r="G290">
        <v>526.28818999999999</v>
      </c>
      <c r="H290">
        <v>55</v>
      </c>
      <c r="I290">
        <v>150252</v>
      </c>
      <c r="J290">
        <v>-22.295790990000008</v>
      </c>
      <c r="K290">
        <v>-48.558141387833111</v>
      </c>
    </row>
    <row r="291" spans="1:11" x14ac:dyDescent="0.3">
      <c r="A291" t="s">
        <v>299</v>
      </c>
      <c r="B291">
        <v>11</v>
      </c>
      <c r="C291">
        <v>10</v>
      </c>
      <c r="D291">
        <v>20.683333333333334</v>
      </c>
      <c r="E291">
        <v>128.25</v>
      </c>
      <c r="F291">
        <v>141.971</v>
      </c>
      <c r="G291">
        <v>863.30757000000006</v>
      </c>
      <c r="H291">
        <v>0</v>
      </c>
      <c r="I291">
        <v>3159</v>
      </c>
      <c r="J291">
        <v>-20.312041589292903</v>
      </c>
      <c r="K291">
        <v>-47.588743916570039</v>
      </c>
    </row>
    <row r="292" spans="1:11" x14ac:dyDescent="0.3">
      <c r="A292" t="s">
        <v>300</v>
      </c>
      <c r="B292">
        <v>2566</v>
      </c>
      <c r="C292">
        <v>222</v>
      </c>
      <c r="D292">
        <v>17.850000000000001</v>
      </c>
      <c r="E292">
        <v>122.41666666666667</v>
      </c>
      <c r="F292">
        <v>374.29300000000001</v>
      </c>
      <c r="G292">
        <v>924.35715600000003</v>
      </c>
      <c r="H292">
        <v>6</v>
      </c>
      <c r="I292">
        <v>13220</v>
      </c>
      <c r="J292">
        <v>-22.930678218205603</v>
      </c>
      <c r="K292">
        <v>-46.273416610136671</v>
      </c>
    </row>
    <row r="293" spans="1:11" x14ac:dyDescent="0.3">
      <c r="A293" t="s">
        <v>301</v>
      </c>
      <c r="B293">
        <v>11</v>
      </c>
      <c r="C293">
        <v>9</v>
      </c>
      <c r="D293">
        <v>20.833333333333336</v>
      </c>
      <c r="E293">
        <v>104.75</v>
      </c>
      <c r="F293">
        <v>415.452</v>
      </c>
      <c r="G293">
        <v>553.97006099999999</v>
      </c>
      <c r="H293">
        <v>2</v>
      </c>
      <c r="I293">
        <v>4523</v>
      </c>
      <c r="J293">
        <v>-22.251046055078699</v>
      </c>
      <c r="K293">
        <v>-50.768535308413988</v>
      </c>
    </row>
    <row r="294" spans="1:11" x14ac:dyDescent="0.3">
      <c r="A294" t="s">
        <v>302</v>
      </c>
      <c r="B294">
        <v>94</v>
      </c>
      <c r="C294">
        <v>62</v>
      </c>
      <c r="D294">
        <v>22.741666666666667</v>
      </c>
      <c r="E294">
        <v>97.333333333333329</v>
      </c>
      <c r="F294">
        <v>860.2</v>
      </c>
      <c r="G294">
        <v>444.057478</v>
      </c>
      <c r="H294">
        <v>1</v>
      </c>
      <c r="I294">
        <v>37015</v>
      </c>
      <c r="J294">
        <v>-21.053719035000004</v>
      </c>
      <c r="K294">
        <v>-49.686282716033325</v>
      </c>
    </row>
    <row r="295" spans="1:11" x14ac:dyDescent="0.3">
      <c r="A295" t="s">
        <v>303</v>
      </c>
      <c r="B295">
        <v>2</v>
      </c>
      <c r="C295">
        <v>1</v>
      </c>
      <c r="D295">
        <v>20.908333333333335</v>
      </c>
      <c r="E295">
        <v>103.08333333333333</v>
      </c>
      <c r="F295">
        <v>128.18299999999999</v>
      </c>
      <c r="G295">
        <v>539.64108399999998</v>
      </c>
      <c r="H295">
        <v>0</v>
      </c>
      <c r="I295">
        <v>4776</v>
      </c>
      <c r="J295">
        <v>-22.013168999343701</v>
      </c>
      <c r="K295">
        <v>-49.790794283774673</v>
      </c>
    </row>
    <row r="296" spans="1:11" x14ac:dyDescent="0.3">
      <c r="A296" t="s">
        <v>304</v>
      </c>
      <c r="B296">
        <v>114</v>
      </c>
      <c r="C296">
        <v>76</v>
      </c>
      <c r="D296">
        <v>20.258333333333333</v>
      </c>
      <c r="E296">
        <v>98</v>
      </c>
      <c r="F296">
        <v>56.685000000000002</v>
      </c>
      <c r="G296">
        <v>554.12080500000002</v>
      </c>
      <c r="H296">
        <v>1</v>
      </c>
      <c r="I296">
        <v>3367</v>
      </c>
      <c r="J296">
        <v>-23.0825599993188</v>
      </c>
      <c r="K296">
        <v>-47.798173511904771</v>
      </c>
    </row>
    <row r="297" spans="1:11" x14ac:dyDescent="0.3">
      <c r="A297" t="s">
        <v>305</v>
      </c>
      <c r="B297">
        <v>7352</v>
      </c>
      <c r="C297">
        <v>334</v>
      </c>
      <c r="D297">
        <v>18.524999999999999</v>
      </c>
      <c r="E297">
        <v>111.16666666666667</v>
      </c>
      <c r="F297">
        <v>431.20699999999999</v>
      </c>
      <c r="G297">
        <v>760.15619000000004</v>
      </c>
      <c r="H297">
        <v>112</v>
      </c>
      <c r="I297">
        <v>418962</v>
      </c>
      <c r="J297">
        <v>-23.187668000000006</v>
      </c>
      <c r="K297">
        <v>-46.885273967996739</v>
      </c>
    </row>
    <row r="298" spans="1:11" x14ac:dyDescent="0.3">
      <c r="A298" t="s">
        <v>306</v>
      </c>
      <c r="B298">
        <v>212</v>
      </c>
      <c r="C298">
        <v>116</v>
      </c>
      <c r="D298">
        <v>21.983333333333334</v>
      </c>
      <c r="E298">
        <v>99.833333333333329</v>
      </c>
      <c r="F298">
        <v>582.56500000000005</v>
      </c>
      <c r="G298">
        <v>429.73788100000002</v>
      </c>
      <c r="H298">
        <v>1</v>
      </c>
      <c r="I298">
        <v>20679</v>
      </c>
      <c r="J298">
        <v>-21.511275749680955</v>
      </c>
      <c r="K298">
        <v>-51.434011950548992</v>
      </c>
    </row>
    <row r="299" spans="1:11" x14ac:dyDescent="0.3">
      <c r="A299" t="s">
        <v>307</v>
      </c>
      <c r="B299">
        <v>511</v>
      </c>
      <c r="C299">
        <v>194</v>
      </c>
      <c r="D299">
        <v>22.074999999999999</v>
      </c>
      <c r="E299">
        <v>137.91666666666666</v>
      </c>
      <c r="F299">
        <v>812.79899999999998</v>
      </c>
      <c r="G299">
        <v>25.220403000000001</v>
      </c>
      <c r="H299">
        <v>6</v>
      </c>
      <c r="I299">
        <v>18812</v>
      </c>
      <c r="J299">
        <v>-24.320703078972656</v>
      </c>
      <c r="K299">
        <v>-47.635341967662214</v>
      </c>
    </row>
    <row r="300" spans="1:11" x14ac:dyDescent="0.3">
      <c r="A300" t="s">
        <v>308</v>
      </c>
      <c r="B300">
        <v>1953</v>
      </c>
      <c r="C300">
        <v>260</v>
      </c>
      <c r="D300">
        <v>17.966666666666665</v>
      </c>
      <c r="E300">
        <v>159.41666666666666</v>
      </c>
      <c r="F300">
        <v>522.16899999999998</v>
      </c>
      <c r="G300">
        <v>717.41663100000005</v>
      </c>
      <c r="H300">
        <v>6</v>
      </c>
      <c r="I300">
        <v>31444</v>
      </c>
      <c r="J300">
        <v>-23.935689201507817</v>
      </c>
      <c r="K300">
        <v>-47.081594072291821</v>
      </c>
    </row>
    <row r="301" spans="1:11" x14ac:dyDescent="0.3">
      <c r="A301" t="s">
        <v>309</v>
      </c>
      <c r="B301">
        <v>445</v>
      </c>
      <c r="C301">
        <v>159</v>
      </c>
      <c r="D301">
        <v>17.399999999999999</v>
      </c>
      <c r="E301">
        <v>123.33333333333333</v>
      </c>
      <c r="F301">
        <v>255.47200000000001</v>
      </c>
      <c r="G301">
        <v>897.36637700000006</v>
      </c>
      <c r="H301">
        <v>4</v>
      </c>
      <c r="I301">
        <v>4896</v>
      </c>
      <c r="J301">
        <v>-23.086921351486403</v>
      </c>
      <c r="K301">
        <v>-45.190810820432951</v>
      </c>
    </row>
    <row r="302" spans="1:11" x14ac:dyDescent="0.3">
      <c r="A302" t="s">
        <v>310</v>
      </c>
      <c r="B302">
        <v>45</v>
      </c>
      <c r="C302">
        <v>34</v>
      </c>
      <c r="D302">
        <v>20.416666666666664</v>
      </c>
      <c r="E302">
        <v>98.083333333333329</v>
      </c>
      <c r="F302">
        <v>384.274</v>
      </c>
      <c r="G302">
        <v>546.12378100000001</v>
      </c>
      <c r="H302">
        <v>5</v>
      </c>
      <c r="I302">
        <v>28516</v>
      </c>
      <c r="J302">
        <v>-23.054011606537156</v>
      </c>
      <c r="K302">
        <v>-47.833780710266304</v>
      </c>
    </row>
    <row r="303" spans="1:11" x14ac:dyDescent="0.3">
      <c r="A303" t="s">
        <v>311</v>
      </c>
      <c r="B303">
        <v>7</v>
      </c>
      <c r="C303">
        <v>5</v>
      </c>
      <c r="D303">
        <v>21.983333333333334</v>
      </c>
      <c r="E303">
        <v>95.666666666666671</v>
      </c>
      <c r="F303">
        <v>537.67499999999995</v>
      </c>
      <c r="G303">
        <v>462.05960099999999</v>
      </c>
      <c r="H303">
        <v>0</v>
      </c>
      <c r="I303">
        <v>11980</v>
      </c>
      <c r="J303">
        <v>-21.164856565473503</v>
      </c>
      <c r="K303">
        <v>-51.040501657068525</v>
      </c>
    </row>
    <row r="304" spans="1:11" x14ac:dyDescent="0.3">
      <c r="A304" t="s">
        <v>312</v>
      </c>
      <c r="B304">
        <v>150</v>
      </c>
      <c r="C304">
        <v>93</v>
      </c>
      <c r="D304">
        <v>20.425000000000001</v>
      </c>
      <c r="E304">
        <v>120.16666666666667</v>
      </c>
      <c r="F304">
        <v>167.06700000000001</v>
      </c>
      <c r="G304">
        <v>556.48646199999996</v>
      </c>
      <c r="H304">
        <v>2</v>
      </c>
      <c r="I304">
        <v>7260</v>
      </c>
      <c r="J304">
        <v>-22.570096474152958</v>
      </c>
      <c r="K304">
        <v>-44.893110279387081</v>
      </c>
    </row>
    <row r="305" spans="1:11" x14ac:dyDescent="0.3">
      <c r="A305" t="s">
        <v>313</v>
      </c>
      <c r="B305">
        <v>870</v>
      </c>
      <c r="C305">
        <v>225</v>
      </c>
      <c r="D305">
        <v>20.358333333333334</v>
      </c>
      <c r="E305">
        <v>106.41666666666667</v>
      </c>
      <c r="F305">
        <v>402.87099999999998</v>
      </c>
      <c r="G305">
        <v>628.81122600000003</v>
      </c>
      <c r="H305">
        <v>22</v>
      </c>
      <c r="I305">
        <v>103391</v>
      </c>
      <c r="J305">
        <v>-22.185436005000003</v>
      </c>
      <c r="K305">
        <v>-47.388707969614835</v>
      </c>
    </row>
    <row r="306" spans="1:11" x14ac:dyDescent="0.3">
      <c r="A306" t="s">
        <v>314</v>
      </c>
      <c r="B306">
        <v>460</v>
      </c>
      <c r="C306">
        <v>176</v>
      </c>
      <c r="D306">
        <v>20.491666666666667</v>
      </c>
      <c r="E306">
        <v>104.83333333333333</v>
      </c>
      <c r="F306">
        <v>809.54100000000005</v>
      </c>
      <c r="G306">
        <v>548.88346100000001</v>
      </c>
      <c r="H306">
        <v>24</v>
      </c>
      <c r="I306">
        <v>68432</v>
      </c>
      <c r="J306">
        <v>-22.597507000000004</v>
      </c>
      <c r="K306">
        <v>-48.798681972457324</v>
      </c>
    </row>
    <row r="307" spans="1:11" x14ac:dyDescent="0.3">
      <c r="A307" t="s">
        <v>315</v>
      </c>
      <c r="B307">
        <v>2971</v>
      </c>
      <c r="C307">
        <v>243</v>
      </c>
      <c r="D307">
        <v>20.483333333333334</v>
      </c>
      <c r="E307">
        <v>107</v>
      </c>
      <c r="F307">
        <v>580.71100000000001</v>
      </c>
      <c r="G307">
        <v>579.49797599999999</v>
      </c>
      <c r="H307">
        <v>75</v>
      </c>
      <c r="I307">
        <v>306114</v>
      </c>
      <c r="J307">
        <v>-22.562194000000005</v>
      </c>
      <c r="K307">
        <v>-47.401939523310205</v>
      </c>
    </row>
    <row r="308" spans="1:11" x14ac:dyDescent="0.3">
      <c r="A308" t="s">
        <v>316</v>
      </c>
      <c r="B308">
        <v>622</v>
      </c>
      <c r="C308">
        <v>179</v>
      </c>
      <c r="D308">
        <v>19.725000000000001</v>
      </c>
      <c r="E308">
        <v>119.91666666666667</v>
      </c>
      <c r="F308">
        <v>48.756</v>
      </c>
      <c r="G308">
        <v>717.27232600000002</v>
      </c>
      <c r="H308">
        <v>3</v>
      </c>
      <c r="I308">
        <v>7980</v>
      </c>
      <c r="J308">
        <v>-22.520488192169154</v>
      </c>
      <c r="K308">
        <v>-46.661483616308736</v>
      </c>
    </row>
    <row r="309" spans="1:11" x14ac:dyDescent="0.3">
      <c r="A309" t="s">
        <v>317</v>
      </c>
      <c r="B309">
        <v>435</v>
      </c>
      <c r="C309">
        <v>163</v>
      </c>
      <c r="D309">
        <v>21.7</v>
      </c>
      <c r="E309">
        <v>104.33333333333333</v>
      </c>
      <c r="F309">
        <v>570.05799999999999</v>
      </c>
      <c r="G309">
        <v>433.93564700000002</v>
      </c>
      <c r="H309">
        <v>10</v>
      </c>
      <c r="I309">
        <v>78013</v>
      </c>
      <c r="J309">
        <v>-21.6723465</v>
      </c>
      <c r="K309">
        <v>-49.751423386685467</v>
      </c>
    </row>
    <row r="310" spans="1:11" x14ac:dyDescent="0.3">
      <c r="A310" t="s">
        <v>318</v>
      </c>
      <c r="B310">
        <v>417</v>
      </c>
      <c r="C310">
        <v>161</v>
      </c>
      <c r="D310">
        <v>20.116666666666667</v>
      </c>
      <c r="E310">
        <v>115.41666666666667</v>
      </c>
      <c r="F310">
        <v>414.16</v>
      </c>
      <c r="G310">
        <v>530</v>
      </c>
      <c r="H310">
        <v>16</v>
      </c>
      <c r="I310">
        <v>88706</v>
      </c>
      <c r="J310">
        <v>-22.731693032629604</v>
      </c>
      <c r="K310">
        <v>-45.124248144163182</v>
      </c>
    </row>
    <row r="311" spans="1:11" x14ac:dyDescent="0.3">
      <c r="A311" t="s">
        <v>319</v>
      </c>
      <c r="B311">
        <v>0</v>
      </c>
      <c r="C311">
        <v>0</v>
      </c>
      <c r="D311">
        <v>22.65</v>
      </c>
      <c r="E311">
        <v>99.333333333333329</v>
      </c>
      <c r="F311">
        <v>113.94</v>
      </c>
      <c r="G311">
        <v>399.01185099999998</v>
      </c>
      <c r="H311">
        <v>1</v>
      </c>
      <c r="I311">
        <v>2289</v>
      </c>
      <c r="J311">
        <v>-20.965390538303705</v>
      </c>
      <c r="K311">
        <v>-50.22666009599601</v>
      </c>
    </row>
    <row r="312" spans="1:11" x14ac:dyDescent="0.3">
      <c r="A312" t="s">
        <v>320</v>
      </c>
      <c r="B312">
        <v>204</v>
      </c>
      <c r="C312">
        <v>98</v>
      </c>
      <c r="D312">
        <v>18.841666666666665</v>
      </c>
      <c r="E312">
        <v>108.66666666666667</v>
      </c>
      <c r="F312">
        <v>55.133000000000003</v>
      </c>
      <c r="G312">
        <v>690.68539599999997</v>
      </c>
      <c r="H312">
        <v>7</v>
      </c>
      <c r="I312">
        <v>48885</v>
      </c>
      <c r="J312">
        <v>-23.086778500000005</v>
      </c>
      <c r="K312">
        <v>-46.946440218048735</v>
      </c>
    </row>
    <row r="313" spans="1:11" x14ac:dyDescent="0.3">
      <c r="A313" t="s">
        <v>321</v>
      </c>
      <c r="B313">
        <v>53</v>
      </c>
      <c r="C313">
        <v>40</v>
      </c>
      <c r="D313">
        <v>21.741666666666667</v>
      </c>
      <c r="E313">
        <v>97.5</v>
      </c>
      <c r="F313">
        <v>314.81</v>
      </c>
      <c r="G313">
        <v>465.16921500000001</v>
      </c>
      <c r="H313">
        <v>3</v>
      </c>
      <c r="I313">
        <v>21747</v>
      </c>
      <c r="J313">
        <v>-21.723415646037903</v>
      </c>
      <c r="K313">
        <v>-51.018349142240865</v>
      </c>
    </row>
    <row r="314" spans="1:11" x14ac:dyDescent="0.3">
      <c r="A314" t="s">
        <v>322</v>
      </c>
      <c r="B314">
        <v>4</v>
      </c>
      <c r="C314">
        <v>4</v>
      </c>
      <c r="D314">
        <v>20.891666666666666</v>
      </c>
      <c r="E314">
        <v>105.58333333333333</v>
      </c>
      <c r="F314">
        <v>189.536</v>
      </c>
      <c r="G314">
        <v>524.62983099999997</v>
      </c>
      <c r="H314">
        <v>0</v>
      </c>
      <c r="I314">
        <v>2394</v>
      </c>
      <c r="J314">
        <v>-22.431639999333854</v>
      </c>
      <c r="K314">
        <v>-49.523179124461372</v>
      </c>
    </row>
    <row r="315" spans="1:11" x14ac:dyDescent="0.3">
      <c r="A315" t="s">
        <v>323</v>
      </c>
      <c r="B315">
        <v>547</v>
      </c>
      <c r="C315">
        <v>202</v>
      </c>
      <c r="D315">
        <v>21.158333333333335</v>
      </c>
      <c r="E315">
        <v>119.08333333333333</v>
      </c>
      <c r="F315">
        <v>598.25699999999995</v>
      </c>
      <c r="G315">
        <v>645.80016699999999</v>
      </c>
      <c r="H315">
        <v>0</v>
      </c>
      <c r="I315">
        <v>14947</v>
      </c>
      <c r="J315">
        <v>-21.551706525237204</v>
      </c>
      <c r="K315">
        <v>-47.700279944847594</v>
      </c>
    </row>
    <row r="316" spans="1:11" x14ac:dyDescent="0.3">
      <c r="A316" t="s">
        <v>324</v>
      </c>
      <c r="B316">
        <v>0</v>
      </c>
      <c r="C316">
        <v>0</v>
      </c>
      <c r="D316">
        <v>21.65</v>
      </c>
      <c r="E316">
        <v>99.416666666666671</v>
      </c>
      <c r="F316">
        <v>166.57599999999999</v>
      </c>
      <c r="G316">
        <v>413.30067300000002</v>
      </c>
      <c r="H316">
        <v>2</v>
      </c>
      <c r="I316">
        <v>5790</v>
      </c>
      <c r="J316">
        <v>-21.673602964563049</v>
      </c>
      <c r="K316">
        <v>-50.327639489638479</v>
      </c>
    </row>
    <row r="317" spans="1:11" x14ac:dyDescent="0.3">
      <c r="A317" t="s">
        <v>325</v>
      </c>
      <c r="B317">
        <v>18</v>
      </c>
      <c r="C317">
        <v>17</v>
      </c>
      <c r="D317">
        <v>19.983333333333334</v>
      </c>
      <c r="E317">
        <v>107.91666666666667</v>
      </c>
      <c r="F317">
        <v>155.17099999999999</v>
      </c>
      <c r="G317">
        <v>670.03316099999995</v>
      </c>
      <c r="H317">
        <v>0</v>
      </c>
      <c r="I317">
        <v>4584</v>
      </c>
      <c r="J317">
        <v>-22.413815392232703</v>
      </c>
      <c r="K317">
        <v>-49.820324699943825</v>
      </c>
    </row>
    <row r="318" spans="1:11" x14ac:dyDescent="0.3">
      <c r="A318" t="s">
        <v>326</v>
      </c>
      <c r="B318">
        <v>16</v>
      </c>
      <c r="C318">
        <v>13</v>
      </c>
      <c r="D318">
        <v>20.6</v>
      </c>
      <c r="E318">
        <v>104.58333333333333</v>
      </c>
      <c r="F318">
        <v>475.226</v>
      </c>
      <c r="G318">
        <v>567.67929200000003</v>
      </c>
      <c r="H318">
        <v>0</v>
      </c>
      <c r="I318">
        <v>2649</v>
      </c>
      <c r="J318">
        <v>-22.343444287208154</v>
      </c>
      <c r="K318">
        <v>-50.38932711588177</v>
      </c>
    </row>
    <row r="319" spans="1:11" x14ac:dyDescent="0.3">
      <c r="A319" t="s">
        <v>327</v>
      </c>
      <c r="B319">
        <v>54</v>
      </c>
      <c r="C319">
        <v>38</v>
      </c>
      <c r="D319">
        <v>20.816666666666666</v>
      </c>
      <c r="E319">
        <v>104.41666666666667</v>
      </c>
      <c r="F319">
        <v>224.51400000000001</v>
      </c>
      <c r="G319">
        <v>542.27126999999996</v>
      </c>
      <c r="H319">
        <v>1</v>
      </c>
      <c r="I319">
        <v>17163</v>
      </c>
      <c r="J319">
        <v>-22.505549628843855</v>
      </c>
      <c r="K319">
        <v>-48.71140538696806</v>
      </c>
    </row>
    <row r="320" spans="1:11" x14ac:dyDescent="0.3">
      <c r="A320" t="s">
        <v>328</v>
      </c>
      <c r="B320">
        <v>185</v>
      </c>
      <c r="C320">
        <v>108</v>
      </c>
      <c r="D320">
        <v>22.274999999999999</v>
      </c>
      <c r="E320">
        <v>101.33333333333333</v>
      </c>
      <c r="F320">
        <v>248.08699999999999</v>
      </c>
      <c r="G320">
        <v>516.14221899999995</v>
      </c>
      <c r="H320">
        <v>1</v>
      </c>
      <c r="I320">
        <v>8120</v>
      </c>
      <c r="J320">
        <v>-20.801313539563303</v>
      </c>
      <c r="K320">
        <v>-49.963497820342063</v>
      </c>
    </row>
    <row r="321" spans="1:11" x14ac:dyDescent="0.3">
      <c r="A321" t="s">
        <v>329</v>
      </c>
      <c r="B321">
        <v>7</v>
      </c>
      <c r="C321">
        <v>7</v>
      </c>
      <c r="D321">
        <v>22.65</v>
      </c>
      <c r="E321">
        <v>96.916666666666671</v>
      </c>
      <c r="F321">
        <v>327.56700000000001</v>
      </c>
      <c r="G321">
        <v>516.15397099999996</v>
      </c>
      <c r="H321">
        <v>1</v>
      </c>
      <c r="I321">
        <v>3698</v>
      </c>
      <c r="J321">
        <v>-20.149997984692504</v>
      </c>
      <c r="K321">
        <v>-50.197628484223976</v>
      </c>
    </row>
    <row r="322" spans="1:11" x14ac:dyDescent="0.3">
      <c r="A322" t="s">
        <v>330</v>
      </c>
      <c r="B322">
        <v>141</v>
      </c>
      <c r="C322">
        <v>87</v>
      </c>
      <c r="D322">
        <v>22.25</v>
      </c>
      <c r="E322">
        <v>101.08333333333333</v>
      </c>
      <c r="F322">
        <v>312.28199999999998</v>
      </c>
      <c r="G322">
        <v>502.64309800000001</v>
      </c>
      <c r="H322">
        <v>0</v>
      </c>
      <c r="I322">
        <v>3119</v>
      </c>
      <c r="J322">
        <v>-20.643481311055101</v>
      </c>
      <c r="K322">
        <v>-50.227537047108889</v>
      </c>
    </row>
    <row r="323" spans="1:11" x14ac:dyDescent="0.3">
      <c r="A323" t="s">
        <v>331</v>
      </c>
      <c r="B323">
        <v>972</v>
      </c>
      <c r="C323">
        <v>185</v>
      </c>
      <c r="D323">
        <v>17.625</v>
      </c>
      <c r="E323">
        <v>115.16666666666667</v>
      </c>
      <c r="F323">
        <v>210.149</v>
      </c>
      <c r="G323">
        <v>861.81794500000001</v>
      </c>
      <c r="H323">
        <v>11</v>
      </c>
      <c r="I323">
        <v>47150</v>
      </c>
      <c r="J323">
        <v>-23.547457999999907</v>
      </c>
      <c r="K323">
        <v>-47.184482626249711</v>
      </c>
    </row>
    <row r="324" spans="1:11" x14ac:dyDescent="0.3">
      <c r="A324" t="s">
        <v>332</v>
      </c>
      <c r="B324">
        <v>3711</v>
      </c>
      <c r="C324">
        <v>283</v>
      </c>
      <c r="D324">
        <v>18.408333333333335</v>
      </c>
      <c r="E324">
        <v>117.33333333333333</v>
      </c>
      <c r="F324">
        <v>320.697</v>
      </c>
      <c r="G324">
        <v>793.14745400000004</v>
      </c>
      <c r="H324">
        <v>46</v>
      </c>
      <c r="I324">
        <v>100179</v>
      </c>
      <c r="J324">
        <v>-23.322459382970386</v>
      </c>
      <c r="K324">
        <v>-46.590195873141873</v>
      </c>
    </row>
    <row r="325" spans="1:11" x14ac:dyDescent="0.3">
      <c r="A325" t="s">
        <v>333</v>
      </c>
      <c r="B325">
        <v>627</v>
      </c>
      <c r="C325">
        <v>174</v>
      </c>
      <c r="D325">
        <v>19.766666666666666</v>
      </c>
      <c r="E325">
        <v>104.08333333333333</v>
      </c>
      <c r="F325">
        <v>229.04599999999999</v>
      </c>
      <c r="G325">
        <v>707.25175100000001</v>
      </c>
      <c r="H325">
        <v>2</v>
      </c>
      <c r="I325">
        <v>9846</v>
      </c>
      <c r="J325">
        <v>-23.003346089863552</v>
      </c>
      <c r="K325">
        <v>-49.318113120583106</v>
      </c>
    </row>
    <row r="326" spans="1:11" x14ac:dyDescent="0.3">
      <c r="A326" t="s">
        <v>334</v>
      </c>
      <c r="B326">
        <v>8</v>
      </c>
      <c r="C326">
        <v>8</v>
      </c>
      <c r="D326">
        <v>22.375</v>
      </c>
      <c r="E326">
        <v>96.416666666666671</v>
      </c>
      <c r="F326">
        <v>919.51900000000001</v>
      </c>
      <c r="G326">
        <v>395.785686</v>
      </c>
      <c r="H326">
        <v>0</v>
      </c>
      <c r="I326">
        <v>5853</v>
      </c>
      <c r="J326">
        <v>-22.110331499341353</v>
      </c>
      <c r="K326">
        <v>-51.968467484711482</v>
      </c>
    </row>
    <row r="327" spans="1:11" x14ac:dyDescent="0.3">
      <c r="A327" t="s">
        <v>335</v>
      </c>
      <c r="B327">
        <v>11</v>
      </c>
      <c r="C327">
        <v>10</v>
      </c>
      <c r="D327">
        <v>21.833333333333336</v>
      </c>
      <c r="E327">
        <v>106.58333333333333</v>
      </c>
      <c r="F327">
        <v>533.49800000000005</v>
      </c>
      <c r="G327">
        <v>388.87179200000003</v>
      </c>
      <c r="H327">
        <v>2</v>
      </c>
      <c r="I327">
        <v>14002</v>
      </c>
      <c r="J327">
        <v>-22.61041533676195</v>
      </c>
      <c r="K327">
        <v>-50.668968249501823</v>
      </c>
    </row>
    <row r="328" spans="1:11" x14ac:dyDescent="0.3">
      <c r="A328" t="s">
        <v>336</v>
      </c>
      <c r="B328">
        <v>28</v>
      </c>
      <c r="C328">
        <v>28</v>
      </c>
      <c r="D328">
        <v>22.283333333333335</v>
      </c>
      <c r="E328">
        <v>103.75</v>
      </c>
      <c r="F328">
        <v>111.267</v>
      </c>
      <c r="G328">
        <v>451.39966099999998</v>
      </c>
      <c r="H328">
        <v>0</v>
      </c>
      <c r="I328">
        <v>3031</v>
      </c>
      <c r="J328">
        <v>-21.258761925566304</v>
      </c>
      <c r="K328">
        <v>-49.140000810266159</v>
      </c>
    </row>
    <row r="329" spans="1:11" x14ac:dyDescent="0.3">
      <c r="A329" t="s">
        <v>337</v>
      </c>
      <c r="B329">
        <v>1</v>
      </c>
      <c r="C329">
        <v>1</v>
      </c>
      <c r="D329">
        <v>22.05</v>
      </c>
      <c r="E329">
        <v>97.5</v>
      </c>
      <c r="F329">
        <v>186.54400000000001</v>
      </c>
      <c r="G329">
        <v>390.54092000000003</v>
      </c>
      <c r="H329">
        <v>0</v>
      </c>
      <c r="I329">
        <v>4084</v>
      </c>
      <c r="J329">
        <v>-21.794493366467254</v>
      </c>
      <c r="K329">
        <v>-51.182897555050317</v>
      </c>
    </row>
    <row r="330" spans="1:11" x14ac:dyDescent="0.3">
      <c r="A330" t="s">
        <v>338</v>
      </c>
      <c r="B330">
        <v>1150</v>
      </c>
      <c r="C330">
        <v>207</v>
      </c>
      <c r="D330">
        <v>19.883333333333333</v>
      </c>
      <c r="E330">
        <v>107.58333333333333</v>
      </c>
      <c r="F330">
        <v>1170.5150000000001</v>
      </c>
      <c r="G330">
        <v>657.30619000000002</v>
      </c>
      <c r="H330">
        <v>40</v>
      </c>
      <c r="I330">
        <v>238882</v>
      </c>
      <c r="J330">
        <v>-22.214933000000002</v>
      </c>
      <c r="K330">
        <v>-49.951645643103269</v>
      </c>
    </row>
    <row r="331" spans="1:11" x14ac:dyDescent="0.3">
      <c r="A331" t="s">
        <v>339</v>
      </c>
      <c r="B331">
        <v>0</v>
      </c>
      <c r="C331">
        <v>0</v>
      </c>
      <c r="D331">
        <v>22.641666666666666</v>
      </c>
      <c r="E331">
        <v>98.833333333333329</v>
      </c>
      <c r="F331">
        <v>77.826999999999998</v>
      </c>
      <c r="G331">
        <v>408.527019</v>
      </c>
      <c r="H331">
        <v>0</v>
      </c>
      <c r="I331">
        <v>2112</v>
      </c>
      <c r="J331">
        <v>-20.439398912525252</v>
      </c>
      <c r="K331">
        <v>-50.825677294830072</v>
      </c>
    </row>
    <row r="332" spans="1:11" x14ac:dyDescent="0.3">
      <c r="A332" t="s">
        <v>340</v>
      </c>
      <c r="B332">
        <v>305</v>
      </c>
      <c r="C332">
        <v>140</v>
      </c>
      <c r="D332">
        <v>21.591666666666665</v>
      </c>
      <c r="E332">
        <v>100.83333333333333</v>
      </c>
      <c r="F332">
        <v>1253.5640000000001</v>
      </c>
      <c r="G332">
        <v>497.54003499999999</v>
      </c>
      <c r="H332">
        <v>2</v>
      </c>
      <c r="I332">
        <v>26461</v>
      </c>
      <c r="J332">
        <v>-22.147832475000008</v>
      </c>
      <c r="K332">
        <v>-51.170768057488502</v>
      </c>
    </row>
    <row r="333" spans="1:11" x14ac:dyDescent="0.3">
      <c r="A333" t="s">
        <v>341</v>
      </c>
      <c r="B333">
        <v>1490</v>
      </c>
      <c r="C333">
        <v>248</v>
      </c>
      <c r="D333">
        <v>21.55</v>
      </c>
      <c r="E333">
        <v>109.91666666666667</v>
      </c>
      <c r="F333">
        <v>524.899</v>
      </c>
      <c r="G333">
        <v>578.25469199999998</v>
      </c>
      <c r="H333">
        <v>11</v>
      </c>
      <c r="I333">
        <v>83170</v>
      </c>
      <c r="J333">
        <v>-21.602994506272555</v>
      </c>
      <c r="K333">
        <v>-48.367747699366184</v>
      </c>
    </row>
    <row r="334" spans="1:11" x14ac:dyDescent="0.3">
      <c r="A334" t="s">
        <v>342</v>
      </c>
      <c r="B334">
        <v>208</v>
      </c>
      <c r="C334">
        <v>90</v>
      </c>
      <c r="D334">
        <v>17.516666666666666</v>
      </c>
      <c r="E334">
        <v>141.08333333333334</v>
      </c>
      <c r="F334">
        <v>61.908999999999999</v>
      </c>
      <c r="G334">
        <v>789.32946700000002</v>
      </c>
      <c r="H334">
        <v>23</v>
      </c>
      <c r="I334">
        <v>472912</v>
      </c>
      <c r="J334">
        <v>-23.669334500000001</v>
      </c>
      <c r="K334">
        <v>-46.458262012164653</v>
      </c>
    </row>
    <row r="335" spans="1:11" x14ac:dyDescent="0.3">
      <c r="A335" t="s">
        <v>343</v>
      </c>
      <c r="B335">
        <v>81</v>
      </c>
      <c r="C335">
        <v>49</v>
      </c>
      <c r="D335">
        <v>22.225000000000001</v>
      </c>
      <c r="E335">
        <v>97.083333333333329</v>
      </c>
      <c r="F335">
        <v>195.15100000000001</v>
      </c>
      <c r="G335">
        <v>476.83669300000003</v>
      </c>
      <c r="H335">
        <v>0</v>
      </c>
      <c r="I335">
        <v>5490</v>
      </c>
      <c r="J335">
        <v>-21.180156172304553</v>
      </c>
      <c r="K335">
        <v>-49.582018998867298</v>
      </c>
    </row>
    <row r="336" spans="1:11" x14ac:dyDescent="0.3">
      <c r="A336" t="s">
        <v>344</v>
      </c>
      <c r="B336">
        <v>208</v>
      </c>
      <c r="C336">
        <v>120</v>
      </c>
      <c r="D336">
        <v>22.4</v>
      </c>
      <c r="E336">
        <v>100.66666666666667</v>
      </c>
      <c r="F336">
        <v>228.19900000000001</v>
      </c>
      <c r="G336">
        <v>518.44557199999997</v>
      </c>
      <c r="H336">
        <v>1</v>
      </c>
      <c r="I336">
        <v>3836</v>
      </c>
      <c r="J336">
        <v>-20.354109903167451</v>
      </c>
      <c r="K336">
        <v>-50.181831839905065</v>
      </c>
    </row>
    <row r="337" spans="1:11" x14ac:dyDescent="0.3">
      <c r="A337" t="s">
        <v>345</v>
      </c>
      <c r="B337">
        <v>16</v>
      </c>
      <c r="C337">
        <v>13</v>
      </c>
      <c r="D337">
        <v>23.041666666666664</v>
      </c>
      <c r="E337">
        <v>102.75</v>
      </c>
      <c r="F337">
        <v>148.636</v>
      </c>
      <c r="G337">
        <v>408.60607299999998</v>
      </c>
      <c r="H337">
        <v>0</v>
      </c>
      <c r="I337">
        <v>1908</v>
      </c>
      <c r="J337">
        <v>-19.9670371030093</v>
      </c>
      <c r="K337">
        <v>-50.622080265368048</v>
      </c>
    </row>
    <row r="338" spans="1:11" x14ac:dyDescent="0.3">
      <c r="A338" t="s">
        <v>346</v>
      </c>
      <c r="B338">
        <v>279</v>
      </c>
      <c r="C338">
        <v>118</v>
      </c>
      <c r="D338">
        <v>23.175000000000001</v>
      </c>
      <c r="E338">
        <v>118.58333333333333</v>
      </c>
      <c r="F338">
        <v>820.84900000000005</v>
      </c>
      <c r="G338">
        <v>513.242119</v>
      </c>
      <c r="H338">
        <v>0</v>
      </c>
      <c r="I338">
        <v>22226</v>
      </c>
      <c r="J338">
        <v>-20.177129232579301</v>
      </c>
      <c r="K338">
        <v>-48.029334182714521</v>
      </c>
    </row>
    <row r="339" spans="1:11" x14ac:dyDescent="0.3">
      <c r="A339" t="s">
        <v>347</v>
      </c>
      <c r="B339">
        <v>1259</v>
      </c>
      <c r="C339">
        <v>321</v>
      </c>
      <c r="D339">
        <v>20.008333333333333</v>
      </c>
      <c r="E339">
        <v>108.16666666666667</v>
      </c>
      <c r="F339">
        <v>213.24199999999999</v>
      </c>
      <c r="G339">
        <v>681.34163100000001</v>
      </c>
      <c r="H339">
        <v>3</v>
      </c>
      <c r="I339">
        <v>12908</v>
      </c>
      <c r="J339">
        <v>-22.411696800770851</v>
      </c>
      <c r="K339">
        <v>-48.451802309283096</v>
      </c>
    </row>
    <row r="340" spans="1:11" x14ac:dyDescent="0.3">
      <c r="A340" t="s">
        <v>348</v>
      </c>
      <c r="B340">
        <v>319</v>
      </c>
      <c r="C340">
        <v>106</v>
      </c>
      <c r="D340">
        <v>23.274999999999999</v>
      </c>
      <c r="E340">
        <v>98.833333333333329</v>
      </c>
      <c r="F340">
        <v>216.82499999999999</v>
      </c>
      <c r="G340">
        <v>459.85779500000001</v>
      </c>
      <c r="H340">
        <v>0</v>
      </c>
      <c r="I340">
        <v>3086</v>
      </c>
      <c r="J340">
        <v>-19.980516052412604</v>
      </c>
      <c r="K340">
        <v>-50.13842719642804</v>
      </c>
    </row>
    <row r="341" spans="1:11" x14ac:dyDescent="0.3">
      <c r="A341" t="s">
        <v>349</v>
      </c>
      <c r="B341">
        <v>3448</v>
      </c>
      <c r="C341">
        <v>306</v>
      </c>
      <c r="D341">
        <v>22.191666666666666</v>
      </c>
      <c r="E341">
        <v>137.66666666666666</v>
      </c>
      <c r="F341">
        <v>1001.484</v>
      </c>
      <c r="G341">
        <v>34.310102000000001</v>
      </c>
      <c r="H341">
        <v>7</v>
      </c>
      <c r="I341">
        <v>19779</v>
      </c>
      <c r="J341">
        <v>-24.283929465376051</v>
      </c>
      <c r="K341">
        <v>-47.45710399910886</v>
      </c>
    </row>
    <row r="342" spans="1:11" x14ac:dyDescent="0.3">
      <c r="A342" t="s">
        <v>350</v>
      </c>
      <c r="B342">
        <v>363</v>
      </c>
      <c r="C342">
        <v>147</v>
      </c>
      <c r="D342">
        <v>22.033333333333335</v>
      </c>
      <c r="E342">
        <v>94.666666666666671</v>
      </c>
      <c r="F342">
        <v>917.69399999999996</v>
      </c>
      <c r="G342">
        <v>412.22447</v>
      </c>
      <c r="H342">
        <v>4</v>
      </c>
      <c r="I342">
        <v>29564</v>
      </c>
      <c r="J342">
        <v>-21.132086985000004</v>
      </c>
      <c r="K342">
        <v>-51.105640391753681</v>
      </c>
    </row>
    <row r="343" spans="1:11" x14ac:dyDescent="0.3">
      <c r="A343" t="s">
        <v>351</v>
      </c>
      <c r="B343">
        <v>148</v>
      </c>
      <c r="C343">
        <v>92</v>
      </c>
      <c r="D343">
        <v>21.8</v>
      </c>
      <c r="E343">
        <v>98.25</v>
      </c>
      <c r="F343">
        <v>1238.931</v>
      </c>
      <c r="G343">
        <v>438.917914</v>
      </c>
      <c r="H343">
        <v>2</v>
      </c>
      <c r="I343">
        <v>18259</v>
      </c>
      <c r="J343">
        <v>-22.290558594472301</v>
      </c>
      <c r="K343">
        <v>-51.905794305934975</v>
      </c>
    </row>
    <row r="344" spans="1:11" x14ac:dyDescent="0.3">
      <c r="A344" t="s">
        <v>352</v>
      </c>
      <c r="B344">
        <v>383</v>
      </c>
      <c r="C344">
        <v>158</v>
      </c>
      <c r="D344">
        <v>22.225000000000001</v>
      </c>
      <c r="E344">
        <v>101.91666666666667</v>
      </c>
      <c r="F344">
        <v>243.22800000000001</v>
      </c>
      <c r="G344">
        <v>590.24368000000004</v>
      </c>
      <c r="H344">
        <v>9</v>
      </c>
      <c r="I344">
        <v>59824</v>
      </c>
      <c r="J344">
        <v>-20.817004500000003</v>
      </c>
      <c r="K344">
        <v>-49.512139217927263</v>
      </c>
    </row>
    <row r="345" spans="1:11" x14ac:dyDescent="0.3">
      <c r="A345" t="s">
        <v>353</v>
      </c>
      <c r="B345">
        <v>3</v>
      </c>
      <c r="C345">
        <v>3</v>
      </c>
      <c r="D345">
        <v>22.791666666666664</v>
      </c>
      <c r="E345">
        <v>105.58333333333333</v>
      </c>
      <c r="F345">
        <v>166.125</v>
      </c>
      <c r="G345">
        <v>528.41325900000004</v>
      </c>
      <c r="H345">
        <v>0</v>
      </c>
      <c r="I345">
        <v>4871</v>
      </c>
      <c r="J345">
        <v>-20.616857219804</v>
      </c>
      <c r="K345">
        <v>-49.465519842508506</v>
      </c>
    </row>
    <row r="346" spans="1:11" x14ac:dyDescent="0.3">
      <c r="A346" t="s">
        <v>354</v>
      </c>
      <c r="B346">
        <v>505</v>
      </c>
      <c r="C346">
        <v>238</v>
      </c>
      <c r="D346">
        <v>21.066666666666666</v>
      </c>
      <c r="E346">
        <v>116.58333333333333</v>
      </c>
      <c r="F346">
        <v>855.15599999999995</v>
      </c>
      <c r="G346">
        <v>633.52176899999995</v>
      </c>
      <c r="H346">
        <v>13</v>
      </c>
      <c r="I346">
        <v>68885</v>
      </c>
      <c r="J346">
        <v>-21.468990510000001</v>
      </c>
      <c r="K346">
        <v>-47.007170978736696</v>
      </c>
    </row>
    <row r="347" spans="1:11" x14ac:dyDescent="0.3">
      <c r="A347" t="s">
        <v>355</v>
      </c>
      <c r="B347">
        <v>8554</v>
      </c>
      <c r="C347">
        <v>392</v>
      </c>
      <c r="D347">
        <v>17.608333333333334</v>
      </c>
      <c r="E347">
        <v>131.83333333333334</v>
      </c>
      <c r="F347">
        <v>712.54100000000005</v>
      </c>
      <c r="G347">
        <v>749.80401700000004</v>
      </c>
      <c r="H347">
        <v>110</v>
      </c>
      <c r="I347">
        <v>445842</v>
      </c>
      <c r="J347">
        <v>-23.522706500000002</v>
      </c>
      <c r="K347">
        <v>-46.196760084326563</v>
      </c>
    </row>
    <row r="348" spans="1:11" x14ac:dyDescent="0.3">
      <c r="A348" t="s">
        <v>356</v>
      </c>
      <c r="B348">
        <v>954</v>
      </c>
      <c r="C348">
        <v>221</v>
      </c>
      <c r="D348">
        <v>20.350000000000001</v>
      </c>
      <c r="E348">
        <v>112</v>
      </c>
      <c r="F348">
        <v>812.75300000000004</v>
      </c>
      <c r="G348">
        <v>607.01452099999995</v>
      </c>
      <c r="H348">
        <v>21</v>
      </c>
      <c r="I348">
        <v>151888</v>
      </c>
      <c r="J348">
        <v>-22.365720189511567</v>
      </c>
      <c r="K348">
        <v>-46.944474088149072</v>
      </c>
    </row>
    <row r="349" spans="1:11" x14ac:dyDescent="0.3">
      <c r="A349" t="s">
        <v>357</v>
      </c>
      <c r="B349">
        <v>1248</v>
      </c>
      <c r="C349">
        <v>188</v>
      </c>
      <c r="D349">
        <v>20.141666666666666</v>
      </c>
      <c r="E349">
        <v>111.83333333333333</v>
      </c>
      <c r="F349">
        <v>497.70800000000003</v>
      </c>
      <c r="G349">
        <v>607.01452099999995</v>
      </c>
      <c r="H349">
        <v>22</v>
      </c>
      <c r="I349">
        <v>93189</v>
      </c>
      <c r="J349">
        <v>-22.365720189511567</v>
      </c>
      <c r="K349">
        <v>-46.944474088149072</v>
      </c>
    </row>
    <row r="350" spans="1:11" x14ac:dyDescent="0.3">
      <c r="A350" t="s">
        <v>358</v>
      </c>
      <c r="B350">
        <v>101</v>
      </c>
      <c r="C350">
        <v>70</v>
      </c>
      <c r="D350">
        <v>20.475000000000001</v>
      </c>
      <c r="E350">
        <v>99.5</v>
      </c>
      <c r="F350">
        <v>133.69800000000001</v>
      </c>
      <c r="G350">
        <v>536.93524000000002</v>
      </c>
      <c r="H350">
        <v>0</v>
      </c>
      <c r="I350">
        <v>3493</v>
      </c>
      <c r="J350">
        <v>-22.926827883407753</v>
      </c>
      <c r="K350">
        <v>-47.567524004838418</v>
      </c>
    </row>
    <row r="351" spans="1:11" x14ac:dyDescent="0.3">
      <c r="A351" t="s">
        <v>359</v>
      </c>
      <c r="B351">
        <v>25</v>
      </c>
      <c r="C351">
        <v>22</v>
      </c>
      <c r="D351">
        <v>22.541666666666664</v>
      </c>
      <c r="E351">
        <v>100.08333333333333</v>
      </c>
      <c r="F351">
        <v>104.352</v>
      </c>
      <c r="G351">
        <v>448.09811100000002</v>
      </c>
      <c r="H351">
        <v>0</v>
      </c>
      <c r="I351">
        <v>2259</v>
      </c>
      <c r="J351">
        <v>-20.850325703772853</v>
      </c>
      <c r="K351">
        <v>-50.096306131545759</v>
      </c>
    </row>
    <row r="352" spans="1:11" x14ac:dyDescent="0.3">
      <c r="A352" t="s">
        <v>360</v>
      </c>
      <c r="B352">
        <v>3572</v>
      </c>
      <c r="C352">
        <v>273</v>
      </c>
      <c r="D352">
        <v>21.45</v>
      </c>
      <c r="E352">
        <v>219.41666666666666</v>
      </c>
      <c r="F352">
        <v>143.20500000000001</v>
      </c>
      <c r="G352">
        <v>9.9231230000000004</v>
      </c>
      <c r="H352">
        <v>5</v>
      </c>
      <c r="I352">
        <v>56702</v>
      </c>
      <c r="J352">
        <v>-24.094116144999902</v>
      </c>
      <c r="K352">
        <v>-46.619992725371041</v>
      </c>
    </row>
    <row r="353" spans="1:11" x14ac:dyDescent="0.3">
      <c r="A353" t="s">
        <v>361</v>
      </c>
      <c r="B353">
        <v>7838</v>
      </c>
      <c r="C353">
        <v>286</v>
      </c>
      <c r="D353">
        <v>18.899999999999999</v>
      </c>
      <c r="E353">
        <v>120.58333333333333</v>
      </c>
      <c r="F353">
        <v>110.30800000000001</v>
      </c>
      <c r="G353">
        <v>762.74740299999996</v>
      </c>
      <c r="H353">
        <v>5</v>
      </c>
      <c r="I353">
        <v>8038</v>
      </c>
      <c r="J353">
        <v>-22.68112865985935</v>
      </c>
      <c r="K353">
        <v>-46.681194300508714</v>
      </c>
    </row>
    <row r="354" spans="1:11" x14ac:dyDescent="0.3">
      <c r="A354" t="s">
        <v>362</v>
      </c>
      <c r="B354">
        <v>1015</v>
      </c>
      <c r="C354">
        <v>234</v>
      </c>
      <c r="D354">
        <v>21.058333333333334</v>
      </c>
      <c r="E354">
        <v>111</v>
      </c>
      <c r="F354">
        <v>346.95</v>
      </c>
      <c r="G354">
        <v>722.39939100000004</v>
      </c>
      <c r="H354">
        <v>10</v>
      </c>
      <c r="I354">
        <v>50498</v>
      </c>
      <c r="J354">
        <v>-21.263863995000005</v>
      </c>
      <c r="K354">
        <v>-48.496651259965986</v>
      </c>
    </row>
    <row r="355" spans="1:11" x14ac:dyDescent="0.3">
      <c r="A355" t="s">
        <v>363</v>
      </c>
      <c r="B355">
        <v>64</v>
      </c>
      <c r="C355">
        <v>52</v>
      </c>
      <c r="D355">
        <v>22.791666666666664</v>
      </c>
      <c r="E355">
        <v>101.58333333333333</v>
      </c>
      <c r="F355">
        <v>495.55900000000003</v>
      </c>
      <c r="G355">
        <v>480.33712700000001</v>
      </c>
      <c r="H355">
        <v>2</v>
      </c>
      <c r="I355">
        <v>25087</v>
      </c>
      <c r="J355">
        <v>-20.772140137594654</v>
      </c>
      <c r="K355">
        <v>-49.71411616142862</v>
      </c>
    </row>
    <row r="356" spans="1:11" x14ac:dyDescent="0.3">
      <c r="A356" t="s">
        <v>364</v>
      </c>
      <c r="B356">
        <v>6</v>
      </c>
      <c r="C356">
        <v>6</v>
      </c>
      <c r="D356">
        <v>22.133333333333333</v>
      </c>
      <c r="E356">
        <v>113.41666666666667</v>
      </c>
      <c r="F356">
        <v>263.46199999999999</v>
      </c>
      <c r="G356">
        <v>595.70301300000006</v>
      </c>
      <c r="H356">
        <v>1</v>
      </c>
      <c r="I356">
        <v>19008</v>
      </c>
      <c r="J356">
        <v>-20.903841225890652</v>
      </c>
      <c r="K356">
        <v>-48.642971283280971</v>
      </c>
    </row>
    <row r="357" spans="1:11" x14ac:dyDescent="0.3">
      <c r="A357" t="s">
        <v>365</v>
      </c>
      <c r="B357">
        <v>33</v>
      </c>
      <c r="C357">
        <v>30</v>
      </c>
      <c r="D357">
        <v>22.8</v>
      </c>
      <c r="E357">
        <v>89.75</v>
      </c>
      <c r="F357">
        <v>233.547</v>
      </c>
      <c r="G357">
        <v>334.28188499999999</v>
      </c>
      <c r="H357">
        <v>0</v>
      </c>
      <c r="I357">
        <v>4166</v>
      </c>
      <c r="J357">
        <v>-21.298959449262554</v>
      </c>
      <c r="K357">
        <v>-51.565493248709366</v>
      </c>
    </row>
    <row r="358" spans="1:11" x14ac:dyDescent="0.3">
      <c r="A358" t="s">
        <v>366</v>
      </c>
      <c r="B358">
        <v>133</v>
      </c>
      <c r="C358">
        <v>80</v>
      </c>
      <c r="D358">
        <v>20.033333333333335</v>
      </c>
      <c r="E358">
        <v>103</v>
      </c>
      <c r="F358">
        <v>240.566</v>
      </c>
      <c r="G358">
        <v>548.16684699999996</v>
      </c>
      <c r="H358">
        <v>5</v>
      </c>
      <c r="I358">
        <v>59772</v>
      </c>
      <c r="J358">
        <v>-22.945521999321958</v>
      </c>
      <c r="K358">
        <v>-47.313269248336269</v>
      </c>
    </row>
    <row r="359" spans="1:11" x14ac:dyDescent="0.3">
      <c r="A359" t="s">
        <v>367</v>
      </c>
      <c r="B359">
        <v>1281</v>
      </c>
      <c r="C359">
        <v>259</v>
      </c>
      <c r="D359">
        <v>19.175000000000001</v>
      </c>
      <c r="E359">
        <v>120.25</v>
      </c>
      <c r="F359">
        <v>332.74200000000002</v>
      </c>
      <c r="G359">
        <v>654.34185300000001</v>
      </c>
      <c r="H359">
        <v>5</v>
      </c>
      <c r="I359">
        <v>4653</v>
      </c>
      <c r="J359">
        <v>-22.955010579151153</v>
      </c>
      <c r="K359">
        <v>-45.84815198496505</v>
      </c>
    </row>
    <row r="360" spans="1:11" x14ac:dyDescent="0.3">
      <c r="A360" t="s">
        <v>368</v>
      </c>
      <c r="B360">
        <v>822</v>
      </c>
      <c r="C360">
        <v>193</v>
      </c>
      <c r="D360">
        <v>22.55</v>
      </c>
      <c r="E360">
        <v>120.75</v>
      </c>
      <c r="F360">
        <v>1388.127</v>
      </c>
      <c r="G360">
        <v>555.10492699999998</v>
      </c>
      <c r="H360">
        <v>8</v>
      </c>
      <c r="I360">
        <v>32968</v>
      </c>
      <c r="J360">
        <v>-20.7326629993746</v>
      </c>
      <c r="K360">
        <v>-48.057593825321732</v>
      </c>
    </row>
    <row r="361" spans="1:11" x14ac:dyDescent="0.3">
      <c r="A361" t="s">
        <v>369</v>
      </c>
      <c r="B361">
        <v>788</v>
      </c>
      <c r="C361">
        <v>222</v>
      </c>
      <c r="D361">
        <v>18.466666666666665</v>
      </c>
      <c r="E361">
        <v>114.75</v>
      </c>
      <c r="F361">
        <v>146.75200000000001</v>
      </c>
      <c r="G361">
        <v>789.27780900000005</v>
      </c>
      <c r="H361">
        <v>1</v>
      </c>
      <c r="I361">
        <v>13622</v>
      </c>
      <c r="J361">
        <v>-22.881030932694454</v>
      </c>
      <c r="K361">
        <v>-46.79134439458381</v>
      </c>
    </row>
    <row r="362" spans="1:11" x14ac:dyDescent="0.3">
      <c r="A362" t="s">
        <v>370</v>
      </c>
      <c r="B362">
        <v>73</v>
      </c>
      <c r="C362">
        <v>55</v>
      </c>
      <c r="D362">
        <v>21.233333333333334</v>
      </c>
      <c r="E362">
        <v>111.91666666666667</v>
      </c>
      <c r="F362">
        <v>228.7</v>
      </c>
      <c r="G362">
        <v>618.54385400000001</v>
      </c>
      <c r="H362">
        <v>0</v>
      </c>
      <c r="I362">
        <v>4758</v>
      </c>
      <c r="J362">
        <v>-21.507609441189903</v>
      </c>
      <c r="K362">
        <v>-48.150661254394855</v>
      </c>
    </row>
    <row r="363" spans="1:11" x14ac:dyDescent="0.3">
      <c r="A363" t="s">
        <v>371</v>
      </c>
      <c r="B363">
        <v>55</v>
      </c>
      <c r="C363">
        <v>36</v>
      </c>
      <c r="D363">
        <v>22.291666666666664</v>
      </c>
      <c r="E363">
        <v>96.333333333333329</v>
      </c>
      <c r="F363">
        <v>250.87299999999999</v>
      </c>
      <c r="G363">
        <v>402.97728699999999</v>
      </c>
      <c r="H363">
        <v>1</v>
      </c>
      <c r="I363">
        <v>4486</v>
      </c>
      <c r="J363">
        <v>-20.994298089260052</v>
      </c>
      <c r="K363">
        <v>-51.277138185509848</v>
      </c>
    </row>
    <row r="364" spans="1:11" x14ac:dyDescent="0.3">
      <c r="A364" t="s">
        <v>372</v>
      </c>
      <c r="B364">
        <v>3</v>
      </c>
      <c r="C364">
        <v>3</v>
      </c>
      <c r="D364">
        <v>21.916666666666664</v>
      </c>
      <c r="E364">
        <v>108.41666666666667</v>
      </c>
      <c r="F364">
        <v>286.64699999999999</v>
      </c>
      <c r="G364">
        <v>414.91542700000002</v>
      </c>
      <c r="H364">
        <v>0</v>
      </c>
      <c r="I364">
        <v>3141</v>
      </c>
      <c r="J364">
        <v>-22.620117582520201</v>
      </c>
      <c r="K364">
        <v>-51.238587497594786</v>
      </c>
    </row>
    <row r="365" spans="1:11" x14ac:dyDescent="0.3">
      <c r="A365" t="s">
        <v>373</v>
      </c>
      <c r="B365">
        <v>69</v>
      </c>
      <c r="C365">
        <v>52</v>
      </c>
      <c r="D365">
        <v>21.916666666666664</v>
      </c>
      <c r="E365">
        <v>101.16666666666667</v>
      </c>
      <c r="F365">
        <v>357.32499999999999</v>
      </c>
      <c r="G365">
        <v>426.10397999999998</v>
      </c>
      <c r="H365">
        <v>0</v>
      </c>
      <c r="I365">
        <v>4857</v>
      </c>
      <c r="J365">
        <v>-22.404283199904853</v>
      </c>
      <c r="K365">
        <v>-51.524239850810247</v>
      </c>
    </row>
    <row r="366" spans="1:11" x14ac:dyDescent="0.3">
      <c r="A366" t="s">
        <v>374</v>
      </c>
      <c r="B366">
        <v>719</v>
      </c>
      <c r="C366">
        <v>237</v>
      </c>
      <c r="D366">
        <v>17.991666666666667</v>
      </c>
      <c r="E366">
        <v>116.33333333333333</v>
      </c>
      <c r="F366">
        <v>833.37199999999996</v>
      </c>
      <c r="G366">
        <v>750.90185599999995</v>
      </c>
      <c r="H366">
        <v>3</v>
      </c>
      <c r="I366">
        <v>6661</v>
      </c>
      <c r="J366">
        <v>-23.375786983358754</v>
      </c>
      <c r="K366">
        <v>-45.446400470724441</v>
      </c>
    </row>
    <row r="367" spans="1:11" x14ac:dyDescent="0.3">
      <c r="A367" t="s">
        <v>375</v>
      </c>
      <c r="B367">
        <v>723</v>
      </c>
      <c r="C367">
        <v>186</v>
      </c>
      <c r="D367">
        <v>17.983333333333334</v>
      </c>
      <c r="E367">
        <v>114.25</v>
      </c>
      <c r="F367">
        <v>326.25400000000002</v>
      </c>
      <c r="G367">
        <v>787.67400299999997</v>
      </c>
      <c r="H367">
        <v>5</v>
      </c>
      <c r="I367">
        <v>18524</v>
      </c>
      <c r="J367">
        <v>-23.178695811004506</v>
      </c>
      <c r="K367">
        <v>-46.402590214989615</v>
      </c>
    </row>
    <row r="368" spans="1:11" x14ac:dyDescent="0.3">
      <c r="A368" t="s">
        <v>376</v>
      </c>
      <c r="B368">
        <v>142</v>
      </c>
      <c r="C368">
        <v>89</v>
      </c>
      <c r="D368">
        <v>22.316666666666666</v>
      </c>
      <c r="E368">
        <v>101.58333333333333</v>
      </c>
      <c r="F368">
        <v>219.05</v>
      </c>
      <c r="G368">
        <v>544.12939100000006</v>
      </c>
      <c r="H368">
        <v>2</v>
      </c>
      <c r="I368">
        <v>8930</v>
      </c>
      <c r="J368">
        <v>-20.843916155827404</v>
      </c>
      <c r="K368">
        <v>-49.630474851340189</v>
      </c>
    </row>
    <row r="369" spans="1:11" x14ac:dyDescent="0.3">
      <c r="A369" t="s">
        <v>377</v>
      </c>
      <c r="B369">
        <v>79</v>
      </c>
      <c r="C369">
        <v>57</v>
      </c>
      <c r="D369">
        <v>22.3</v>
      </c>
      <c r="E369">
        <v>102.16666666666667</v>
      </c>
      <c r="F369">
        <v>436.15899999999999</v>
      </c>
      <c r="G369">
        <v>527.53094299999998</v>
      </c>
      <c r="H369">
        <v>0</v>
      </c>
      <c r="I369">
        <v>11478</v>
      </c>
      <c r="J369">
        <v>-20.694823499375559</v>
      </c>
      <c r="K369">
        <v>-50.040274495542853</v>
      </c>
    </row>
    <row r="370" spans="1:11" x14ac:dyDescent="0.3">
      <c r="A370" t="s">
        <v>378</v>
      </c>
      <c r="B370">
        <v>63</v>
      </c>
      <c r="C370">
        <v>48</v>
      </c>
      <c r="D370">
        <v>22.783333333333335</v>
      </c>
      <c r="E370">
        <v>98.5</v>
      </c>
      <c r="F370">
        <v>137.60900000000001</v>
      </c>
      <c r="G370">
        <v>443.31697100000002</v>
      </c>
      <c r="H370">
        <v>0</v>
      </c>
      <c r="I370">
        <v>5213</v>
      </c>
      <c r="J370">
        <v>-20.91390242761695</v>
      </c>
      <c r="K370">
        <v>-49.780898651089437</v>
      </c>
    </row>
    <row r="371" spans="1:11" x14ac:dyDescent="0.3">
      <c r="A371" t="s">
        <v>379</v>
      </c>
      <c r="B371">
        <v>28</v>
      </c>
      <c r="C371">
        <v>22</v>
      </c>
      <c r="D371">
        <v>22.675000000000001</v>
      </c>
      <c r="E371">
        <v>98.583333333333329</v>
      </c>
      <c r="F371">
        <v>217.51499999999999</v>
      </c>
      <c r="G371">
        <v>484.18830300000002</v>
      </c>
      <c r="H371">
        <v>0</v>
      </c>
      <c r="I371">
        <v>6973</v>
      </c>
      <c r="J371">
        <v>-21.013734717199803</v>
      </c>
      <c r="K371">
        <v>-49.507138347943247</v>
      </c>
    </row>
    <row r="372" spans="1:11" x14ac:dyDescent="0.3">
      <c r="A372" t="s">
        <v>380</v>
      </c>
      <c r="B372">
        <v>214</v>
      </c>
      <c r="C372">
        <v>112</v>
      </c>
      <c r="D372">
        <v>18.183333333333334</v>
      </c>
      <c r="E372">
        <v>109.91666666666667</v>
      </c>
      <c r="F372">
        <v>385.375</v>
      </c>
      <c r="G372">
        <v>830.40829900000006</v>
      </c>
      <c r="H372">
        <v>0</v>
      </c>
      <c r="I372">
        <v>9755</v>
      </c>
      <c r="J372">
        <v>-24.123210417911206</v>
      </c>
      <c r="K372">
        <v>-48.905738479049141</v>
      </c>
    </row>
    <row r="373" spans="1:11" x14ac:dyDescent="0.3">
      <c r="A373" t="s">
        <v>381</v>
      </c>
      <c r="B373">
        <v>69</v>
      </c>
      <c r="C373">
        <v>44</v>
      </c>
      <c r="D373">
        <v>22.608333333333334</v>
      </c>
      <c r="E373">
        <v>102.25</v>
      </c>
      <c r="F373">
        <v>124.473</v>
      </c>
      <c r="G373">
        <v>406.548295</v>
      </c>
      <c r="H373">
        <v>1</v>
      </c>
      <c r="I373">
        <v>1881</v>
      </c>
      <c r="J373">
        <v>-20.386895026048851</v>
      </c>
      <c r="K373">
        <v>-50.948052438527355</v>
      </c>
    </row>
    <row r="374" spans="1:11" x14ac:dyDescent="0.3">
      <c r="A374" t="s">
        <v>382</v>
      </c>
      <c r="B374">
        <v>0</v>
      </c>
      <c r="C374">
        <v>0</v>
      </c>
      <c r="D374">
        <v>22.683333333333334</v>
      </c>
      <c r="E374">
        <v>98.916666666666671</v>
      </c>
      <c r="F374">
        <v>183.39599999999999</v>
      </c>
      <c r="G374">
        <v>408.26790599999998</v>
      </c>
      <c r="H374">
        <v>0</v>
      </c>
      <c r="I374">
        <v>1267</v>
      </c>
      <c r="J374">
        <v>-20.765654620104801</v>
      </c>
      <c r="K374">
        <v>-50.343906176177668</v>
      </c>
    </row>
    <row r="375" spans="1:11" x14ac:dyDescent="0.3">
      <c r="A375" t="s">
        <v>383</v>
      </c>
      <c r="B375">
        <v>24</v>
      </c>
      <c r="C375">
        <v>22</v>
      </c>
      <c r="D375">
        <v>21.65</v>
      </c>
      <c r="E375">
        <v>109.5</v>
      </c>
      <c r="F375">
        <v>160.25</v>
      </c>
      <c r="G375">
        <v>498.74665099999999</v>
      </c>
      <c r="H375">
        <v>1</v>
      </c>
      <c r="I375">
        <v>11186</v>
      </c>
      <c r="J375">
        <v>-21.778922883855454</v>
      </c>
      <c r="K375">
        <v>-48.562140427676248</v>
      </c>
    </row>
    <row r="376" spans="1:11" x14ac:dyDescent="0.3">
      <c r="A376" t="s">
        <v>384</v>
      </c>
      <c r="B376">
        <v>186</v>
      </c>
      <c r="C376">
        <v>70</v>
      </c>
      <c r="D376">
        <v>22.883333333333333</v>
      </c>
      <c r="E376">
        <v>106.75</v>
      </c>
      <c r="F376">
        <v>531.79600000000005</v>
      </c>
      <c r="G376">
        <v>550.25140399999998</v>
      </c>
      <c r="H376">
        <v>0</v>
      </c>
      <c r="I376">
        <v>21500</v>
      </c>
      <c r="J376">
        <v>-20.533153999379554</v>
      </c>
      <c r="K376">
        <v>-49.32009287611158</v>
      </c>
    </row>
    <row r="377" spans="1:11" x14ac:dyDescent="0.3">
      <c r="A377" t="s">
        <v>385</v>
      </c>
      <c r="B377">
        <v>0</v>
      </c>
      <c r="C377">
        <v>0</v>
      </c>
      <c r="D377">
        <v>22.516666666666666</v>
      </c>
      <c r="E377">
        <v>93.5</v>
      </c>
      <c r="F377">
        <v>34.158000000000001</v>
      </c>
      <c r="G377">
        <v>382.23311999999999</v>
      </c>
      <c r="H377">
        <v>0</v>
      </c>
      <c r="I377">
        <v>2316</v>
      </c>
      <c r="J377">
        <v>-21.329937141170053</v>
      </c>
      <c r="K377">
        <v>-51.649832890356862</v>
      </c>
    </row>
    <row r="378" spans="1:11" x14ac:dyDescent="0.3">
      <c r="A378" t="s">
        <v>386</v>
      </c>
      <c r="B378">
        <v>301</v>
      </c>
      <c r="C378">
        <v>142</v>
      </c>
      <c r="D378">
        <v>23</v>
      </c>
      <c r="E378">
        <v>93.083333333333329</v>
      </c>
      <c r="F378">
        <v>265.029</v>
      </c>
      <c r="G378">
        <v>326.80445300000002</v>
      </c>
      <c r="H378">
        <v>0</v>
      </c>
      <c r="I378">
        <v>3969</v>
      </c>
      <c r="J378">
        <v>-21.104542001455556</v>
      </c>
      <c r="K378">
        <v>-51.490446528051578</v>
      </c>
    </row>
    <row r="379" spans="1:11" x14ac:dyDescent="0.3">
      <c r="A379" t="s">
        <v>387</v>
      </c>
      <c r="B379">
        <v>0</v>
      </c>
      <c r="C379">
        <v>0</v>
      </c>
      <c r="D379">
        <v>22.591666666666665</v>
      </c>
      <c r="E379">
        <v>99.5</v>
      </c>
      <c r="F379">
        <v>73.816000000000003</v>
      </c>
      <c r="G379">
        <v>437.64648799999998</v>
      </c>
      <c r="H379">
        <v>0</v>
      </c>
      <c r="I379">
        <v>4101</v>
      </c>
      <c r="J379">
        <v>-20.856610999371551</v>
      </c>
      <c r="K379">
        <v>-50.265827372287376</v>
      </c>
    </row>
    <row r="380" spans="1:11" x14ac:dyDescent="0.3">
      <c r="A380" t="s">
        <v>388</v>
      </c>
      <c r="B380">
        <v>316</v>
      </c>
      <c r="C380">
        <v>116</v>
      </c>
      <c r="D380">
        <v>20.191666666666666</v>
      </c>
      <c r="E380">
        <v>105.16666666666667</v>
      </c>
      <c r="F380">
        <v>73.787999999999997</v>
      </c>
      <c r="G380">
        <v>561.31518600000004</v>
      </c>
      <c r="H380">
        <v>8</v>
      </c>
      <c r="I380">
        <v>60174</v>
      </c>
      <c r="J380">
        <v>-22.782794660913055</v>
      </c>
      <c r="K380">
        <v>-47.293634614404752</v>
      </c>
    </row>
    <row r="381" spans="1:11" x14ac:dyDescent="0.3">
      <c r="A381" t="s">
        <v>389</v>
      </c>
      <c r="B381">
        <v>37</v>
      </c>
      <c r="C381">
        <v>30</v>
      </c>
      <c r="D381">
        <v>22.65</v>
      </c>
      <c r="E381">
        <v>109.83333333333333</v>
      </c>
      <c r="F381">
        <v>117.77200000000001</v>
      </c>
      <c r="G381">
        <v>543.25176599999998</v>
      </c>
      <c r="H381">
        <v>1</v>
      </c>
      <c r="I381">
        <v>5830</v>
      </c>
      <c r="J381">
        <v>-20.990358196418253</v>
      </c>
      <c r="K381">
        <v>-48.917063709695732</v>
      </c>
    </row>
    <row r="382" spans="1:11" x14ac:dyDescent="0.3">
      <c r="A382" t="s">
        <v>390</v>
      </c>
      <c r="B382">
        <v>403</v>
      </c>
      <c r="C382">
        <v>148</v>
      </c>
      <c r="D382">
        <v>22.1</v>
      </c>
      <c r="E382">
        <v>102.08333333333333</v>
      </c>
      <c r="F382">
        <v>931.74300000000005</v>
      </c>
      <c r="G382">
        <v>457.48877499999998</v>
      </c>
      <c r="H382">
        <v>2</v>
      </c>
      <c r="I382">
        <v>41052</v>
      </c>
      <c r="J382">
        <v>-21.468474989356704</v>
      </c>
      <c r="K382">
        <v>-49.22174953367697</v>
      </c>
    </row>
    <row r="383" spans="1:11" x14ac:dyDescent="0.3">
      <c r="A383" t="s">
        <v>391</v>
      </c>
      <c r="B383">
        <v>121</v>
      </c>
      <c r="C383">
        <v>99</v>
      </c>
      <c r="D383">
        <v>21.058333333333334</v>
      </c>
      <c r="E383">
        <v>129.66666666666666</v>
      </c>
      <c r="F383">
        <v>348.26499999999999</v>
      </c>
      <c r="G383">
        <v>783.32163000000003</v>
      </c>
      <c r="H383">
        <v>1</v>
      </c>
      <c r="I383">
        <v>7432</v>
      </c>
      <c r="J383">
        <v>-20.73399973477115</v>
      </c>
      <c r="K383">
        <v>-47.749105463903184</v>
      </c>
    </row>
    <row r="384" spans="1:11" x14ac:dyDescent="0.3">
      <c r="A384" t="s">
        <v>392</v>
      </c>
      <c r="B384">
        <v>9</v>
      </c>
      <c r="C384">
        <v>8</v>
      </c>
      <c r="D384">
        <v>20.658333333333335</v>
      </c>
      <c r="E384">
        <v>103.33333333333333</v>
      </c>
      <c r="F384">
        <v>301.036</v>
      </c>
      <c r="G384">
        <v>526.48381199999994</v>
      </c>
      <c r="H384">
        <v>0</v>
      </c>
      <c r="I384">
        <v>4289</v>
      </c>
      <c r="J384">
        <v>-22.438860447948951</v>
      </c>
      <c r="K384">
        <v>-49.927372830360518</v>
      </c>
    </row>
    <row r="385" spans="1:11" x14ac:dyDescent="0.3">
      <c r="A385" t="s">
        <v>393</v>
      </c>
      <c r="B385">
        <v>10</v>
      </c>
      <c r="C385">
        <v>9</v>
      </c>
      <c r="D385">
        <v>20.291666666666664</v>
      </c>
      <c r="E385">
        <v>105.58333333333333</v>
      </c>
      <c r="F385">
        <v>198.93799999999999</v>
      </c>
      <c r="G385">
        <v>625.86302699999999</v>
      </c>
      <c r="H385">
        <v>0</v>
      </c>
      <c r="I385">
        <v>2496</v>
      </c>
      <c r="J385">
        <v>-22.944584777489698</v>
      </c>
      <c r="K385">
        <v>-49.340950752602339</v>
      </c>
    </row>
    <row r="386" spans="1:11" x14ac:dyDescent="0.3">
      <c r="A386" t="s">
        <v>394</v>
      </c>
      <c r="B386">
        <v>3198</v>
      </c>
      <c r="C386">
        <v>227</v>
      </c>
      <c r="D386">
        <v>23.133333333333333</v>
      </c>
      <c r="E386">
        <v>108.83333333333333</v>
      </c>
      <c r="F386">
        <v>802.55499999999995</v>
      </c>
      <c r="G386">
        <v>500.315541</v>
      </c>
      <c r="H386">
        <v>8</v>
      </c>
      <c r="I386">
        <v>54772</v>
      </c>
      <c r="J386">
        <v>-20.737283985000001</v>
      </c>
      <c r="K386">
        <v>-48.913491725769418</v>
      </c>
    </row>
    <row r="387" spans="1:11" x14ac:dyDescent="0.3">
      <c r="A387" t="s">
        <v>395</v>
      </c>
      <c r="B387">
        <v>43</v>
      </c>
      <c r="C387">
        <v>32</v>
      </c>
      <c r="D387">
        <v>22.841666666666665</v>
      </c>
      <c r="E387">
        <v>107.83333333333333</v>
      </c>
      <c r="F387">
        <v>242.946</v>
      </c>
      <c r="G387">
        <v>526.32908999999995</v>
      </c>
      <c r="H387">
        <v>0</v>
      </c>
      <c r="I387">
        <v>4381</v>
      </c>
      <c r="J387">
        <v>-20.612722120149304</v>
      </c>
      <c r="K387">
        <v>-49.299214794262355</v>
      </c>
    </row>
    <row r="388" spans="1:11" x14ac:dyDescent="0.3">
      <c r="A388" t="s">
        <v>396</v>
      </c>
      <c r="B388">
        <v>4</v>
      </c>
      <c r="C388">
        <v>4</v>
      </c>
      <c r="D388">
        <v>20.316666666666666</v>
      </c>
      <c r="E388">
        <v>101.91666666666667</v>
      </c>
      <c r="F388">
        <v>218.66800000000001</v>
      </c>
      <c r="G388">
        <v>603.71756700000003</v>
      </c>
      <c r="H388">
        <v>0</v>
      </c>
      <c r="I388">
        <v>6515</v>
      </c>
      <c r="J388">
        <v>-22.148599411827053</v>
      </c>
      <c r="K388">
        <v>-50.093585463660212</v>
      </c>
    </row>
    <row r="389" spans="1:11" x14ac:dyDescent="0.3">
      <c r="A389" t="s">
        <v>397</v>
      </c>
      <c r="B389">
        <v>42</v>
      </c>
      <c r="C389">
        <v>34</v>
      </c>
      <c r="D389">
        <v>23.783333333333335</v>
      </c>
      <c r="E389">
        <v>104.41666666666667</v>
      </c>
      <c r="F389">
        <v>247.37799999999999</v>
      </c>
      <c r="G389">
        <v>449.94425799999999</v>
      </c>
      <c r="H389">
        <v>0</v>
      </c>
      <c r="I389">
        <v>7066</v>
      </c>
      <c r="J389">
        <v>-20.180196743036753</v>
      </c>
      <c r="K389">
        <v>-49.351818480998617</v>
      </c>
    </row>
    <row r="390" spans="1:11" x14ac:dyDescent="0.3">
      <c r="A390" t="s">
        <v>398</v>
      </c>
      <c r="B390">
        <v>123</v>
      </c>
      <c r="C390">
        <v>87</v>
      </c>
      <c r="D390">
        <v>21.725000000000001</v>
      </c>
      <c r="E390">
        <v>129</v>
      </c>
      <c r="F390">
        <v>291.76499999999999</v>
      </c>
      <c r="G390">
        <v>696.79220299999997</v>
      </c>
      <c r="H390">
        <v>6</v>
      </c>
      <c r="I390">
        <v>44028</v>
      </c>
      <c r="J390">
        <v>-20.720421495000004</v>
      </c>
      <c r="K390">
        <v>-47.886383822127812</v>
      </c>
    </row>
    <row r="391" spans="1:11" x14ac:dyDescent="0.3">
      <c r="A391" t="s">
        <v>399</v>
      </c>
      <c r="B391">
        <v>517</v>
      </c>
      <c r="C391">
        <v>108</v>
      </c>
      <c r="D391">
        <v>18.608333333333334</v>
      </c>
      <c r="E391">
        <v>118.33333333333333</v>
      </c>
      <c r="F391">
        <v>64.953999999999994</v>
      </c>
      <c r="G391">
        <v>742.96637699999997</v>
      </c>
      <c r="H391">
        <v>88</v>
      </c>
      <c r="I391">
        <v>698418</v>
      </c>
      <c r="J391">
        <v>-23.533612000000005</v>
      </c>
      <c r="K391">
        <v>-46.788810144271423</v>
      </c>
    </row>
    <row r="392" spans="1:11" x14ac:dyDescent="0.3">
      <c r="A392" t="s">
        <v>400</v>
      </c>
      <c r="B392">
        <v>34</v>
      </c>
      <c r="C392">
        <v>24</v>
      </c>
      <c r="D392">
        <v>21.216666666666665</v>
      </c>
      <c r="E392">
        <v>100.83333333333333</v>
      </c>
      <c r="F392">
        <v>222.13</v>
      </c>
      <c r="G392">
        <v>482.056601</v>
      </c>
      <c r="H392">
        <v>1</v>
      </c>
      <c r="I392">
        <v>2603</v>
      </c>
      <c r="J392">
        <v>-22.317882054899901</v>
      </c>
      <c r="K392">
        <v>-50.28412616584793</v>
      </c>
    </row>
    <row r="393" spans="1:11" x14ac:dyDescent="0.3">
      <c r="A393" t="s">
        <v>401</v>
      </c>
      <c r="B393">
        <v>135</v>
      </c>
      <c r="C393">
        <v>110</v>
      </c>
      <c r="D393">
        <v>21.583333333333336</v>
      </c>
      <c r="E393">
        <v>102.91666666666667</v>
      </c>
      <c r="F393">
        <v>248.03800000000001</v>
      </c>
      <c r="G393">
        <v>463.43185899999997</v>
      </c>
      <c r="H393">
        <v>1</v>
      </c>
      <c r="I393">
        <v>32879</v>
      </c>
      <c r="J393">
        <v>-21.797083500000003</v>
      </c>
      <c r="K393">
        <v>-50.873139110263445</v>
      </c>
    </row>
    <row r="394" spans="1:11" x14ac:dyDescent="0.3">
      <c r="A394" t="s">
        <v>402</v>
      </c>
      <c r="B394">
        <v>1004</v>
      </c>
      <c r="C394">
        <v>212</v>
      </c>
      <c r="D394">
        <v>21.216666666666665</v>
      </c>
      <c r="E394">
        <v>111.58333333333333</v>
      </c>
      <c r="F394">
        <v>295.81799999999998</v>
      </c>
      <c r="G394">
        <v>482.57116100000002</v>
      </c>
      <c r="H394">
        <v>18</v>
      </c>
      <c r="I394">
        <v>113542</v>
      </c>
      <c r="J394">
        <v>-22.977267500000004</v>
      </c>
      <c r="K394">
        <v>-49.86857983593697</v>
      </c>
    </row>
    <row r="395" spans="1:11" x14ac:dyDescent="0.3">
      <c r="A395" t="s">
        <v>403</v>
      </c>
      <c r="B395">
        <v>47</v>
      </c>
      <c r="C395">
        <v>36</v>
      </c>
      <c r="D395">
        <v>22.408333333333335</v>
      </c>
      <c r="E395">
        <v>95.916666666666671</v>
      </c>
      <c r="F395">
        <v>266.77800000000002</v>
      </c>
      <c r="G395">
        <v>365.23921799999999</v>
      </c>
      <c r="H395">
        <v>0</v>
      </c>
      <c r="I395">
        <v>8562</v>
      </c>
      <c r="J395">
        <v>-21.491165917105501</v>
      </c>
      <c r="K395">
        <v>-51.699320721678831</v>
      </c>
    </row>
    <row r="396" spans="1:11" x14ac:dyDescent="0.3">
      <c r="A396" t="s">
        <v>404</v>
      </c>
      <c r="B396">
        <v>107</v>
      </c>
      <c r="C396">
        <v>70</v>
      </c>
      <c r="D396">
        <v>22.716666666666665</v>
      </c>
      <c r="E396">
        <v>100.75</v>
      </c>
      <c r="F396">
        <v>288.64800000000002</v>
      </c>
      <c r="G396">
        <v>498.75365799999997</v>
      </c>
      <c r="H396">
        <v>0</v>
      </c>
      <c r="I396">
        <v>10361</v>
      </c>
      <c r="J396">
        <v>-19.9955921069967</v>
      </c>
      <c r="K396">
        <v>-50.377584652198053</v>
      </c>
    </row>
    <row r="397" spans="1:11" x14ac:dyDescent="0.3">
      <c r="A397" t="s">
        <v>405</v>
      </c>
      <c r="B397">
        <v>12</v>
      </c>
      <c r="C397">
        <v>12</v>
      </c>
      <c r="D397">
        <v>21.991666666666667</v>
      </c>
      <c r="E397">
        <v>98.333333333333329</v>
      </c>
      <c r="F397">
        <v>339.375</v>
      </c>
      <c r="G397">
        <v>429.05030900000003</v>
      </c>
      <c r="H397">
        <v>1</v>
      </c>
      <c r="I397">
        <v>14197</v>
      </c>
      <c r="J397">
        <v>-21.560078499354503</v>
      </c>
      <c r="K397">
        <v>-51.265201519932354</v>
      </c>
    </row>
    <row r="398" spans="1:11" x14ac:dyDescent="0.3">
      <c r="A398" t="s">
        <v>406</v>
      </c>
      <c r="B398">
        <v>21</v>
      </c>
      <c r="C398">
        <v>19</v>
      </c>
      <c r="D398">
        <v>22.975000000000001</v>
      </c>
      <c r="E398">
        <v>103.16666666666667</v>
      </c>
      <c r="F398">
        <v>697.70100000000002</v>
      </c>
      <c r="G398">
        <v>555.54606899999999</v>
      </c>
      <c r="H398">
        <v>0</v>
      </c>
      <c r="I398">
        <v>12957</v>
      </c>
      <c r="J398">
        <v>-20.390587470269804</v>
      </c>
      <c r="K398">
        <v>-49.433782399918428</v>
      </c>
    </row>
    <row r="399" spans="1:11" x14ac:dyDescent="0.3">
      <c r="A399" t="s">
        <v>407</v>
      </c>
      <c r="B399">
        <v>25</v>
      </c>
      <c r="C399">
        <v>15</v>
      </c>
      <c r="D399">
        <v>22.633333333333333</v>
      </c>
      <c r="E399">
        <v>108.33333333333333</v>
      </c>
      <c r="F399">
        <v>82.125</v>
      </c>
      <c r="G399">
        <v>507.21819599999998</v>
      </c>
      <c r="H399">
        <v>0</v>
      </c>
      <c r="I399">
        <v>13275</v>
      </c>
      <c r="J399">
        <v>-21.082470691401152</v>
      </c>
      <c r="K399">
        <v>-48.801284626537182</v>
      </c>
    </row>
    <row r="400" spans="1:11" x14ac:dyDescent="0.3">
      <c r="A400" t="s">
        <v>408</v>
      </c>
      <c r="B400">
        <v>35</v>
      </c>
      <c r="C400">
        <v>27</v>
      </c>
      <c r="D400">
        <v>22.416666666666664</v>
      </c>
      <c r="E400">
        <v>98.75</v>
      </c>
      <c r="F400">
        <v>318.74</v>
      </c>
      <c r="G400">
        <v>427.004255</v>
      </c>
      <c r="H400">
        <v>0</v>
      </c>
      <c r="I400">
        <v>9283</v>
      </c>
      <c r="J400">
        <v>-20.416217324696401</v>
      </c>
      <c r="K400">
        <v>-50.765987804946747</v>
      </c>
    </row>
    <row r="401" spans="1:11" x14ac:dyDescent="0.3">
      <c r="A401" t="s">
        <v>409</v>
      </c>
      <c r="B401">
        <v>18</v>
      </c>
      <c r="C401">
        <v>16</v>
      </c>
      <c r="D401">
        <v>20.966666666666665</v>
      </c>
      <c r="E401">
        <v>108.08333333333333</v>
      </c>
      <c r="F401">
        <v>548.40700000000004</v>
      </c>
      <c r="G401">
        <v>509.997837</v>
      </c>
      <c r="H401">
        <v>2</v>
      </c>
      <c r="I401">
        <v>22221</v>
      </c>
      <c r="J401">
        <v>-22.785592000000008</v>
      </c>
      <c r="K401">
        <v>-50.218790987722301</v>
      </c>
    </row>
    <row r="402" spans="1:11" x14ac:dyDescent="0.3">
      <c r="A402" t="s">
        <v>410</v>
      </c>
      <c r="B402">
        <v>459</v>
      </c>
      <c r="C402">
        <v>163</v>
      </c>
      <c r="D402">
        <v>23.216666666666665</v>
      </c>
      <c r="E402">
        <v>92.833333333333329</v>
      </c>
      <c r="F402">
        <v>356.05</v>
      </c>
      <c r="G402">
        <v>300.140829</v>
      </c>
      <c r="H402">
        <v>2</v>
      </c>
      <c r="I402">
        <v>15777</v>
      </c>
      <c r="J402">
        <v>-21.360183557941006</v>
      </c>
      <c r="K402">
        <v>-51.856574161537743</v>
      </c>
    </row>
    <row r="403" spans="1:11" x14ac:dyDescent="0.3">
      <c r="A403" t="s">
        <v>411</v>
      </c>
      <c r="B403">
        <v>326</v>
      </c>
      <c r="C403">
        <v>152</v>
      </c>
      <c r="D403">
        <v>20.916666666666664</v>
      </c>
      <c r="E403">
        <v>105.66666666666667</v>
      </c>
      <c r="F403">
        <v>1001.492</v>
      </c>
      <c r="G403">
        <v>503.90114799999998</v>
      </c>
      <c r="H403">
        <v>8</v>
      </c>
      <c r="I403">
        <v>45703</v>
      </c>
      <c r="J403">
        <v>-22.417711020000006</v>
      </c>
      <c r="K403">
        <v>-50.575028530478257</v>
      </c>
    </row>
    <row r="404" spans="1:11" x14ac:dyDescent="0.3">
      <c r="A404" t="s">
        <v>412</v>
      </c>
      <c r="B404">
        <v>2243</v>
      </c>
      <c r="C404">
        <v>310</v>
      </c>
      <c r="D404">
        <v>18.524999999999999</v>
      </c>
      <c r="E404">
        <v>114</v>
      </c>
      <c r="F404">
        <v>809.57600000000002</v>
      </c>
      <c r="G404">
        <v>636.606582</v>
      </c>
      <c r="H404">
        <v>13</v>
      </c>
      <c r="I404">
        <v>18222</v>
      </c>
      <c r="J404">
        <v>-23.386261565928553</v>
      </c>
      <c r="K404">
        <v>-45.662864060550085</v>
      </c>
    </row>
    <row r="405" spans="1:11" x14ac:dyDescent="0.3">
      <c r="A405" t="s">
        <v>413</v>
      </c>
      <c r="B405">
        <v>48</v>
      </c>
      <c r="C405">
        <v>29</v>
      </c>
      <c r="D405">
        <v>22.375</v>
      </c>
      <c r="E405">
        <v>110.16666666666667</v>
      </c>
      <c r="F405">
        <v>155.18600000000001</v>
      </c>
      <c r="G405">
        <v>574.81024000000002</v>
      </c>
      <c r="H405">
        <v>1</v>
      </c>
      <c r="I405">
        <v>6454</v>
      </c>
      <c r="J405">
        <v>-21.0157929993515</v>
      </c>
      <c r="K405">
        <v>-48.772528912749827</v>
      </c>
    </row>
    <row r="406" spans="1:11" x14ac:dyDescent="0.3">
      <c r="A406" t="s">
        <v>414</v>
      </c>
      <c r="B406">
        <v>281</v>
      </c>
      <c r="C406">
        <v>134</v>
      </c>
      <c r="D406">
        <v>20.483333333333334</v>
      </c>
      <c r="E406">
        <v>101.41666666666667</v>
      </c>
      <c r="F406">
        <v>1018.724</v>
      </c>
      <c r="G406">
        <v>607.74558100000002</v>
      </c>
      <c r="H406">
        <v>1</v>
      </c>
      <c r="I406">
        <v>20197</v>
      </c>
      <c r="J406">
        <v>-23.386927999311954</v>
      </c>
      <c r="K406">
        <v>-48.723676984127096</v>
      </c>
    </row>
    <row r="407" spans="1:11" x14ac:dyDescent="0.3">
      <c r="A407" t="s">
        <v>415</v>
      </c>
      <c r="B407">
        <v>76</v>
      </c>
      <c r="C407">
        <v>56</v>
      </c>
      <c r="D407">
        <v>22.508333333333333</v>
      </c>
      <c r="E407">
        <v>100.08333333333333</v>
      </c>
      <c r="F407">
        <v>140.35400000000001</v>
      </c>
      <c r="G407">
        <v>471.60355499999997</v>
      </c>
      <c r="H407">
        <v>0</v>
      </c>
      <c r="I407">
        <v>4078</v>
      </c>
      <c r="J407">
        <v>-20.099805952458805</v>
      </c>
      <c r="K407">
        <v>-50.586718917995455</v>
      </c>
    </row>
    <row r="408" spans="1:11" x14ac:dyDescent="0.3">
      <c r="A408" t="s">
        <v>416</v>
      </c>
      <c r="B408">
        <v>1</v>
      </c>
      <c r="C408">
        <v>1</v>
      </c>
      <c r="D408">
        <v>21.625</v>
      </c>
      <c r="E408">
        <v>103.66666666666667</v>
      </c>
      <c r="F408">
        <v>366.66300000000001</v>
      </c>
      <c r="G408">
        <v>479.399565</v>
      </c>
      <c r="H408">
        <v>0</v>
      </c>
      <c r="I408">
        <v>10964</v>
      </c>
      <c r="J408">
        <v>-21.779839143789101</v>
      </c>
      <c r="K408">
        <v>-50.793843843062461</v>
      </c>
    </row>
    <row r="409" spans="1:11" x14ac:dyDescent="0.3">
      <c r="A409" t="s">
        <v>417</v>
      </c>
      <c r="B409">
        <v>401</v>
      </c>
      <c r="C409">
        <v>157</v>
      </c>
      <c r="D409">
        <v>18.641666666666666</v>
      </c>
      <c r="E409">
        <v>108.66666666666667</v>
      </c>
      <c r="F409">
        <v>209.89400000000001</v>
      </c>
      <c r="G409">
        <v>892.85883699999999</v>
      </c>
      <c r="H409">
        <v>5</v>
      </c>
      <c r="I409">
        <v>6435</v>
      </c>
      <c r="J409">
        <v>-23.080318323936503</v>
      </c>
      <c r="K409">
        <v>-48.372876683655541</v>
      </c>
    </row>
    <row r="410" spans="1:11" x14ac:dyDescent="0.3">
      <c r="A410" t="s">
        <v>418</v>
      </c>
      <c r="B410">
        <v>492</v>
      </c>
      <c r="C410">
        <v>183</v>
      </c>
      <c r="D410">
        <v>21.966666666666665</v>
      </c>
      <c r="E410">
        <v>139.33333333333334</v>
      </c>
      <c r="F410">
        <v>359.41399999999999</v>
      </c>
      <c r="G410">
        <v>32.946368</v>
      </c>
      <c r="H410">
        <v>10</v>
      </c>
      <c r="I410">
        <v>19648</v>
      </c>
      <c r="J410">
        <v>-24.712546630958105</v>
      </c>
      <c r="K410">
        <v>-47.879997602894392</v>
      </c>
    </row>
    <row r="411" spans="1:11" x14ac:dyDescent="0.3">
      <c r="A411" t="s">
        <v>419</v>
      </c>
      <c r="B411">
        <v>7</v>
      </c>
      <c r="C411">
        <v>6</v>
      </c>
      <c r="D411">
        <v>22.65</v>
      </c>
      <c r="E411">
        <v>99</v>
      </c>
      <c r="F411">
        <v>84.736999999999995</v>
      </c>
      <c r="G411">
        <v>511.12064600000002</v>
      </c>
      <c r="H411">
        <v>0</v>
      </c>
      <c r="I411">
        <v>2161</v>
      </c>
      <c r="J411">
        <v>-20.302191175418304</v>
      </c>
      <c r="K411">
        <v>-50.012617830836952</v>
      </c>
    </row>
    <row r="412" spans="1:11" x14ac:dyDescent="0.3">
      <c r="A412" t="s">
        <v>420</v>
      </c>
      <c r="B412">
        <v>118</v>
      </c>
      <c r="C412">
        <v>90</v>
      </c>
      <c r="D412">
        <v>21.125</v>
      </c>
      <c r="E412">
        <v>123.91666666666667</v>
      </c>
      <c r="F412">
        <v>602.84799999999996</v>
      </c>
      <c r="G412">
        <v>748.62826600000005</v>
      </c>
      <c r="H412">
        <v>1</v>
      </c>
      <c r="I412">
        <v>14670</v>
      </c>
      <c r="J412">
        <v>-20.641153402307655</v>
      </c>
      <c r="K412">
        <v>-47.283060090300175</v>
      </c>
    </row>
    <row r="413" spans="1:11" x14ac:dyDescent="0.3">
      <c r="A413" t="s">
        <v>421</v>
      </c>
      <c r="B413">
        <v>155</v>
      </c>
      <c r="C413">
        <v>95</v>
      </c>
      <c r="D413">
        <v>22.975000000000001</v>
      </c>
      <c r="E413">
        <v>93.75</v>
      </c>
      <c r="F413">
        <v>374.09100000000001</v>
      </c>
      <c r="G413">
        <v>294.97141699999997</v>
      </c>
      <c r="H413">
        <v>0</v>
      </c>
      <c r="I413">
        <v>7366</v>
      </c>
      <c r="J413">
        <v>-21.309275557982609</v>
      </c>
      <c r="K413">
        <v>-51.847139950941155</v>
      </c>
    </row>
    <row r="414" spans="1:11" x14ac:dyDescent="0.3">
      <c r="A414" t="s">
        <v>422</v>
      </c>
      <c r="B414">
        <v>2646</v>
      </c>
      <c r="C414">
        <v>222</v>
      </c>
      <c r="D414">
        <v>19.925000000000001</v>
      </c>
      <c r="E414">
        <v>107.58333333333333</v>
      </c>
      <c r="F414">
        <v>138.77699999999999</v>
      </c>
      <c r="G414">
        <v>590.39793199999997</v>
      </c>
      <c r="H414">
        <v>22</v>
      </c>
      <c r="I414">
        <v>109424</v>
      </c>
      <c r="J414">
        <v>-22.759921699999953</v>
      </c>
      <c r="K414">
        <v>-47.154385800969493</v>
      </c>
    </row>
    <row r="415" spans="1:11" x14ac:dyDescent="0.3">
      <c r="A415" t="s">
        <v>423</v>
      </c>
      <c r="B415">
        <v>13</v>
      </c>
      <c r="C415">
        <v>11</v>
      </c>
      <c r="D415">
        <v>20.866666666666667</v>
      </c>
      <c r="E415">
        <v>105.33333333333333</v>
      </c>
      <c r="F415">
        <v>256.178</v>
      </c>
      <c r="G415">
        <v>556.12801000000002</v>
      </c>
      <c r="H415">
        <v>0</v>
      </c>
      <c r="I415">
        <v>1833</v>
      </c>
      <c r="J415">
        <v>-22.57430074801</v>
      </c>
      <c r="K415">
        <v>-49.399038346137544</v>
      </c>
    </row>
    <row r="416" spans="1:11" x14ac:dyDescent="0.3">
      <c r="A416" t="s">
        <v>424</v>
      </c>
      <c r="B416">
        <v>33</v>
      </c>
      <c r="C416">
        <v>31</v>
      </c>
      <c r="D416">
        <v>23.975000000000001</v>
      </c>
      <c r="E416">
        <v>105.41666666666667</v>
      </c>
      <c r="F416">
        <v>737.98599999999999</v>
      </c>
      <c r="G416">
        <v>447.690067</v>
      </c>
      <c r="H416">
        <v>0</v>
      </c>
      <c r="I416">
        <v>8945</v>
      </c>
      <c r="J416">
        <v>-20.029300027799255</v>
      </c>
      <c r="K416">
        <v>-49.399551886382483</v>
      </c>
    </row>
    <row r="417" spans="1:11" x14ac:dyDescent="0.3">
      <c r="A417" t="s">
        <v>425</v>
      </c>
      <c r="B417">
        <v>537</v>
      </c>
      <c r="C417">
        <v>164</v>
      </c>
      <c r="D417">
        <v>21.083333333333336</v>
      </c>
      <c r="E417">
        <v>101.16666666666667</v>
      </c>
      <c r="F417">
        <v>728.73500000000001</v>
      </c>
      <c r="G417">
        <v>499.65328299999999</v>
      </c>
      <c r="H417">
        <v>7</v>
      </c>
      <c r="I417">
        <v>46687</v>
      </c>
      <c r="J417">
        <v>-22.355491500000007</v>
      </c>
      <c r="K417">
        <v>-48.77968096362126</v>
      </c>
    </row>
    <row r="418" spans="1:11" x14ac:dyDescent="0.3">
      <c r="A418" t="s">
        <v>426</v>
      </c>
      <c r="B418">
        <v>368</v>
      </c>
      <c r="C418">
        <v>124</v>
      </c>
      <c r="D418">
        <v>17.216666666666665</v>
      </c>
      <c r="E418">
        <v>126.83333333333333</v>
      </c>
      <c r="F418">
        <v>158.58699999999999</v>
      </c>
      <c r="G418">
        <v>1102.2691150000001</v>
      </c>
      <c r="H418">
        <v>2</v>
      </c>
      <c r="I418">
        <v>6093</v>
      </c>
      <c r="J418">
        <v>-22.791384351859904</v>
      </c>
      <c r="K418">
        <v>-46.442030947329137</v>
      </c>
    </row>
    <row r="419" spans="1:11" x14ac:dyDescent="0.3">
      <c r="A419" t="s">
        <v>427</v>
      </c>
      <c r="B419">
        <v>7</v>
      </c>
      <c r="C419">
        <v>4</v>
      </c>
      <c r="D419">
        <v>22.766666666666666</v>
      </c>
      <c r="E419">
        <v>98.166666666666671</v>
      </c>
      <c r="F419">
        <v>260.101</v>
      </c>
      <c r="G419">
        <v>475.54750100000001</v>
      </c>
      <c r="H419">
        <v>0</v>
      </c>
      <c r="I419">
        <v>2494</v>
      </c>
      <c r="J419">
        <v>-20.247646667245352</v>
      </c>
      <c r="K419">
        <v>-50.112390282897117</v>
      </c>
    </row>
    <row r="420" spans="1:11" x14ac:dyDescent="0.3">
      <c r="A420" t="s">
        <v>428</v>
      </c>
      <c r="B420">
        <v>373</v>
      </c>
      <c r="C420">
        <v>151</v>
      </c>
      <c r="D420">
        <v>19.533333333333335</v>
      </c>
      <c r="E420">
        <v>132</v>
      </c>
      <c r="F420">
        <v>712.60400000000004</v>
      </c>
      <c r="G420">
        <v>1010.482816</v>
      </c>
      <c r="H420">
        <v>1</v>
      </c>
      <c r="I420">
        <v>16744</v>
      </c>
      <c r="J420">
        <v>-20.256870999386454</v>
      </c>
      <c r="K420">
        <v>-47.481794969120699</v>
      </c>
    </row>
    <row r="421" spans="1:11" x14ac:dyDescent="0.3">
      <c r="A421" t="s">
        <v>429</v>
      </c>
      <c r="B421">
        <v>1929</v>
      </c>
      <c r="C421">
        <v>228</v>
      </c>
      <c r="D421">
        <v>19.566666666666666</v>
      </c>
      <c r="E421">
        <v>112.66666666666667</v>
      </c>
      <c r="F421">
        <v>108.81699999999999</v>
      </c>
      <c r="G421">
        <v>600.41107999999997</v>
      </c>
      <c r="H421">
        <v>16</v>
      </c>
      <c r="I421">
        <v>47919</v>
      </c>
      <c r="J421">
        <v>-22.743771000000002</v>
      </c>
      <c r="K421">
        <v>-46.897802090290753</v>
      </c>
    </row>
    <row r="422" spans="1:11" x14ac:dyDescent="0.3">
      <c r="A422" t="s">
        <v>430</v>
      </c>
      <c r="B422">
        <v>152</v>
      </c>
      <c r="C422">
        <v>122</v>
      </c>
      <c r="D422">
        <v>22.058333333333334</v>
      </c>
      <c r="E422">
        <v>106.08333333333333</v>
      </c>
      <c r="F422">
        <v>152.309</v>
      </c>
      <c r="G422">
        <v>351.82605000000001</v>
      </c>
      <c r="H422">
        <v>2</v>
      </c>
      <c r="I422">
        <v>3093</v>
      </c>
      <c r="J422">
        <v>-22.811215213632</v>
      </c>
      <c r="K422">
        <v>-50.792165655456955</v>
      </c>
    </row>
    <row r="423" spans="1:11" x14ac:dyDescent="0.3">
      <c r="A423" t="s">
        <v>431</v>
      </c>
      <c r="B423">
        <v>1491</v>
      </c>
      <c r="C423">
        <v>252</v>
      </c>
      <c r="D423">
        <v>21.966666666666665</v>
      </c>
      <c r="E423">
        <v>152.25</v>
      </c>
      <c r="F423">
        <v>670.44</v>
      </c>
      <c r="G423">
        <v>62.710276</v>
      </c>
      <c r="H423">
        <v>3</v>
      </c>
      <c r="I423">
        <v>11331</v>
      </c>
      <c r="J423">
        <v>-24.272800673545394</v>
      </c>
      <c r="K423">
        <v>-47.229076349741732</v>
      </c>
    </row>
    <row r="424" spans="1:11" x14ac:dyDescent="0.3">
      <c r="A424" t="s">
        <v>432</v>
      </c>
      <c r="B424">
        <v>102</v>
      </c>
      <c r="C424">
        <v>64</v>
      </c>
      <c r="D424">
        <v>22.033333333333335</v>
      </c>
      <c r="E424">
        <v>101.66666666666667</v>
      </c>
      <c r="F424">
        <v>711.31500000000005</v>
      </c>
      <c r="G424">
        <v>415.20048700000001</v>
      </c>
      <c r="H424">
        <v>6</v>
      </c>
      <c r="I424">
        <v>63407</v>
      </c>
      <c r="J424">
        <v>-21.418383015</v>
      </c>
      <c r="K424">
        <v>-50.07303627502921</v>
      </c>
    </row>
    <row r="425" spans="1:11" x14ac:dyDescent="0.3">
      <c r="A425" t="s">
        <v>433</v>
      </c>
      <c r="B425">
        <v>132</v>
      </c>
      <c r="C425">
        <v>66</v>
      </c>
      <c r="D425">
        <v>22.908333333333335</v>
      </c>
      <c r="E425">
        <v>99.916666666666671</v>
      </c>
      <c r="F425">
        <v>974.24699999999996</v>
      </c>
      <c r="G425">
        <v>363.98671899999999</v>
      </c>
      <c r="H425">
        <v>4</v>
      </c>
      <c r="I425">
        <v>25669</v>
      </c>
      <c r="J425">
        <v>-20.636668999377008</v>
      </c>
      <c r="K425">
        <v>-51.106661019946934</v>
      </c>
    </row>
    <row r="426" spans="1:11" x14ac:dyDescent="0.3">
      <c r="A426" t="s">
        <v>434</v>
      </c>
      <c r="B426">
        <v>25</v>
      </c>
      <c r="C426">
        <v>18</v>
      </c>
      <c r="D426">
        <v>20.516666666666666</v>
      </c>
      <c r="E426">
        <v>98.333333333333329</v>
      </c>
      <c r="F426">
        <v>223.136</v>
      </c>
      <c r="G426">
        <v>522.01582900000005</v>
      </c>
      <c r="H426">
        <v>0</v>
      </c>
      <c r="I426">
        <v>8668</v>
      </c>
      <c r="J426">
        <v>-23.072852335940709</v>
      </c>
      <c r="K426">
        <v>-47.967866772984912</v>
      </c>
    </row>
    <row r="427" spans="1:11" x14ac:dyDescent="0.3">
      <c r="A427" t="s">
        <v>435</v>
      </c>
      <c r="B427">
        <v>17059</v>
      </c>
      <c r="C427">
        <v>438</v>
      </c>
      <c r="D427">
        <v>22.6</v>
      </c>
      <c r="E427">
        <v>169.16666666666666</v>
      </c>
      <c r="F427">
        <v>326.21600000000001</v>
      </c>
      <c r="G427">
        <v>11.33502</v>
      </c>
      <c r="H427">
        <v>64</v>
      </c>
      <c r="I427">
        <v>68284</v>
      </c>
      <c r="J427">
        <v>-24.319508883999905</v>
      </c>
      <c r="K427">
        <v>-46.997301864512337</v>
      </c>
    </row>
    <row r="428" spans="1:11" x14ac:dyDescent="0.3">
      <c r="A428" t="s">
        <v>436</v>
      </c>
      <c r="B428">
        <v>2</v>
      </c>
      <c r="C428">
        <v>2</v>
      </c>
      <c r="D428">
        <v>21.741666666666667</v>
      </c>
      <c r="E428">
        <v>101.66666666666667</v>
      </c>
      <c r="F428">
        <v>232.488</v>
      </c>
      <c r="G428">
        <v>435.26418000000001</v>
      </c>
      <c r="H428">
        <v>0</v>
      </c>
      <c r="I428">
        <v>5980</v>
      </c>
      <c r="J428">
        <v>-21.5953916792139</v>
      </c>
      <c r="K428">
        <v>-50.599425717222353</v>
      </c>
    </row>
    <row r="429" spans="1:11" x14ac:dyDescent="0.3">
      <c r="A429" t="s">
        <v>437</v>
      </c>
      <c r="B429">
        <v>1235</v>
      </c>
      <c r="C429">
        <v>289</v>
      </c>
      <c r="D429">
        <v>17.774999999999999</v>
      </c>
      <c r="E429">
        <v>115.5</v>
      </c>
      <c r="F429">
        <v>746.86800000000005</v>
      </c>
      <c r="G429">
        <v>805.44356400000004</v>
      </c>
      <c r="H429">
        <v>65</v>
      </c>
      <c r="I429">
        <v>55348</v>
      </c>
      <c r="J429">
        <v>-23.714202222999905</v>
      </c>
      <c r="K429">
        <v>-47.418015150930991</v>
      </c>
    </row>
    <row r="430" spans="1:11" x14ac:dyDescent="0.3">
      <c r="A430" t="s">
        <v>438</v>
      </c>
      <c r="B430">
        <v>224</v>
      </c>
      <c r="C430">
        <v>134</v>
      </c>
      <c r="D430">
        <v>18.191666666666666</v>
      </c>
      <c r="E430">
        <v>104.5</v>
      </c>
      <c r="F430">
        <v>681.24800000000005</v>
      </c>
      <c r="G430">
        <v>693.03119100000004</v>
      </c>
      <c r="H430">
        <v>5</v>
      </c>
      <c r="I430">
        <v>29185</v>
      </c>
      <c r="J430">
        <v>-23.814612000000004</v>
      </c>
      <c r="K430">
        <v>-47.71550771583852</v>
      </c>
    </row>
    <row r="431" spans="1:11" x14ac:dyDescent="0.3">
      <c r="A431" t="s">
        <v>439</v>
      </c>
      <c r="B431">
        <v>4304</v>
      </c>
      <c r="C431">
        <v>385</v>
      </c>
      <c r="D431">
        <v>19.991666666666667</v>
      </c>
      <c r="E431">
        <v>112.75</v>
      </c>
      <c r="F431">
        <v>729.99800000000005</v>
      </c>
      <c r="G431">
        <v>559.00517500000001</v>
      </c>
      <c r="H431">
        <v>51</v>
      </c>
      <c r="I431">
        <v>168328</v>
      </c>
      <c r="J431">
        <v>-22.926668725898853</v>
      </c>
      <c r="K431">
        <v>-45.46204884623041</v>
      </c>
    </row>
    <row r="432" spans="1:11" x14ac:dyDescent="0.3">
      <c r="A432" t="s">
        <v>440</v>
      </c>
      <c r="B432">
        <v>233</v>
      </c>
      <c r="C432">
        <v>121</v>
      </c>
      <c r="D432">
        <v>22.341666666666665</v>
      </c>
      <c r="E432">
        <v>107</v>
      </c>
      <c r="F432">
        <v>184.82499999999999</v>
      </c>
      <c r="G432">
        <v>514.94505800000002</v>
      </c>
      <c r="H432">
        <v>0</v>
      </c>
      <c r="I432">
        <v>17049</v>
      </c>
      <c r="J432">
        <v>-21.18598848855255</v>
      </c>
      <c r="K432">
        <v>-48.90563753529365</v>
      </c>
    </row>
    <row r="433" spans="1:11" x14ac:dyDescent="0.3">
      <c r="A433" t="s">
        <v>441</v>
      </c>
      <c r="B433">
        <v>596</v>
      </c>
      <c r="C433">
        <v>210</v>
      </c>
      <c r="D433">
        <v>17.908333333333335</v>
      </c>
      <c r="E433">
        <v>121.5</v>
      </c>
      <c r="F433">
        <v>154.53</v>
      </c>
      <c r="G433">
        <v>938.50386400000002</v>
      </c>
      <c r="H433">
        <v>4</v>
      </c>
      <c r="I433">
        <v>15207</v>
      </c>
      <c r="J433">
        <v>-22.780796068516207</v>
      </c>
      <c r="K433">
        <v>-46.590577318931651</v>
      </c>
    </row>
    <row r="434" spans="1:11" x14ac:dyDescent="0.3">
      <c r="A434" t="s">
        <v>442</v>
      </c>
      <c r="B434">
        <v>17</v>
      </c>
      <c r="C434">
        <v>11</v>
      </c>
      <c r="D434">
        <v>21.841666666666665</v>
      </c>
      <c r="E434">
        <v>97.5</v>
      </c>
      <c r="F434">
        <v>482.76900000000001</v>
      </c>
      <c r="G434">
        <v>436.11788300000001</v>
      </c>
      <c r="H434">
        <v>0</v>
      </c>
      <c r="I434">
        <v>3692</v>
      </c>
      <c r="J434">
        <v>-21.884989698814802</v>
      </c>
      <c r="K434">
        <v>-51.731626903764202</v>
      </c>
    </row>
    <row r="435" spans="1:11" x14ac:dyDescent="0.3">
      <c r="A435" t="s">
        <v>443</v>
      </c>
      <c r="B435">
        <v>422</v>
      </c>
      <c r="C435">
        <v>169</v>
      </c>
      <c r="D435">
        <v>19.75</v>
      </c>
      <c r="E435">
        <v>129.75</v>
      </c>
      <c r="F435">
        <v>175.99600000000001</v>
      </c>
      <c r="G435">
        <v>638.54311600000005</v>
      </c>
      <c r="H435">
        <v>5</v>
      </c>
      <c r="I435">
        <v>13657</v>
      </c>
      <c r="J435">
        <v>-22.611166885180054</v>
      </c>
      <c r="K435">
        <v>-45.183569424497712</v>
      </c>
    </row>
    <row r="436" spans="1:11" x14ac:dyDescent="0.3">
      <c r="A436" t="s">
        <v>444</v>
      </c>
      <c r="B436">
        <v>511</v>
      </c>
      <c r="C436">
        <v>176</v>
      </c>
      <c r="D436">
        <v>18.141666666666666</v>
      </c>
      <c r="E436">
        <v>117.33333333333333</v>
      </c>
      <c r="F436">
        <v>385.56799999999998</v>
      </c>
      <c r="G436">
        <v>793.71493199999998</v>
      </c>
      <c r="H436">
        <v>2</v>
      </c>
      <c r="I436">
        <v>27303</v>
      </c>
      <c r="J436">
        <v>-23.050499000000006</v>
      </c>
      <c r="K436">
        <v>-46.358755200469574</v>
      </c>
    </row>
    <row r="437" spans="1:11" x14ac:dyDescent="0.3">
      <c r="A437" t="s">
        <v>445</v>
      </c>
      <c r="B437">
        <v>14240</v>
      </c>
      <c r="C437">
        <v>347</v>
      </c>
      <c r="D437">
        <v>20.791666666666664</v>
      </c>
      <c r="E437">
        <v>104.58333333333333</v>
      </c>
      <c r="F437">
        <v>1378.069</v>
      </c>
      <c r="G437">
        <v>527.09938799999998</v>
      </c>
      <c r="H437">
        <v>149</v>
      </c>
      <c r="I437">
        <v>404142</v>
      </c>
      <c r="J437">
        <v>-22.723722000000002</v>
      </c>
      <c r="K437">
        <v>-47.646846236158197</v>
      </c>
    </row>
    <row r="438" spans="1:11" x14ac:dyDescent="0.3">
      <c r="A438" t="s">
        <v>446</v>
      </c>
      <c r="B438">
        <v>12158</v>
      </c>
      <c r="C438">
        <v>352</v>
      </c>
      <c r="D438">
        <v>20.716666666666665</v>
      </c>
      <c r="E438">
        <v>104.75</v>
      </c>
      <c r="F438">
        <v>504.59100000000001</v>
      </c>
      <c r="G438">
        <v>555.89249900000004</v>
      </c>
      <c r="H438">
        <v>45</v>
      </c>
      <c r="I438">
        <v>29806</v>
      </c>
      <c r="J438">
        <v>-23.192991495000008</v>
      </c>
      <c r="K438">
        <v>-49.383974489660609</v>
      </c>
    </row>
    <row r="439" spans="1:11" x14ac:dyDescent="0.3">
      <c r="A439" t="s">
        <v>447</v>
      </c>
      <c r="B439">
        <v>964</v>
      </c>
      <c r="C439">
        <v>235</v>
      </c>
      <c r="D439">
        <v>21.3</v>
      </c>
      <c r="E439">
        <v>99.833333333333329</v>
      </c>
      <c r="F439">
        <v>823.75800000000004</v>
      </c>
      <c r="G439">
        <v>481.45619599999998</v>
      </c>
      <c r="H439">
        <v>2</v>
      </c>
      <c r="I439">
        <v>25492</v>
      </c>
      <c r="J439">
        <v>-21.993447000000003</v>
      </c>
      <c r="K439">
        <v>-49.456642433369588</v>
      </c>
    </row>
    <row r="440" spans="1:11" x14ac:dyDescent="0.3">
      <c r="A440" t="s">
        <v>448</v>
      </c>
      <c r="B440">
        <v>114</v>
      </c>
      <c r="C440">
        <v>65</v>
      </c>
      <c r="D440">
        <v>22.291666666666664</v>
      </c>
      <c r="E440">
        <v>109.41666666666667</v>
      </c>
      <c r="F440">
        <v>215.809</v>
      </c>
      <c r="G440">
        <v>579.64226299999996</v>
      </c>
      <c r="H440">
        <v>2</v>
      </c>
      <c r="I440">
        <v>11417</v>
      </c>
      <c r="J440">
        <v>-21.099631662599752</v>
      </c>
      <c r="K440">
        <v>-48.669841932561816</v>
      </c>
    </row>
    <row r="441" spans="1:11" x14ac:dyDescent="0.3">
      <c r="A441" t="s">
        <v>449</v>
      </c>
      <c r="B441">
        <v>174</v>
      </c>
      <c r="C441">
        <v>109</v>
      </c>
      <c r="D441">
        <v>18.683333333333334</v>
      </c>
      <c r="E441">
        <v>114</v>
      </c>
      <c r="F441">
        <v>108.489</v>
      </c>
      <c r="G441">
        <v>705.50592800000004</v>
      </c>
      <c r="H441">
        <v>1</v>
      </c>
      <c r="I441">
        <v>18895</v>
      </c>
      <c r="J441">
        <v>-23.397523307901903</v>
      </c>
      <c r="K441">
        <v>-47.000967568744898</v>
      </c>
    </row>
    <row r="442" spans="1:11" x14ac:dyDescent="0.3">
      <c r="A442" t="s">
        <v>450</v>
      </c>
      <c r="B442">
        <v>20</v>
      </c>
      <c r="C442">
        <v>15</v>
      </c>
      <c r="D442">
        <v>21.666666666666664</v>
      </c>
      <c r="E442">
        <v>99.25</v>
      </c>
      <c r="F442">
        <v>477.673</v>
      </c>
      <c r="G442">
        <v>486.94915099999997</v>
      </c>
      <c r="H442">
        <v>4</v>
      </c>
      <c r="I442">
        <v>27527</v>
      </c>
      <c r="J442">
        <v>-22.276675485000002</v>
      </c>
      <c r="K442">
        <v>-51.499584290089487</v>
      </c>
    </row>
    <row r="443" spans="1:11" x14ac:dyDescent="0.3">
      <c r="A443" t="s">
        <v>451</v>
      </c>
      <c r="B443">
        <v>1307</v>
      </c>
      <c r="C443">
        <v>233</v>
      </c>
      <c r="D443">
        <v>20.608333333333334</v>
      </c>
      <c r="E443">
        <v>103.16666666666667</v>
      </c>
      <c r="F443">
        <v>727.11800000000005</v>
      </c>
      <c r="G443">
        <v>626.16231400000004</v>
      </c>
      <c r="H443">
        <v>25</v>
      </c>
      <c r="I443">
        <v>76409</v>
      </c>
      <c r="J443">
        <v>-21.994049295000003</v>
      </c>
      <c r="K443">
        <v>-47.425172881653872</v>
      </c>
    </row>
    <row r="444" spans="1:11" x14ac:dyDescent="0.3">
      <c r="A444" t="s">
        <v>452</v>
      </c>
      <c r="B444">
        <v>125</v>
      </c>
      <c r="C444">
        <v>77</v>
      </c>
      <c r="D444">
        <v>21.016666666666666</v>
      </c>
      <c r="E444">
        <v>101.75</v>
      </c>
      <c r="F444">
        <v>402.40899999999999</v>
      </c>
      <c r="G444">
        <v>516.61361999999997</v>
      </c>
      <c r="H444">
        <v>2</v>
      </c>
      <c r="I444">
        <v>13636</v>
      </c>
      <c r="J444">
        <v>-22.412065944821105</v>
      </c>
      <c r="K444">
        <v>-49.137252216790841</v>
      </c>
    </row>
    <row r="445" spans="1:11" x14ac:dyDescent="0.3">
      <c r="A445" t="s">
        <v>453</v>
      </c>
      <c r="B445">
        <v>141</v>
      </c>
      <c r="C445">
        <v>110</v>
      </c>
      <c r="D445">
        <v>22.458333333333336</v>
      </c>
      <c r="E445">
        <v>114.08333333333333</v>
      </c>
      <c r="F445">
        <v>430.63799999999998</v>
      </c>
      <c r="G445">
        <v>515.81715599999995</v>
      </c>
      <c r="H445">
        <v>1</v>
      </c>
      <c r="I445">
        <v>39719</v>
      </c>
      <c r="J445">
        <v>-21.010999499367802</v>
      </c>
      <c r="K445">
        <v>-48.222265751502015</v>
      </c>
    </row>
    <row r="446" spans="1:11" x14ac:dyDescent="0.3">
      <c r="A446" t="s">
        <v>454</v>
      </c>
      <c r="B446">
        <v>171</v>
      </c>
      <c r="C446">
        <v>99</v>
      </c>
      <c r="D446">
        <v>22.533333333333335</v>
      </c>
      <c r="E446">
        <v>98.416666666666671</v>
      </c>
      <c r="F446">
        <v>289.82499999999999</v>
      </c>
      <c r="G446">
        <v>436.45196800000002</v>
      </c>
      <c r="H446">
        <v>0</v>
      </c>
      <c r="I446">
        <v>5237</v>
      </c>
      <c r="J446">
        <v>-21.032328202496551</v>
      </c>
      <c r="K446">
        <v>-49.925719799208963</v>
      </c>
    </row>
    <row r="447" spans="1:11" x14ac:dyDescent="0.3">
      <c r="A447" t="s">
        <v>455</v>
      </c>
      <c r="B447">
        <v>25</v>
      </c>
      <c r="C447">
        <v>25</v>
      </c>
      <c r="D447">
        <v>21.3</v>
      </c>
      <c r="E447">
        <v>103.75</v>
      </c>
      <c r="F447">
        <v>327.48</v>
      </c>
      <c r="G447">
        <v>485.544939</v>
      </c>
      <c r="H447">
        <v>0</v>
      </c>
      <c r="I447">
        <v>3550</v>
      </c>
      <c r="J447">
        <v>-22.633457258333753</v>
      </c>
      <c r="K447">
        <v>-50.208934535832</v>
      </c>
    </row>
    <row r="448" spans="1:11" x14ac:dyDescent="0.3">
      <c r="A448" t="s">
        <v>456</v>
      </c>
      <c r="B448">
        <v>50</v>
      </c>
      <c r="C448">
        <v>38</v>
      </c>
      <c r="D448">
        <v>17.908333333333335</v>
      </c>
      <c r="E448">
        <v>122.91666666666667</v>
      </c>
      <c r="F448">
        <v>17.263999999999999</v>
      </c>
      <c r="G448">
        <v>755.62460599999997</v>
      </c>
      <c r="H448">
        <v>11</v>
      </c>
      <c r="I448">
        <v>117452</v>
      </c>
      <c r="J448">
        <v>-23.528626567661505</v>
      </c>
      <c r="K448">
        <v>-46.346220388658651</v>
      </c>
    </row>
    <row r="449" spans="1:11" x14ac:dyDescent="0.3">
      <c r="A449" t="s">
        <v>457</v>
      </c>
      <c r="B449">
        <v>14</v>
      </c>
      <c r="C449">
        <v>14</v>
      </c>
      <c r="D449">
        <v>22.383333333333333</v>
      </c>
      <c r="E449">
        <v>101.58333333333333</v>
      </c>
      <c r="F449">
        <v>135.12</v>
      </c>
      <c r="G449">
        <v>529.59821599999998</v>
      </c>
      <c r="H449">
        <v>1</v>
      </c>
      <c r="I449">
        <v>6059</v>
      </c>
      <c r="J449">
        <v>-20.785857750580252</v>
      </c>
      <c r="K449">
        <v>-49.813894906677447</v>
      </c>
    </row>
    <row r="450" spans="1:11" x14ac:dyDescent="0.3">
      <c r="A450" t="s">
        <v>458</v>
      </c>
      <c r="B450">
        <v>18</v>
      </c>
      <c r="C450">
        <v>16</v>
      </c>
      <c r="D450">
        <v>20.350000000000001</v>
      </c>
      <c r="E450">
        <v>101.5</v>
      </c>
      <c r="F450">
        <v>784.67399999999998</v>
      </c>
      <c r="G450">
        <v>599.188267</v>
      </c>
      <c r="H450">
        <v>2</v>
      </c>
      <c r="I450">
        <v>22014</v>
      </c>
      <c r="J450">
        <v>-22.106145654078301</v>
      </c>
      <c r="K450">
        <v>-50.176028054852985</v>
      </c>
    </row>
    <row r="451" spans="1:11" x14ac:dyDescent="0.3">
      <c r="A451" t="s">
        <v>459</v>
      </c>
      <c r="B451">
        <v>108</v>
      </c>
      <c r="C451">
        <v>55</v>
      </c>
      <c r="D451">
        <v>21.641666666666666</v>
      </c>
      <c r="E451">
        <v>102.66666666666667</v>
      </c>
      <c r="F451">
        <v>183.399</v>
      </c>
      <c r="G451">
        <v>414.678968</v>
      </c>
      <c r="H451">
        <v>0</v>
      </c>
      <c r="I451">
        <v>3416</v>
      </c>
      <c r="J451">
        <v>-21.7361764725485</v>
      </c>
      <c r="K451">
        <v>-49.360870074892581</v>
      </c>
    </row>
    <row r="452" spans="1:11" x14ac:dyDescent="0.3">
      <c r="A452" t="s">
        <v>460</v>
      </c>
      <c r="B452">
        <v>99</v>
      </c>
      <c r="C452">
        <v>85</v>
      </c>
      <c r="D452">
        <v>22.283333333333335</v>
      </c>
      <c r="E452">
        <v>119.41666666666667</v>
      </c>
      <c r="F452">
        <v>356.37099999999998</v>
      </c>
      <c r="G452">
        <v>533.05990099999997</v>
      </c>
      <c r="H452">
        <v>0</v>
      </c>
      <c r="I452">
        <v>49961</v>
      </c>
      <c r="J452">
        <v>-21.02571</v>
      </c>
      <c r="K452">
        <v>-48.037837302541938</v>
      </c>
    </row>
    <row r="453" spans="1:11" x14ac:dyDescent="0.3">
      <c r="A453" t="s">
        <v>461</v>
      </c>
      <c r="B453">
        <v>3</v>
      </c>
      <c r="C453">
        <v>3</v>
      </c>
      <c r="D453">
        <v>22.75</v>
      </c>
      <c r="E453">
        <v>97.416666666666671</v>
      </c>
      <c r="F453">
        <v>209.52500000000001</v>
      </c>
      <c r="G453">
        <v>396.90904899999998</v>
      </c>
      <c r="H453">
        <v>0</v>
      </c>
      <c r="I453">
        <v>4628</v>
      </c>
      <c r="J453">
        <v>-20.440833842943853</v>
      </c>
      <c r="K453">
        <v>-50.524602015676024</v>
      </c>
    </row>
    <row r="454" spans="1:11" x14ac:dyDescent="0.3">
      <c r="A454" t="s">
        <v>462</v>
      </c>
      <c r="B454">
        <v>66</v>
      </c>
      <c r="C454">
        <v>44</v>
      </c>
      <c r="D454">
        <v>23.45</v>
      </c>
      <c r="E454">
        <v>98.166666666666671</v>
      </c>
      <c r="F454">
        <v>217.505</v>
      </c>
      <c r="G454">
        <v>451.92222800000002</v>
      </c>
      <c r="H454">
        <v>0</v>
      </c>
      <c r="I454">
        <v>2577</v>
      </c>
      <c r="J454">
        <v>-20.182363106209657</v>
      </c>
      <c r="K454">
        <v>-49.703552355833949</v>
      </c>
    </row>
    <row r="455" spans="1:11" x14ac:dyDescent="0.3">
      <c r="A455" t="s">
        <v>463</v>
      </c>
      <c r="B455">
        <v>6</v>
      </c>
      <c r="C455">
        <v>6</v>
      </c>
      <c r="D455">
        <v>23.066666666666666</v>
      </c>
      <c r="E455">
        <v>102.41666666666667</v>
      </c>
      <c r="F455">
        <v>315.93799999999999</v>
      </c>
      <c r="G455">
        <v>435.026816</v>
      </c>
      <c r="H455">
        <v>0</v>
      </c>
      <c r="I455">
        <v>4169</v>
      </c>
      <c r="J455">
        <v>-19.944333130697753</v>
      </c>
      <c r="K455">
        <v>-50.536853115436664</v>
      </c>
    </row>
    <row r="456" spans="1:11" x14ac:dyDescent="0.3">
      <c r="A456" t="s">
        <v>464</v>
      </c>
      <c r="B456">
        <v>262</v>
      </c>
      <c r="C456">
        <v>135</v>
      </c>
      <c r="D456">
        <v>20.208333333333336</v>
      </c>
      <c r="E456">
        <v>100.16666666666667</v>
      </c>
      <c r="F456">
        <v>265.68900000000002</v>
      </c>
      <c r="G456">
        <v>532.19377699999995</v>
      </c>
      <c r="H456">
        <v>2</v>
      </c>
      <c r="I456">
        <v>9925</v>
      </c>
      <c r="J456">
        <v>-23.175387499316702</v>
      </c>
      <c r="K456">
        <v>-48.126767435800161</v>
      </c>
    </row>
    <row r="457" spans="1:11" x14ac:dyDescent="0.3">
      <c r="A457" t="s">
        <v>465</v>
      </c>
      <c r="B457">
        <v>376</v>
      </c>
      <c r="C457">
        <v>146</v>
      </c>
      <c r="D457">
        <v>20.033333333333335</v>
      </c>
      <c r="E457">
        <v>99.166666666666671</v>
      </c>
      <c r="F457">
        <v>556.70600000000002</v>
      </c>
      <c r="G457">
        <v>541.442588</v>
      </c>
      <c r="H457">
        <v>13</v>
      </c>
      <c r="I457">
        <v>53098</v>
      </c>
      <c r="J457">
        <v>-23.214412267999901</v>
      </c>
      <c r="K457">
        <v>-47.524596573065608</v>
      </c>
    </row>
    <row r="458" spans="1:11" x14ac:dyDescent="0.3">
      <c r="A458" t="s">
        <v>466</v>
      </c>
      <c r="B458">
        <v>608</v>
      </c>
      <c r="C458">
        <v>189</v>
      </c>
      <c r="D458">
        <v>21.291666666666664</v>
      </c>
      <c r="E458">
        <v>108.08333333333333</v>
      </c>
      <c r="F458">
        <v>244.90600000000001</v>
      </c>
      <c r="G458">
        <v>586.68104000000005</v>
      </c>
      <c r="H458">
        <v>11</v>
      </c>
      <c r="I458">
        <v>56150</v>
      </c>
      <c r="J458">
        <v>-21.858362505000006</v>
      </c>
      <c r="K458">
        <v>-47.48140964335802</v>
      </c>
    </row>
    <row r="459" spans="1:11" x14ac:dyDescent="0.3">
      <c r="A459" t="s">
        <v>467</v>
      </c>
      <c r="B459">
        <v>252</v>
      </c>
      <c r="C459">
        <v>136</v>
      </c>
      <c r="D459">
        <v>20.125</v>
      </c>
      <c r="E459">
        <v>111.08333333333333</v>
      </c>
      <c r="F459">
        <v>44.468000000000004</v>
      </c>
      <c r="G459">
        <v>536</v>
      </c>
      <c r="H459">
        <v>3</v>
      </c>
      <c r="I459">
        <v>24643</v>
      </c>
      <c r="J459">
        <v>-22.840620206318604</v>
      </c>
      <c r="K459">
        <v>-45.255974312882017</v>
      </c>
    </row>
    <row r="460" spans="1:11" x14ac:dyDescent="0.3">
      <c r="A460" t="s">
        <v>468</v>
      </c>
      <c r="B460">
        <v>31</v>
      </c>
      <c r="C460">
        <v>28</v>
      </c>
      <c r="D460">
        <v>22.524999999999999</v>
      </c>
      <c r="E460">
        <v>99.416666666666671</v>
      </c>
      <c r="F460">
        <v>342.49200000000002</v>
      </c>
      <c r="G460">
        <v>484.66015199999998</v>
      </c>
      <c r="H460">
        <v>1</v>
      </c>
      <c r="I460">
        <v>17361</v>
      </c>
      <c r="J460">
        <v>-21.045094721092756</v>
      </c>
      <c r="K460">
        <v>-49.378183199902708</v>
      </c>
    </row>
    <row r="461" spans="1:11" x14ac:dyDescent="0.3">
      <c r="A461" t="s">
        <v>469</v>
      </c>
      <c r="B461">
        <v>3</v>
      </c>
      <c r="C461">
        <v>3</v>
      </c>
      <c r="D461">
        <v>22.175000000000001</v>
      </c>
      <c r="E461">
        <v>98</v>
      </c>
      <c r="F461">
        <v>63.054000000000002</v>
      </c>
      <c r="G461">
        <v>387.368966</v>
      </c>
      <c r="H461">
        <v>0</v>
      </c>
      <c r="I461">
        <v>4093</v>
      </c>
      <c r="J461">
        <v>-21.851927620730056</v>
      </c>
      <c r="K461">
        <v>-51.087077210506941</v>
      </c>
    </row>
    <row r="462" spans="1:11" x14ac:dyDescent="0.3">
      <c r="A462" t="s">
        <v>470</v>
      </c>
      <c r="B462">
        <v>218</v>
      </c>
      <c r="C462">
        <v>136</v>
      </c>
      <c r="D462">
        <v>21.883333333333333</v>
      </c>
      <c r="E462">
        <v>114.25</v>
      </c>
      <c r="F462">
        <v>167.37799999999999</v>
      </c>
      <c r="G462">
        <v>537.51995999999997</v>
      </c>
      <c r="H462">
        <v>3</v>
      </c>
      <c r="I462">
        <v>21496</v>
      </c>
      <c r="J462">
        <v>-21.358049011278002</v>
      </c>
      <c r="K462">
        <v>-48.065583022045409</v>
      </c>
    </row>
    <row r="463" spans="1:11" x14ac:dyDescent="0.3">
      <c r="A463" t="s">
        <v>471</v>
      </c>
      <c r="B463">
        <v>1233</v>
      </c>
      <c r="C463">
        <v>223</v>
      </c>
      <c r="D463">
        <v>21.95</v>
      </c>
      <c r="E463">
        <v>215.91666666666666</v>
      </c>
      <c r="F463">
        <v>149.25299999999999</v>
      </c>
      <c r="G463">
        <v>8.6821260000000002</v>
      </c>
      <c r="H463">
        <v>39</v>
      </c>
      <c r="I463">
        <v>325073</v>
      </c>
      <c r="J463">
        <v>-24.003021500000003</v>
      </c>
      <c r="K463">
        <v>-46.412049583612436</v>
      </c>
    </row>
    <row r="464" spans="1:11" x14ac:dyDescent="0.3">
      <c r="A464" t="s">
        <v>472</v>
      </c>
      <c r="B464">
        <v>22</v>
      </c>
      <c r="C464">
        <v>20</v>
      </c>
      <c r="D464">
        <v>19.774999999999999</v>
      </c>
      <c r="E464">
        <v>109.75</v>
      </c>
      <c r="F464">
        <v>175.1</v>
      </c>
      <c r="G464">
        <v>706.57203400000003</v>
      </c>
      <c r="H464">
        <v>1</v>
      </c>
      <c r="I464">
        <v>5261</v>
      </c>
      <c r="J464">
        <v>-22.811467984467601</v>
      </c>
      <c r="K464">
        <v>-48.66468557751746</v>
      </c>
    </row>
    <row r="465" spans="1:11" x14ac:dyDescent="0.3">
      <c r="A465" t="s">
        <v>473</v>
      </c>
      <c r="B465">
        <v>50</v>
      </c>
      <c r="C465">
        <v>32</v>
      </c>
      <c r="D465">
        <v>20.591666666666665</v>
      </c>
      <c r="E465">
        <v>101.91666666666667</v>
      </c>
      <c r="F465">
        <v>286.642</v>
      </c>
      <c r="G465">
        <v>550.77447199999995</v>
      </c>
      <c r="H465">
        <v>1</v>
      </c>
      <c r="I465">
        <v>4094</v>
      </c>
      <c r="J465">
        <v>-22.103674319237403</v>
      </c>
      <c r="K465">
        <v>-49.439149287236681</v>
      </c>
    </row>
    <row r="466" spans="1:11" x14ac:dyDescent="0.3">
      <c r="A466" t="s">
        <v>474</v>
      </c>
      <c r="B466">
        <v>61</v>
      </c>
      <c r="C466">
        <v>47</v>
      </c>
      <c r="D466">
        <v>21.941666666666666</v>
      </c>
      <c r="E466">
        <v>96.166666666666671</v>
      </c>
      <c r="F466">
        <v>749.23299999999995</v>
      </c>
      <c r="G466">
        <v>446.222148</v>
      </c>
      <c r="H466">
        <v>2</v>
      </c>
      <c r="I466">
        <v>13106</v>
      </c>
      <c r="J466">
        <v>-22.008990778755852</v>
      </c>
      <c r="K466">
        <v>-51.557570191824034</v>
      </c>
    </row>
    <row r="467" spans="1:11" x14ac:dyDescent="0.3">
      <c r="A467" t="s">
        <v>475</v>
      </c>
      <c r="B467">
        <v>388</v>
      </c>
      <c r="C467">
        <v>154</v>
      </c>
      <c r="D467">
        <v>22.95</v>
      </c>
      <c r="E467">
        <v>96.916666666666671</v>
      </c>
      <c r="F467">
        <v>1260.2809999999999</v>
      </c>
      <c r="G467">
        <v>306.17832099999998</v>
      </c>
      <c r="H467">
        <v>4</v>
      </c>
      <c r="I467">
        <v>44200</v>
      </c>
      <c r="J467">
        <v>-21.768781995000001</v>
      </c>
      <c r="K467">
        <v>-52.115275826996601</v>
      </c>
    </row>
    <row r="468" spans="1:11" x14ac:dyDescent="0.3">
      <c r="A468" t="s">
        <v>476</v>
      </c>
      <c r="B468">
        <v>1175</v>
      </c>
      <c r="C468">
        <v>181</v>
      </c>
      <c r="D468">
        <v>21.558333333333334</v>
      </c>
      <c r="E468">
        <v>100.58333333333333</v>
      </c>
      <c r="F468">
        <v>560.63699999999994</v>
      </c>
      <c r="G468">
        <v>478.61516499999999</v>
      </c>
      <c r="H468">
        <v>45</v>
      </c>
      <c r="I468">
        <v>228743</v>
      </c>
      <c r="J468">
        <v>-22.122743500000002</v>
      </c>
      <c r="K468">
        <v>-51.386765581912492</v>
      </c>
    </row>
    <row r="469" spans="1:11" x14ac:dyDescent="0.3">
      <c r="A469" t="s">
        <v>477</v>
      </c>
      <c r="B469">
        <v>74</v>
      </c>
      <c r="C469">
        <v>53</v>
      </c>
      <c r="D469">
        <v>22.066666666666666</v>
      </c>
      <c r="E469">
        <v>97.75</v>
      </c>
      <c r="F469">
        <v>755.20299999999997</v>
      </c>
      <c r="G469">
        <v>419.896501</v>
      </c>
      <c r="H469">
        <v>5</v>
      </c>
      <c r="I469">
        <v>39516</v>
      </c>
      <c r="J469">
        <v>-21.875939505000005</v>
      </c>
      <c r="K469">
        <v>-51.840258805056799</v>
      </c>
    </row>
    <row r="470" spans="1:11" x14ac:dyDescent="0.3">
      <c r="A470" t="s">
        <v>478</v>
      </c>
      <c r="B470">
        <v>59</v>
      </c>
      <c r="C470">
        <v>43</v>
      </c>
      <c r="D470">
        <v>21.9</v>
      </c>
      <c r="E470">
        <v>102.25</v>
      </c>
      <c r="F470">
        <v>779.2</v>
      </c>
      <c r="G470">
        <v>431.25679100000002</v>
      </c>
      <c r="H470">
        <v>6</v>
      </c>
      <c r="I470">
        <v>40432</v>
      </c>
      <c r="J470">
        <v>-21.538867499355003</v>
      </c>
      <c r="K470">
        <v>-49.857735234791051</v>
      </c>
    </row>
    <row r="471" spans="1:11" x14ac:dyDescent="0.3">
      <c r="A471" t="s">
        <v>479</v>
      </c>
      <c r="B471">
        <v>161</v>
      </c>
      <c r="C471">
        <v>83</v>
      </c>
      <c r="D471">
        <v>19.574999999999999</v>
      </c>
      <c r="E471">
        <v>100.58333333333333</v>
      </c>
      <c r="F471">
        <v>205.672</v>
      </c>
      <c r="G471">
        <v>619.44831199999999</v>
      </c>
      <c r="H471">
        <v>0</v>
      </c>
      <c r="I471">
        <v>3804</v>
      </c>
      <c r="J471">
        <v>-23.301574999313853</v>
      </c>
      <c r="K471">
        <v>-48.052685336085517</v>
      </c>
    </row>
    <row r="472" spans="1:11" x14ac:dyDescent="0.3">
      <c r="A472" t="s">
        <v>480</v>
      </c>
      <c r="B472">
        <v>119</v>
      </c>
      <c r="C472">
        <v>83</v>
      </c>
      <c r="D472">
        <v>20.841666666666665</v>
      </c>
      <c r="E472">
        <v>104.5</v>
      </c>
      <c r="F472">
        <v>651.34100000000001</v>
      </c>
      <c r="G472">
        <v>548.62896000000001</v>
      </c>
      <c r="H472">
        <v>0</v>
      </c>
      <c r="I472">
        <v>14109</v>
      </c>
      <c r="J472">
        <v>-22.249404798371657</v>
      </c>
      <c r="K472">
        <v>-50.697947389350155</v>
      </c>
    </row>
    <row r="473" spans="1:11" x14ac:dyDescent="0.3">
      <c r="A473" t="s">
        <v>481</v>
      </c>
      <c r="B473">
        <v>0</v>
      </c>
      <c r="C473">
        <v>0</v>
      </c>
      <c r="D473">
        <v>21.533333333333335</v>
      </c>
      <c r="E473">
        <v>95.75</v>
      </c>
      <c r="F473">
        <v>234.91399999999999</v>
      </c>
      <c r="G473">
        <v>433.32870600000001</v>
      </c>
      <c r="H473">
        <v>0</v>
      </c>
      <c r="I473">
        <v>3406</v>
      </c>
      <c r="J473">
        <v>-21.799094433957357</v>
      </c>
      <c r="K473">
        <v>-50.240928456105337</v>
      </c>
    </row>
    <row r="474" spans="1:11" x14ac:dyDescent="0.3">
      <c r="A474" t="s">
        <v>482</v>
      </c>
      <c r="B474">
        <v>140</v>
      </c>
      <c r="C474">
        <v>91</v>
      </c>
      <c r="D474">
        <v>20.516666666666666</v>
      </c>
      <c r="E474">
        <v>121.33333333333333</v>
      </c>
      <c r="F474">
        <v>249.399</v>
      </c>
      <c r="G474">
        <v>481.52960999999999</v>
      </c>
      <c r="H474">
        <v>1</v>
      </c>
      <c r="I474">
        <v>13420</v>
      </c>
      <c r="J474">
        <v>-22.541844499331255</v>
      </c>
      <c r="K474">
        <v>-44.778477310059543</v>
      </c>
    </row>
    <row r="475" spans="1:11" x14ac:dyDescent="0.3">
      <c r="A475" t="s">
        <v>483</v>
      </c>
      <c r="B475">
        <v>18</v>
      </c>
      <c r="C475">
        <v>17</v>
      </c>
      <c r="D475">
        <v>20.341666666666665</v>
      </c>
      <c r="E475">
        <v>102.16666666666667</v>
      </c>
      <c r="F475">
        <v>318.93700000000001</v>
      </c>
      <c r="G475">
        <v>592.44499800000006</v>
      </c>
      <c r="H475">
        <v>1</v>
      </c>
      <c r="I475">
        <v>6638</v>
      </c>
      <c r="J475">
        <v>-22.071919826416956</v>
      </c>
      <c r="K475">
        <v>-50.311595242929911</v>
      </c>
    </row>
    <row r="476" spans="1:11" x14ac:dyDescent="0.3">
      <c r="A476" t="s">
        <v>484</v>
      </c>
      <c r="B476">
        <v>235</v>
      </c>
      <c r="C476">
        <v>141</v>
      </c>
      <c r="D476">
        <v>20.333333333333336</v>
      </c>
      <c r="E476">
        <v>98.333333333333329</v>
      </c>
      <c r="F476">
        <v>121.645</v>
      </c>
      <c r="G476">
        <v>537.59462499999995</v>
      </c>
      <c r="H476">
        <v>1</v>
      </c>
      <c r="I476">
        <v>9076</v>
      </c>
      <c r="J476">
        <v>-23.011556353887332</v>
      </c>
      <c r="K476">
        <v>-47.531160680903128</v>
      </c>
    </row>
    <row r="477" spans="1:11" x14ac:dyDescent="0.3">
      <c r="A477" t="s">
        <v>485</v>
      </c>
      <c r="B477">
        <v>359</v>
      </c>
      <c r="C477">
        <v>147</v>
      </c>
      <c r="D477">
        <v>21.116666666666667</v>
      </c>
      <c r="E477">
        <v>102.91666666666667</v>
      </c>
      <c r="F477">
        <v>1587.498</v>
      </c>
      <c r="G477">
        <v>507.51757700000002</v>
      </c>
      <c r="H477">
        <v>2</v>
      </c>
      <c r="I477">
        <v>29707</v>
      </c>
      <c r="J477">
        <v>-22.228451010000004</v>
      </c>
      <c r="K477">
        <v>-50.890211685938034</v>
      </c>
    </row>
    <row r="478" spans="1:11" x14ac:dyDescent="0.3">
      <c r="A478" t="s">
        <v>486</v>
      </c>
      <c r="B478">
        <v>531</v>
      </c>
      <c r="C478">
        <v>182</v>
      </c>
      <c r="D478">
        <v>18.274999999999999</v>
      </c>
      <c r="E478">
        <v>106.41666666666667</v>
      </c>
      <c r="F478">
        <v>309.44099999999997</v>
      </c>
      <c r="G478">
        <v>719.26927799999999</v>
      </c>
      <c r="H478">
        <v>1</v>
      </c>
      <c r="I478">
        <v>3851</v>
      </c>
      <c r="J478">
        <v>-23.272655499310559</v>
      </c>
      <c r="K478">
        <v>-45.536495610738875</v>
      </c>
    </row>
    <row r="479" spans="1:11" x14ac:dyDescent="0.3">
      <c r="A479" t="s">
        <v>487</v>
      </c>
      <c r="B479">
        <v>32</v>
      </c>
      <c r="C479">
        <v>28</v>
      </c>
      <c r="D479">
        <v>21.45</v>
      </c>
      <c r="E479">
        <v>102.25</v>
      </c>
      <c r="F479">
        <v>263.27999999999997</v>
      </c>
      <c r="G479">
        <v>504.90724899999998</v>
      </c>
      <c r="H479">
        <v>2</v>
      </c>
      <c r="I479">
        <v>20261</v>
      </c>
      <c r="J479">
        <v>-22.220234092901951</v>
      </c>
      <c r="K479">
        <v>-51.303148976682117</v>
      </c>
    </row>
    <row r="480" spans="1:11" x14ac:dyDescent="0.3">
      <c r="A480" t="s">
        <v>488</v>
      </c>
      <c r="B480">
        <v>41</v>
      </c>
      <c r="C480">
        <v>37</v>
      </c>
      <c r="D480">
        <v>21.725000000000001</v>
      </c>
      <c r="E480">
        <v>98.833333333333329</v>
      </c>
      <c r="F480">
        <v>410.40600000000001</v>
      </c>
      <c r="G480">
        <v>401.62601999999998</v>
      </c>
      <c r="H480">
        <v>1</v>
      </c>
      <c r="I480">
        <v>9621</v>
      </c>
      <c r="J480">
        <v>-21.886760938559505</v>
      </c>
      <c r="K480">
        <v>-49.229797671051791</v>
      </c>
    </row>
    <row r="481" spans="1:11" x14ac:dyDescent="0.3">
      <c r="A481" t="s">
        <v>489</v>
      </c>
      <c r="B481">
        <v>871</v>
      </c>
      <c r="C481">
        <v>198</v>
      </c>
      <c r="D481">
        <v>22.041666666666664</v>
      </c>
      <c r="E481">
        <v>135.58333333333334</v>
      </c>
      <c r="F481">
        <v>722.20100000000002</v>
      </c>
      <c r="G481">
        <v>19.002613</v>
      </c>
      <c r="H481">
        <v>14</v>
      </c>
      <c r="I481">
        <v>56322</v>
      </c>
      <c r="J481">
        <v>-24.494251427999906</v>
      </c>
      <c r="K481">
        <v>-47.841054751674982</v>
      </c>
    </row>
    <row r="482" spans="1:11" x14ac:dyDescent="0.3">
      <c r="A482" t="s">
        <v>490</v>
      </c>
      <c r="B482">
        <v>95</v>
      </c>
      <c r="C482">
        <v>58</v>
      </c>
      <c r="D482">
        <v>20.033333333333335</v>
      </c>
      <c r="E482">
        <v>130.08333333333334</v>
      </c>
      <c r="F482">
        <v>245.74600000000001</v>
      </c>
      <c r="G482">
        <v>910.98194799999999</v>
      </c>
      <c r="H482">
        <v>0</v>
      </c>
      <c r="I482">
        <v>7593</v>
      </c>
      <c r="J482">
        <v>-20.603802826270904</v>
      </c>
      <c r="K482">
        <v>-47.483090237451677</v>
      </c>
    </row>
    <row r="483" spans="1:11" x14ac:dyDescent="0.3">
      <c r="A483" t="s">
        <v>491</v>
      </c>
      <c r="B483">
        <v>239</v>
      </c>
      <c r="C483">
        <v>134</v>
      </c>
      <c r="D483">
        <v>22.283333333333335</v>
      </c>
      <c r="E483">
        <v>109.33333333333333</v>
      </c>
      <c r="F483">
        <v>335.75900000000001</v>
      </c>
      <c r="G483">
        <v>177.22798499999999</v>
      </c>
      <c r="H483">
        <v>0</v>
      </c>
      <c r="I483">
        <v>3340</v>
      </c>
      <c r="J483">
        <v>-24.657489499283951</v>
      </c>
      <c r="K483">
        <v>-49.008301994760842</v>
      </c>
    </row>
    <row r="484" spans="1:11" x14ac:dyDescent="0.3">
      <c r="A484" t="s">
        <v>492</v>
      </c>
      <c r="B484">
        <v>335</v>
      </c>
      <c r="C484">
        <v>107</v>
      </c>
      <c r="D484">
        <v>20.666666666666664</v>
      </c>
      <c r="E484">
        <v>109.58333333333333</v>
      </c>
      <c r="F484">
        <v>471.553</v>
      </c>
      <c r="G484">
        <v>563.33300499999996</v>
      </c>
      <c r="H484">
        <v>1</v>
      </c>
      <c r="I484">
        <v>13219</v>
      </c>
      <c r="J484">
        <v>-22.064934664020004</v>
      </c>
      <c r="K484">
        <v>-48.177705754140838</v>
      </c>
    </row>
    <row r="485" spans="1:11" x14ac:dyDescent="0.3">
      <c r="A485" t="s">
        <v>493</v>
      </c>
      <c r="B485">
        <v>62</v>
      </c>
      <c r="C485">
        <v>44</v>
      </c>
      <c r="D485">
        <v>18</v>
      </c>
      <c r="E485">
        <v>112.16666666666667</v>
      </c>
      <c r="F485">
        <v>697.5</v>
      </c>
      <c r="G485">
        <v>865.95305199999996</v>
      </c>
      <c r="H485">
        <v>1</v>
      </c>
      <c r="I485">
        <v>16444</v>
      </c>
      <c r="J485">
        <v>-24.220268457556852</v>
      </c>
      <c r="K485">
        <v>-48.765477481482321</v>
      </c>
    </row>
    <row r="486" spans="1:11" x14ac:dyDescent="0.3">
      <c r="A486" t="s">
        <v>494</v>
      </c>
      <c r="B486">
        <v>13</v>
      </c>
      <c r="C486">
        <v>12</v>
      </c>
      <c r="D486">
        <v>20.591666666666665</v>
      </c>
      <c r="E486">
        <v>128.66666666666666</v>
      </c>
      <c r="F486">
        <v>148.33199999999999</v>
      </c>
      <c r="G486">
        <v>866.30719699999997</v>
      </c>
      <c r="H486">
        <v>0</v>
      </c>
      <c r="I486">
        <v>4718</v>
      </c>
      <c r="J486">
        <v>-20.460660174376002</v>
      </c>
      <c r="K486">
        <v>-47.590705092533476</v>
      </c>
    </row>
    <row r="487" spans="1:11" x14ac:dyDescent="0.3">
      <c r="A487" t="s">
        <v>495</v>
      </c>
      <c r="B487">
        <v>10</v>
      </c>
      <c r="C487">
        <v>7</v>
      </c>
      <c r="D487">
        <v>21.183333333333334</v>
      </c>
      <c r="E487">
        <v>106.33333333333333</v>
      </c>
      <c r="F487">
        <v>203.208</v>
      </c>
      <c r="G487">
        <v>481.35211299999997</v>
      </c>
      <c r="H487">
        <v>0</v>
      </c>
      <c r="I487">
        <v>4541</v>
      </c>
      <c r="J487">
        <v>-22.785734799678352</v>
      </c>
      <c r="K487">
        <v>-49.934167814712218</v>
      </c>
    </row>
    <row r="488" spans="1:11" x14ac:dyDescent="0.3">
      <c r="A488" t="s">
        <v>496</v>
      </c>
      <c r="B488">
        <v>38</v>
      </c>
      <c r="C488">
        <v>22</v>
      </c>
      <c r="D488">
        <v>22.241666666666667</v>
      </c>
      <c r="E488">
        <v>96.5</v>
      </c>
      <c r="F488">
        <v>196.446</v>
      </c>
      <c r="G488">
        <v>387.12235700000002</v>
      </c>
      <c r="H488">
        <v>0</v>
      </c>
      <c r="I488">
        <v>2225</v>
      </c>
      <c r="J488">
        <v>-21.838500039749253</v>
      </c>
      <c r="K488">
        <v>-51.600634517170683</v>
      </c>
    </row>
    <row r="489" spans="1:11" x14ac:dyDescent="0.3">
      <c r="A489" t="s">
        <v>497</v>
      </c>
      <c r="B489">
        <v>25900</v>
      </c>
      <c r="C489">
        <v>436</v>
      </c>
      <c r="D489">
        <v>18.683333333333334</v>
      </c>
      <c r="E489">
        <v>107.25</v>
      </c>
      <c r="F489">
        <v>333.363</v>
      </c>
      <c r="G489">
        <v>680.982846</v>
      </c>
      <c r="H489">
        <v>12</v>
      </c>
      <c r="I489">
        <v>7673</v>
      </c>
      <c r="J489">
        <v>-24.101200310693006</v>
      </c>
      <c r="K489">
        <v>-48.367071155950498</v>
      </c>
    </row>
    <row r="490" spans="1:11" x14ac:dyDescent="0.3">
      <c r="A490" t="s">
        <v>498</v>
      </c>
      <c r="B490">
        <v>1090</v>
      </c>
      <c r="C490">
        <v>200</v>
      </c>
      <c r="D490">
        <v>17.233333333333334</v>
      </c>
      <c r="E490">
        <v>179.91666666666666</v>
      </c>
      <c r="F490">
        <v>99.075000000000003</v>
      </c>
      <c r="G490">
        <v>757.07632599999999</v>
      </c>
      <c r="H490">
        <v>17</v>
      </c>
      <c r="I490">
        <v>123393</v>
      </c>
      <c r="J490">
        <v>-23.707423000000006</v>
      </c>
      <c r="K490">
        <v>-46.415344374918476</v>
      </c>
    </row>
    <row r="491" spans="1:11" x14ac:dyDescent="0.3">
      <c r="A491" t="s">
        <v>499</v>
      </c>
      <c r="B491">
        <v>8324</v>
      </c>
      <c r="C491">
        <v>302</v>
      </c>
      <c r="D491">
        <v>21.9</v>
      </c>
      <c r="E491">
        <v>125.66666666666667</v>
      </c>
      <c r="F491">
        <v>650.91600000000005</v>
      </c>
      <c r="G491">
        <v>569.83060799999998</v>
      </c>
      <c r="H491">
        <v>194</v>
      </c>
      <c r="I491">
        <v>703293</v>
      </c>
      <c r="J491">
        <v>-21.184834500000004</v>
      </c>
      <c r="K491">
        <v>-47.805475915541528</v>
      </c>
    </row>
    <row r="492" spans="1:11" x14ac:dyDescent="0.3">
      <c r="A492" t="s">
        <v>500</v>
      </c>
      <c r="B492">
        <v>1212</v>
      </c>
      <c r="C492">
        <v>223</v>
      </c>
      <c r="D492">
        <v>22.191666666666666</v>
      </c>
      <c r="E492">
        <v>124.25</v>
      </c>
      <c r="F492">
        <v>162.50800000000001</v>
      </c>
      <c r="G492">
        <v>611.52208199999995</v>
      </c>
      <c r="H492">
        <v>6</v>
      </c>
      <c r="I492">
        <v>3629</v>
      </c>
      <c r="J492">
        <v>-20.082932499390804</v>
      </c>
      <c r="K492">
        <v>-47.429198899108492</v>
      </c>
    </row>
    <row r="493" spans="1:11" x14ac:dyDescent="0.3">
      <c r="A493" t="s">
        <v>501</v>
      </c>
      <c r="B493">
        <v>199</v>
      </c>
      <c r="C493">
        <v>122</v>
      </c>
      <c r="D493">
        <v>21.566666666666666</v>
      </c>
      <c r="E493">
        <v>111.5</v>
      </c>
      <c r="F493">
        <v>316.63900000000001</v>
      </c>
      <c r="G493">
        <v>537.58763799999997</v>
      </c>
      <c r="H493">
        <v>1</v>
      </c>
      <c r="I493">
        <v>10799</v>
      </c>
      <c r="J493">
        <v>-21.589189499357602</v>
      </c>
      <c r="K493">
        <v>-48.072330066710776</v>
      </c>
    </row>
    <row r="494" spans="1:11" x14ac:dyDescent="0.3">
      <c r="A494" t="s">
        <v>502</v>
      </c>
      <c r="B494">
        <v>11</v>
      </c>
      <c r="C494">
        <v>11</v>
      </c>
      <c r="D494">
        <v>21.733333333333334</v>
      </c>
      <c r="E494">
        <v>102.83333333333333</v>
      </c>
      <c r="F494">
        <v>358.48099999999999</v>
      </c>
      <c r="G494">
        <v>441.08302800000001</v>
      </c>
      <c r="H494">
        <v>0</v>
      </c>
      <c r="I494">
        <v>9981</v>
      </c>
      <c r="J494">
        <v>-21.727890999350453</v>
      </c>
      <c r="K494">
        <v>-50.724838321651255</v>
      </c>
    </row>
    <row r="495" spans="1:11" x14ac:dyDescent="0.3">
      <c r="A495" t="s">
        <v>503</v>
      </c>
      <c r="B495">
        <v>9627</v>
      </c>
      <c r="C495">
        <v>344</v>
      </c>
      <c r="D495">
        <v>20.25</v>
      </c>
      <c r="E495">
        <v>107.83333333333333</v>
      </c>
      <c r="F495">
        <v>498.42200000000003</v>
      </c>
      <c r="G495">
        <v>618.99365499999999</v>
      </c>
      <c r="H495">
        <v>146</v>
      </c>
      <c r="I495">
        <v>206424</v>
      </c>
      <c r="J495">
        <v>-22.412511500000004</v>
      </c>
      <c r="K495">
        <v>-47.563533238434395</v>
      </c>
    </row>
    <row r="496" spans="1:11" x14ac:dyDescent="0.3">
      <c r="A496" t="s">
        <v>504</v>
      </c>
      <c r="B496">
        <v>66</v>
      </c>
      <c r="C496">
        <v>39</v>
      </c>
      <c r="D496">
        <v>20.125</v>
      </c>
      <c r="E496">
        <v>101.41666666666667</v>
      </c>
      <c r="F496">
        <v>226.65700000000001</v>
      </c>
      <c r="G496">
        <v>627.719112</v>
      </c>
      <c r="H496">
        <v>2</v>
      </c>
      <c r="I496">
        <v>35228</v>
      </c>
      <c r="J496">
        <v>-22.842860722499907</v>
      </c>
      <c r="K496">
        <v>-47.60448488616057</v>
      </c>
    </row>
    <row r="497" spans="1:11" x14ac:dyDescent="0.3">
      <c r="A497" t="s">
        <v>505</v>
      </c>
      <c r="B497">
        <v>213</v>
      </c>
      <c r="C497">
        <v>105</v>
      </c>
      <c r="D497">
        <v>17.008333333333333</v>
      </c>
      <c r="E497">
        <v>204.25</v>
      </c>
      <c r="F497">
        <v>36.341000000000001</v>
      </c>
      <c r="G497">
        <v>762.981314</v>
      </c>
      <c r="H497">
        <v>7</v>
      </c>
      <c r="I497">
        <v>50846</v>
      </c>
      <c r="J497">
        <v>-23.744515000000003</v>
      </c>
      <c r="K497">
        <v>-46.393692673973653</v>
      </c>
    </row>
    <row r="498" spans="1:11" x14ac:dyDescent="0.3">
      <c r="A498" t="s">
        <v>506</v>
      </c>
      <c r="B498">
        <v>91</v>
      </c>
      <c r="C498">
        <v>57</v>
      </c>
      <c r="D498">
        <v>23.716666666666665</v>
      </c>
      <c r="E498">
        <v>101.83333333333333</v>
      </c>
      <c r="F498">
        <v>631.89700000000005</v>
      </c>
      <c r="G498">
        <v>439.56064500000002</v>
      </c>
      <c r="I498">
        <v>12518</v>
      </c>
      <c r="J498">
        <v>-19.977734337965408</v>
      </c>
      <c r="K498">
        <v>-49.681159102896977</v>
      </c>
    </row>
    <row r="499" spans="1:11" x14ac:dyDescent="0.3">
      <c r="A499" t="s">
        <v>507</v>
      </c>
      <c r="B499">
        <v>5</v>
      </c>
      <c r="C499">
        <v>4</v>
      </c>
      <c r="D499">
        <v>20.483333333333334</v>
      </c>
      <c r="E499">
        <v>101.83333333333333</v>
      </c>
      <c r="F499">
        <v>385.87799999999999</v>
      </c>
      <c r="G499">
        <v>564.76986799999997</v>
      </c>
      <c r="H499">
        <v>0</v>
      </c>
      <c r="I499">
        <v>5524</v>
      </c>
      <c r="J499">
        <v>-23.831335006579906</v>
      </c>
      <c r="K499">
        <v>-49.436696718913453</v>
      </c>
    </row>
    <row r="500" spans="1:11" x14ac:dyDescent="0.3">
      <c r="A500" t="s">
        <v>508</v>
      </c>
      <c r="B500">
        <v>251</v>
      </c>
      <c r="C500">
        <v>131</v>
      </c>
      <c r="D500">
        <v>22.75</v>
      </c>
      <c r="E500">
        <v>104.66666666666667</v>
      </c>
      <c r="F500">
        <v>744.01099999999997</v>
      </c>
      <c r="G500">
        <v>280.69404700000001</v>
      </c>
      <c r="H500">
        <v>4</v>
      </c>
      <c r="I500">
        <v>16643</v>
      </c>
      <c r="J500">
        <v>-22.5811754993051</v>
      </c>
      <c r="K500">
        <v>-53.058654479408091</v>
      </c>
    </row>
    <row r="501" spans="1:11" x14ac:dyDescent="0.3">
      <c r="A501" t="s">
        <v>509</v>
      </c>
      <c r="B501">
        <v>296</v>
      </c>
      <c r="C501">
        <v>145</v>
      </c>
      <c r="D501">
        <v>20.008333333333333</v>
      </c>
      <c r="E501">
        <v>112.58333333333333</v>
      </c>
      <c r="F501">
        <v>130.654</v>
      </c>
      <c r="G501">
        <v>547.20737899999995</v>
      </c>
      <c r="H501">
        <v>4</v>
      </c>
      <c r="I501">
        <v>10712</v>
      </c>
      <c r="J501">
        <v>-22.896818547492405</v>
      </c>
      <c r="K501">
        <v>-45.3093777870655</v>
      </c>
    </row>
    <row r="502" spans="1:11" x14ac:dyDescent="0.3">
      <c r="A502" t="s">
        <v>510</v>
      </c>
      <c r="B502">
        <v>1</v>
      </c>
      <c r="C502">
        <v>1</v>
      </c>
      <c r="D502">
        <v>22.1</v>
      </c>
      <c r="E502">
        <v>98.25</v>
      </c>
      <c r="F502">
        <v>236.48400000000001</v>
      </c>
      <c r="G502">
        <v>427.03193800000003</v>
      </c>
      <c r="H502">
        <v>0</v>
      </c>
      <c r="I502">
        <v>3128</v>
      </c>
      <c r="J502">
        <v>-21.300523989459602</v>
      </c>
      <c r="K502">
        <v>-50.726907999479359</v>
      </c>
    </row>
    <row r="503" spans="1:11" x14ac:dyDescent="0.3">
      <c r="A503" t="s">
        <v>511</v>
      </c>
      <c r="B503">
        <v>291</v>
      </c>
      <c r="C503">
        <v>116</v>
      </c>
      <c r="D503">
        <v>23.166666666666664</v>
      </c>
      <c r="E503">
        <v>107.25</v>
      </c>
      <c r="F503">
        <v>242.87700000000001</v>
      </c>
      <c r="G503">
        <v>343.14790499999998</v>
      </c>
      <c r="H503">
        <v>0</v>
      </c>
      <c r="I503">
        <v>3148</v>
      </c>
      <c r="J503">
        <v>-20.171774500000001</v>
      </c>
      <c r="K503">
        <v>-50.997484555034724</v>
      </c>
    </row>
    <row r="504" spans="1:11" x14ac:dyDescent="0.3">
      <c r="A504" t="s">
        <v>512</v>
      </c>
      <c r="B504">
        <v>59</v>
      </c>
      <c r="C504">
        <v>42</v>
      </c>
      <c r="D504">
        <v>22.191666666666666</v>
      </c>
      <c r="E504">
        <v>100.83333333333333</v>
      </c>
      <c r="F504">
        <v>305.28500000000003</v>
      </c>
      <c r="G504">
        <v>400.85286000000002</v>
      </c>
      <c r="H504">
        <v>2</v>
      </c>
      <c r="I504">
        <v>5590</v>
      </c>
      <c r="J504">
        <v>-21.460213833726002</v>
      </c>
      <c r="K504">
        <v>-49.580818560208577</v>
      </c>
    </row>
    <row r="505" spans="1:11" x14ac:dyDescent="0.3">
      <c r="A505" t="s">
        <v>513</v>
      </c>
      <c r="B505">
        <v>42</v>
      </c>
      <c r="C505">
        <v>35</v>
      </c>
      <c r="D505">
        <v>21.958333333333336</v>
      </c>
      <c r="E505">
        <v>100.58333333333333</v>
      </c>
      <c r="F505">
        <v>147.935</v>
      </c>
      <c r="G505">
        <v>422.375293</v>
      </c>
      <c r="H505">
        <v>1</v>
      </c>
      <c r="I505">
        <v>2432</v>
      </c>
      <c r="J505">
        <v>-21.881138670638304</v>
      </c>
      <c r="K505">
        <v>-50.957154711178084</v>
      </c>
    </row>
    <row r="506" spans="1:11" x14ac:dyDescent="0.3">
      <c r="A506" t="s">
        <v>514</v>
      </c>
      <c r="B506">
        <v>146</v>
      </c>
      <c r="C506">
        <v>94</v>
      </c>
      <c r="D506">
        <v>22.191666666666666</v>
      </c>
      <c r="E506">
        <v>99.25</v>
      </c>
      <c r="F506">
        <v>308.55500000000001</v>
      </c>
      <c r="G506">
        <v>444.49292700000001</v>
      </c>
      <c r="H506">
        <v>0</v>
      </c>
      <c r="I506">
        <v>6331</v>
      </c>
      <c r="J506">
        <v>-21.344453376843301</v>
      </c>
      <c r="K506">
        <v>-49.498768668620059</v>
      </c>
    </row>
    <row r="507" spans="1:11" x14ac:dyDescent="0.3">
      <c r="A507" t="s">
        <v>515</v>
      </c>
      <c r="B507">
        <v>302</v>
      </c>
      <c r="C507">
        <v>152</v>
      </c>
      <c r="D507">
        <v>21.358333333333334</v>
      </c>
      <c r="E507">
        <v>129.41666666666666</v>
      </c>
      <c r="F507">
        <v>305.77600000000001</v>
      </c>
      <c r="G507">
        <v>716.54131199999995</v>
      </c>
      <c r="H507">
        <v>4</v>
      </c>
      <c r="I507">
        <v>11890</v>
      </c>
      <c r="J507">
        <v>-20.777882151973504</v>
      </c>
      <c r="K507">
        <v>-47.842349339924858</v>
      </c>
    </row>
    <row r="508" spans="1:11" x14ac:dyDescent="0.3">
      <c r="A508" t="s">
        <v>516</v>
      </c>
      <c r="B508">
        <v>8027</v>
      </c>
      <c r="C508">
        <v>393</v>
      </c>
      <c r="D508">
        <v>17.375</v>
      </c>
      <c r="E508">
        <v>134.08333333333334</v>
      </c>
      <c r="F508">
        <v>424.99700000000001</v>
      </c>
      <c r="G508">
        <v>806.35944600000005</v>
      </c>
      <c r="H508">
        <v>26</v>
      </c>
      <c r="I508">
        <v>17139</v>
      </c>
      <c r="J508">
        <v>-23.5317929883978</v>
      </c>
      <c r="K508">
        <v>-45.84717692961798</v>
      </c>
    </row>
    <row r="509" spans="1:11" x14ac:dyDescent="0.3">
      <c r="A509" t="s">
        <v>517</v>
      </c>
      <c r="B509">
        <v>0</v>
      </c>
      <c r="C509">
        <v>0</v>
      </c>
      <c r="D509">
        <v>21.741666666666667</v>
      </c>
      <c r="E509">
        <v>99.666666666666671</v>
      </c>
      <c r="F509">
        <v>172.934</v>
      </c>
      <c r="G509">
        <v>469.58034900000001</v>
      </c>
      <c r="H509">
        <v>0</v>
      </c>
      <c r="I509">
        <v>5300</v>
      </c>
      <c r="J509">
        <v>-21.625362732839552</v>
      </c>
      <c r="K509">
        <v>-50.860672004289604</v>
      </c>
    </row>
    <row r="510" spans="1:11" x14ac:dyDescent="0.3">
      <c r="A510" t="s">
        <v>518</v>
      </c>
      <c r="B510">
        <v>28</v>
      </c>
      <c r="C510">
        <v>19</v>
      </c>
      <c r="D510">
        <v>20.324999999999999</v>
      </c>
      <c r="E510">
        <v>100.16666666666667</v>
      </c>
      <c r="F510">
        <v>99.738</v>
      </c>
      <c r="G510">
        <v>599.00793699999997</v>
      </c>
      <c r="H510">
        <v>1</v>
      </c>
      <c r="I510">
        <v>8286</v>
      </c>
      <c r="J510">
        <v>-22.843367497823351</v>
      </c>
      <c r="K510">
        <v>-47.678288388797604</v>
      </c>
    </row>
    <row r="511" spans="1:11" x14ac:dyDescent="0.3">
      <c r="A511" t="s">
        <v>519</v>
      </c>
      <c r="B511">
        <v>8679</v>
      </c>
      <c r="C511">
        <v>280</v>
      </c>
      <c r="D511">
        <v>19.725000000000001</v>
      </c>
      <c r="E511">
        <v>105.16666666666667</v>
      </c>
      <c r="F511">
        <v>133.05699999999999</v>
      </c>
      <c r="G511">
        <v>554.42366700000002</v>
      </c>
      <c r="H511">
        <v>58</v>
      </c>
      <c r="I511">
        <v>118663</v>
      </c>
      <c r="J511">
        <v>-23.204073805797098</v>
      </c>
      <c r="K511">
        <v>-47.292415629078661</v>
      </c>
    </row>
    <row r="512" spans="1:11" x14ac:dyDescent="0.3">
      <c r="A512" t="s">
        <v>520</v>
      </c>
      <c r="B512">
        <v>406</v>
      </c>
      <c r="C512">
        <v>150</v>
      </c>
      <c r="D512">
        <v>18.933333333333334</v>
      </c>
      <c r="E512">
        <v>92.75</v>
      </c>
      <c r="F512">
        <v>280.50900000000001</v>
      </c>
      <c r="G512">
        <v>632.38720499999999</v>
      </c>
      <c r="H512">
        <v>4</v>
      </c>
      <c r="I512">
        <v>45422</v>
      </c>
      <c r="J512">
        <v>-23.649132224999903</v>
      </c>
      <c r="K512">
        <v>-47.574680120208107</v>
      </c>
    </row>
    <row r="513" spans="1:11" x14ac:dyDescent="0.3">
      <c r="A513" t="s">
        <v>521</v>
      </c>
      <c r="B513">
        <v>43</v>
      </c>
      <c r="C513">
        <v>33</v>
      </c>
      <c r="D513">
        <v>21.741666666666667</v>
      </c>
      <c r="E513">
        <v>113.75</v>
      </c>
      <c r="F513">
        <v>188.441</v>
      </c>
      <c r="G513">
        <v>405.760739</v>
      </c>
      <c r="H513">
        <v>1</v>
      </c>
      <c r="I513">
        <v>9331</v>
      </c>
      <c r="J513">
        <v>-22.890507254193899</v>
      </c>
      <c r="K513">
        <v>-49.981077758995298</v>
      </c>
    </row>
    <row r="514" spans="1:11" x14ac:dyDescent="0.3">
      <c r="A514" t="s">
        <v>522</v>
      </c>
      <c r="B514">
        <v>91</v>
      </c>
      <c r="C514">
        <v>82</v>
      </c>
      <c r="D514">
        <v>21.966666666666665</v>
      </c>
      <c r="E514">
        <v>100.41666666666667</v>
      </c>
      <c r="F514">
        <v>455.85599999999999</v>
      </c>
      <c r="G514">
        <v>374.04254700000001</v>
      </c>
      <c r="H514">
        <v>0</v>
      </c>
      <c r="I514">
        <v>4302</v>
      </c>
      <c r="J514">
        <v>-22.458541739996353</v>
      </c>
      <c r="K514">
        <v>-51.759951736099495</v>
      </c>
    </row>
    <row r="515" spans="1:11" x14ac:dyDescent="0.3">
      <c r="A515" t="s">
        <v>523</v>
      </c>
      <c r="B515">
        <v>48</v>
      </c>
      <c r="C515">
        <v>41</v>
      </c>
      <c r="D515">
        <v>21.85</v>
      </c>
      <c r="E515">
        <v>106.58333333333333</v>
      </c>
      <c r="F515">
        <v>330.26900000000001</v>
      </c>
      <c r="G515">
        <v>611.64257399999997</v>
      </c>
      <c r="H515">
        <v>0</v>
      </c>
      <c r="I515">
        <v>15480</v>
      </c>
      <c r="J515">
        <v>-21.243270000000003</v>
      </c>
      <c r="K515">
        <v>-48.805948418612523</v>
      </c>
    </row>
    <row r="516" spans="1:11" x14ac:dyDescent="0.3">
      <c r="A516" t="s">
        <v>524</v>
      </c>
      <c r="B516">
        <v>177</v>
      </c>
      <c r="C516">
        <v>92</v>
      </c>
      <c r="D516">
        <v>22.958333333333336</v>
      </c>
      <c r="E516">
        <v>102.91666666666667</v>
      </c>
      <c r="F516">
        <v>272.69200000000001</v>
      </c>
      <c r="G516">
        <v>418.52105299999999</v>
      </c>
      <c r="H516">
        <v>2</v>
      </c>
      <c r="I516">
        <v>6008</v>
      </c>
      <c r="J516">
        <v>-20.030702621951704</v>
      </c>
      <c r="K516">
        <v>-50.730564370839311</v>
      </c>
    </row>
    <row r="517" spans="1:11" x14ac:dyDescent="0.3">
      <c r="A517" t="s">
        <v>525</v>
      </c>
      <c r="B517">
        <v>4048</v>
      </c>
      <c r="C517">
        <v>242</v>
      </c>
      <c r="D517">
        <v>20.441666666666666</v>
      </c>
      <c r="E517">
        <v>105.08333333333333</v>
      </c>
      <c r="F517">
        <v>271.02999999999997</v>
      </c>
      <c r="G517">
        <v>567.88567699999999</v>
      </c>
      <c r="H517">
        <v>32</v>
      </c>
      <c r="I517">
        <v>193475</v>
      </c>
      <c r="J517">
        <v>-22.755393500000004</v>
      </c>
      <c r="K517">
        <v>-47.413954766230283</v>
      </c>
    </row>
    <row r="518" spans="1:11" x14ac:dyDescent="0.3">
      <c r="A518" t="s">
        <v>526</v>
      </c>
      <c r="B518">
        <v>722</v>
      </c>
      <c r="C518">
        <v>208</v>
      </c>
      <c r="D518">
        <v>18.533333333333335</v>
      </c>
      <c r="E518">
        <v>113.33333333333333</v>
      </c>
      <c r="F518">
        <v>272.238</v>
      </c>
      <c r="G518">
        <v>630.32430199999999</v>
      </c>
      <c r="H518">
        <v>13</v>
      </c>
      <c r="I518">
        <v>14788</v>
      </c>
      <c r="J518">
        <v>-23.395758034871651</v>
      </c>
      <c r="K518">
        <v>-45.887648287112221</v>
      </c>
    </row>
    <row r="519" spans="1:11" x14ac:dyDescent="0.3">
      <c r="A519" t="s">
        <v>527</v>
      </c>
      <c r="B519">
        <v>98</v>
      </c>
      <c r="C519">
        <v>61</v>
      </c>
      <c r="D519">
        <v>22.9</v>
      </c>
      <c r="E519">
        <v>106.91666666666667</v>
      </c>
      <c r="F519">
        <v>183.458</v>
      </c>
      <c r="G519">
        <v>387.21857399999999</v>
      </c>
      <c r="H519">
        <v>0</v>
      </c>
      <c r="I519">
        <v>2115</v>
      </c>
      <c r="J519">
        <v>-20.091391935902251</v>
      </c>
      <c r="K519">
        <v>-50.930221154463588</v>
      </c>
    </row>
    <row r="520" spans="1:11" x14ac:dyDescent="0.3">
      <c r="A520" t="s">
        <v>528</v>
      </c>
      <c r="B520">
        <v>708</v>
      </c>
      <c r="C520">
        <v>261</v>
      </c>
      <c r="D520">
        <v>20.341666666666665</v>
      </c>
      <c r="E520">
        <v>105.66666666666667</v>
      </c>
      <c r="F520">
        <v>150.13</v>
      </c>
      <c r="G520">
        <v>636.16404199999999</v>
      </c>
      <c r="H520">
        <v>2</v>
      </c>
      <c r="I520">
        <v>4503</v>
      </c>
      <c r="J520">
        <v>-22.127681965070703</v>
      </c>
      <c r="K520">
        <v>-47.457163694997277</v>
      </c>
    </row>
    <row r="521" spans="1:11" x14ac:dyDescent="0.3">
      <c r="A521" t="s">
        <v>529</v>
      </c>
      <c r="B521">
        <v>417</v>
      </c>
      <c r="C521">
        <v>187</v>
      </c>
      <c r="D521">
        <v>21.55</v>
      </c>
      <c r="E521">
        <v>119.25</v>
      </c>
      <c r="F521">
        <v>148.06200000000001</v>
      </c>
      <c r="G521">
        <v>608.92385300000001</v>
      </c>
      <c r="H521">
        <v>0</v>
      </c>
      <c r="I521">
        <v>2139</v>
      </c>
      <c r="J521">
        <v>-21.2911683770477</v>
      </c>
      <c r="K521">
        <v>-47.43378056152681</v>
      </c>
    </row>
    <row r="522" spans="1:11" x14ac:dyDescent="0.3">
      <c r="A522" t="s">
        <v>530</v>
      </c>
      <c r="B522">
        <v>182</v>
      </c>
      <c r="C522">
        <v>107</v>
      </c>
      <c r="D522">
        <v>20.633333333333333</v>
      </c>
      <c r="E522">
        <v>107.08333333333333</v>
      </c>
      <c r="F522">
        <v>295.33699999999999</v>
      </c>
      <c r="G522">
        <v>657.94260199999997</v>
      </c>
      <c r="H522">
        <v>2</v>
      </c>
      <c r="I522">
        <v>34361</v>
      </c>
      <c r="J522">
        <v>-21.827568000000007</v>
      </c>
      <c r="K522">
        <v>-47.249414421875009</v>
      </c>
    </row>
    <row r="523" spans="1:11" x14ac:dyDescent="0.3">
      <c r="A523" t="s">
        <v>531</v>
      </c>
      <c r="B523">
        <v>88</v>
      </c>
      <c r="C523">
        <v>57</v>
      </c>
      <c r="D523">
        <v>21.141666666666666</v>
      </c>
      <c r="E523">
        <v>115.5</v>
      </c>
      <c r="F523">
        <v>1114.7470000000001</v>
      </c>
      <c r="G523">
        <v>456.771523</v>
      </c>
      <c r="H523">
        <v>3</v>
      </c>
      <c r="I523">
        <v>47673</v>
      </c>
      <c r="J523">
        <v>-22.9057225</v>
      </c>
      <c r="K523">
        <v>-49.624608869300936</v>
      </c>
    </row>
    <row r="524" spans="1:11" x14ac:dyDescent="0.3">
      <c r="A524" t="s">
        <v>532</v>
      </c>
      <c r="B524">
        <v>26</v>
      </c>
      <c r="C524">
        <v>25</v>
      </c>
      <c r="D524">
        <v>21.75</v>
      </c>
      <c r="E524">
        <v>110.66666666666667</v>
      </c>
      <c r="F524">
        <v>134.42099999999999</v>
      </c>
      <c r="G524">
        <v>588.85806700000001</v>
      </c>
      <c r="H524">
        <v>0</v>
      </c>
      <c r="I524">
        <v>5599</v>
      </c>
      <c r="J524">
        <v>-21.462921503002956</v>
      </c>
      <c r="K524">
        <v>-48.393649928861812</v>
      </c>
    </row>
    <row r="525" spans="1:11" x14ac:dyDescent="0.3">
      <c r="A525" t="s">
        <v>533</v>
      </c>
      <c r="B525">
        <v>4144</v>
      </c>
      <c r="C525">
        <v>268</v>
      </c>
      <c r="D525">
        <v>22.7</v>
      </c>
      <c r="E525">
        <v>104.66666666666667</v>
      </c>
      <c r="F525">
        <v>206.53700000000001</v>
      </c>
      <c r="G525">
        <v>398.81276100000002</v>
      </c>
      <c r="H525">
        <v>24</v>
      </c>
      <c r="I525">
        <v>32322</v>
      </c>
      <c r="J525">
        <v>-20.211693165000003</v>
      </c>
      <c r="K525">
        <v>-50.92677742384334</v>
      </c>
    </row>
    <row r="526" spans="1:11" x14ac:dyDescent="0.3">
      <c r="A526" t="s">
        <v>534</v>
      </c>
      <c r="B526">
        <v>172</v>
      </c>
      <c r="C526">
        <v>76</v>
      </c>
      <c r="D526">
        <v>20.475000000000001</v>
      </c>
      <c r="E526">
        <v>107.83333333333333</v>
      </c>
      <c r="F526">
        <v>98.290999999999997</v>
      </c>
      <c r="G526">
        <v>584.71581600000002</v>
      </c>
      <c r="H526">
        <v>2</v>
      </c>
      <c r="I526">
        <v>26898</v>
      </c>
      <c r="J526">
        <v>-22.455326956296258</v>
      </c>
      <c r="K526">
        <v>-47.530708716203748</v>
      </c>
    </row>
    <row r="527" spans="1:11" x14ac:dyDescent="0.3">
      <c r="A527" t="s">
        <v>535</v>
      </c>
      <c r="B527">
        <v>828</v>
      </c>
      <c r="C527">
        <v>193</v>
      </c>
      <c r="D527">
        <v>18.758333333333333</v>
      </c>
      <c r="E527">
        <v>112.58333333333333</v>
      </c>
      <c r="F527">
        <v>363.33199999999999</v>
      </c>
      <c r="G527">
        <v>646.60742200000004</v>
      </c>
      <c r="H527">
        <v>8</v>
      </c>
      <c r="I527">
        <v>57386</v>
      </c>
      <c r="J527">
        <v>-23.31808850000002</v>
      </c>
      <c r="K527">
        <v>-46.227012841821789</v>
      </c>
    </row>
    <row r="528" spans="1:11" x14ac:dyDescent="0.3">
      <c r="A528" t="s">
        <v>536</v>
      </c>
      <c r="B528">
        <v>70</v>
      </c>
      <c r="C528">
        <v>55</v>
      </c>
      <c r="D528">
        <v>20.350000000000001</v>
      </c>
      <c r="E528">
        <v>112.66666666666667</v>
      </c>
      <c r="F528">
        <v>154.03299999999999</v>
      </c>
      <c r="G528">
        <v>714.804936</v>
      </c>
      <c r="H528">
        <v>0</v>
      </c>
      <c r="I528">
        <v>8817</v>
      </c>
      <c r="J528">
        <v>-21.686567851077204</v>
      </c>
      <c r="K528">
        <v>-48.085336013100189</v>
      </c>
    </row>
    <row r="529" spans="1:11" x14ac:dyDescent="0.3">
      <c r="A529" t="s">
        <v>537</v>
      </c>
      <c r="B529">
        <v>200</v>
      </c>
      <c r="C529">
        <v>98</v>
      </c>
      <c r="D529">
        <v>20.808333333333334</v>
      </c>
      <c r="E529">
        <v>105.83333333333333</v>
      </c>
      <c r="F529">
        <v>252.62100000000001</v>
      </c>
      <c r="G529">
        <v>512.43853300000001</v>
      </c>
      <c r="H529">
        <v>0</v>
      </c>
      <c r="I529">
        <v>6173</v>
      </c>
      <c r="J529">
        <v>-22.569410257822707</v>
      </c>
      <c r="K529">
        <v>-48.159014141546734</v>
      </c>
    </row>
    <row r="530" spans="1:11" x14ac:dyDescent="0.3">
      <c r="A530" t="s">
        <v>538</v>
      </c>
      <c r="B530">
        <v>14</v>
      </c>
      <c r="C530">
        <v>14</v>
      </c>
      <c r="D530">
        <v>22.725000000000001</v>
      </c>
      <c r="E530">
        <v>93.75</v>
      </c>
      <c r="F530">
        <v>166.75299999999999</v>
      </c>
      <c r="G530">
        <v>357.49049100000002</v>
      </c>
      <c r="H530">
        <v>1</v>
      </c>
      <c r="I530">
        <v>2939</v>
      </c>
      <c r="J530">
        <v>-21.346910745592201</v>
      </c>
      <c r="K530">
        <v>-51.758974242144937</v>
      </c>
    </row>
    <row r="531" spans="1:11" x14ac:dyDescent="0.3">
      <c r="A531" t="s">
        <v>539</v>
      </c>
      <c r="B531">
        <v>1766</v>
      </c>
      <c r="C531">
        <v>254</v>
      </c>
      <c r="D531">
        <v>20.283333333333335</v>
      </c>
      <c r="E531">
        <v>120.08333333333333</v>
      </c>
      <c r="F531">
        <v>754.14099999999996</v>
      </c>
      <c r="G531">
        <v>763.07680100000005</v>
      </c>
      <c r="H531">
        <v>1</v>
      </c>
      <c r="I531">
        <v>27557</v>
      </c>
      <c r="J531">
        <v>-21.707144010000004</v>
      </c>
      <c r="K531">
        <v>-47.478980851786389</v>
      </c>
    </row>
    <row r="532" spans="1:11" x14ac:dyDescent="0.3">
      <c r="A532" t="s">
        <v>540</v>
      </c>
      <c r="B532">
        <v>197</v>
      </c>
      <c r="C532">
        <v>97</v>
      </c>
      <c r="D532">
        <v>22.533333333333335</v>
      </c>
      <c r="E532">
        <v>103.08333333333333</v>
      </c>
      <c r="F532">
        <v>209.8</v>
      </c>
      <c r="G532">
        <v>428.951819</v>
      </c>
      <c r="H532">
        <v>14</v>
      </c>
      <c r="I532">
        <v>2498</v>
      </c>
      <c r="J532">
        <v>-20.141801473440854</v>
      </c>
      <c r="K532">
        <v>-50.830947388177513</v>
      </c>
    </row>
    <row r="533" spans="1:11" x14ac:dyDescent="0.3">
      <c r="A533" t="s">
        <v>541</v>
      </c>
      <c r="B533">
        <v>471</v>
      </c>
      <c r="C533">
        <v>138</v>
      </c>
      <c r="D533">
        <v>20.591666666666665</v>
      </c>
      <c r="E533">
        <v>118.91666666666667</v>
      </c>
      <c r="F533">
        <v>288.57600000000002</v>
      </c>
      <c r="G533">
        <v>739.90868899999998</v>
      </c>
      <c r="H533">
        <v>17</v>
      </c>
      <c r="I533">
        <v>26540</v>
      </c>
      <c r="J533">
        <v>-21.485272500000004</v>
      </c>
      <c r="K533">
        <v>-47.36726892829423</v>
      </c>
    </row>
    <row r="534" spans="1:11" x14ac:dyDescent="0.3">
      <c r="A534" t="s">
        <v>542</v>
      </c>
      <c r="B534">
        <v>0</v>
      </c>
      <c r="C534">
        <v>0</v>
      </c>
      <c r="D534">
        <v>22.466666666666665</v>
      </c>
      <c r="E534">
        <v>97.75</v>
      </c>
      <c r="F534">
        <v>79.191999999999993</v>
      </c>
      <c r="G534">
        <v>443.15183100000002</v>
      </c>
      <c r="H534">
        <v>0</v>
      </c>
      <c r="I534">
        <v>1545</v>
      </c>
      <c r="J534">
        <v>-20.243845188018554</v>
      </c>
      <c r="K534">
        <v>-50.688461881161054</v>
      </c>
    </row>
    <row r="535" spans="1:11" x14ac:dyDescent="0.3">
      <c r="A535" t="s">
        <v>543</v>
      </c>
      <c r="B535">
        <v>39</v>
      </c>
      <c r="C535">
        <v>34</v>
      </c>
      <c r="D535">
        <v>22.524999999999999</v>
      </c>
      <c r="E535">
        <v>100.16666666666667</v>
      </c>
      <c r="F535">
        <v>129.88800000000001</v>
      </c>
      <c r="G535">
        <v>426.15583400000003</v>
      </c>
      <c r="H535">
        <v>0</v>
      </c>
      <c r="I535">
        <v>1487</v>
      </c>
      <c r="J535">
        <v>-20.252602255670553</v>
      </c>
      <c r="K535">
        <v>-50.798403844625568</v>
      </c>
    </row>
    <row r="536" spans="1:11" x14ac:dyDescent="0.3">
      <c r="A536" t="s">
        <v>544</v>
      </c>
      <c r="B536">
        <v>1732</v>
      </c>
      <c r="C536">
        <v>236</v>
      </c>
      <c r="D536">
        <v>18.350000000000001</v>
      </c>
      <c r="E536">
        <v>115.5</v>
      </c>
      <c r="F536">
        <v>179.94900000000001</v>
      </c>
      <c r="G536">
        <v>769.83483799999999</v>
      </c>
      <c r="H536">
        <v>33</v>
      </c>
      <c r="I536">
        <v>139447</v>
      </c>
      <c r="J536">
        <v>-23.449453000000005</v>
      </c>
      <c r="K536">
        <v>-46.922092505649722</v>
      </c>
    </row>
    <row r="537" spans="1:11" x14ac:dyDescent="0.3">
      <c r="A537" t="s">
        <v>545</v>
      </c>
      <c r="B537">
        <v>49</v>
      </c>
      <c r="C537">
        <v>28</v>
      </c>
      <c r="D537">
        <v>21.741666666666667</v>
      </c>
      <c r="E537">
        <v>96.833333333333329</v>
      </c>
      <c r="F537">
        <v>552.87599999999998</v>
      </c>
      <c r="G537">
        <v>428.49614000000003</v>
      </c>
      <c r="H537">
        <v>1</v>
      </c>
      <c r="I537">
        <v>20878</v>
      </c>
      <c r="J537">
        <v>-21.973021020000004</v>
      </c>
      <c r="K537">
        <v>-51.649892211767877</v>
      </c>
    </row>
    <row r="538" spans="1:11" x14ac:dyDescent="0.3">
      <c r="A538" t="s">
        <v>546</v>
      </c>
      <c r="B538">
        <v>7495</v>
      </c>
      <c r="C538">
        <v>347</v>
      </c>
      <c r="D538">
        <v>17.933333333333334</v>
      </c>
      <c r="E538">
        <v>122.91666666666667</v>
      </c>
      <c r="F538">
        <v>175.78200000000001</v>
      </c>
      <c r="G538">
        <v>764.09666800000002</v>
      </c>
      <c r="H538">
        <v>122</v>
      </c>
      <c r="I538">
        <v>718773</v>
      </c>
      <c r="J538">
        <v>-23.657510000000002</v>
      </c>
      <c r="K538">
        <v>-46.530874257629542</v>
      </c>
    </row>
    <row r="539" spans="1:11" x14ac:dyDescent="0.3">
      <c r="A539" t="s">
        <v>547</v>
      </c>
      <c r="B539">
        <v>200</v>
      </c>
      <c r="C539">
        <v>108</v>
      </c>
      <c r="D539">
        <v>20.541666666666664</v>
      </c>
      <c r="E539">
        <v>123.41666666666667</v>
      </c>
      <c r="F539">
        <v>310.31099999999998</v>
      </c>
      <c r="G539">
        <v>793.88254500000005</v>
      </c>
      <c r="H539">
        <v>0</v>
      </c>
      <c r="I539">
        <v>6929</v>
      </c>
      <c r="J539">
        <v>-21.089964029079102</v>
      </c>
      <c r="K539">
        <v>-47.155930969991516</v>
      </c>
    </row>
    <row r="540" spans="1:11" x14ac:dyDescent="0.3">
      <c r="A540" t="s">
        <v>548</v>
      </c>
      <c r="B540">
        <v>386</v>
      </c>
      <c r="C540">
        <v>140</v>
      </c>
      <c r="D540">
        <v>19.625</v>
      </c>
      <c r="E540">
        <v>113</v>
      </c>
      <c r="F540">
        <v>154.13300000000001</v>
      </c>
      <c r="G540">
        <v>659.86581000000001</v>
      </c>
      <c r="H540">
        <v>3</v>
      </c>
      <c r="I540">
        <v>23310</v>
      </c>
      <c r="J540">
        <v>-22.604796852294054</v>
      </c>
      <c r="K540">
        <v>-46.915909900122074</v>
      </c>
    </row>
    <row r="541" spans="1:11" x14ac:dyDescent="0.3">
      <c r="A541" t="s">
        <v>549</v>
      </c>
      <c r="B541">
        <v>142</v>
      </c>
      <c r="C541">
        <v>98</v>
      </c>
      <c r="D541">
        <v>22.6</v>
      </c>
      <c r="E541">
        <v>98.5</v>
      </c>
      <c r="F541">
        <v>1308.432</v>
      </c>
      <c r="G541">
        <v>382.57087799999999</v>
      </c>
      <c r="H541">
        <v>0</v>
      </c>
      <c r="I541">
        <v>8420</v>
      </c>
      <c r="J541">
        <v>-20.932496842544253</v>
      </c>
      <c r="K541">
        <v>-50.496735052327885</v>
      </c>
    </row>
    <row r="542" spans="1:11" x14ac:dyDescent="0.3">
      <c r="A542" t="s">
        <v>550</v>
      </c>
      <c r="B542">
        <v>145</v>
      </c>
      <c r="C542">
        <v>68</v>
      </c>
      <c r="D542">
        <v>19.95</v>
      </c>
      <c r="E542">
        <v>128.33333333333334</v>
      </c>
      <c r="F542">
        <v>109.956</v>
      </c>
      <c r="G542">
        <v>834.39146300000004</v>
      </c>
      <c r="H542">
        <v>1</v>
      </c>
      <c r="I542">
        <v>5954</v>
      </c>
      <c r="J542">
        <v>-22.118523499931857</v>
      </c>
      <c r="K542">
        <v>-46.682306631830471</v>
      </c>
    </row>
    <row r="543" spans="1:11" x14ac:dyDescent="0.3">
      <c r="A543" t="s">
        <v>551</v>
      </c>
      <c r="B543">
        <v>2994</v>
      </c>
      <c r="C543">
        <v>306</v>
      </c>
      <c r="D543">
        <v>16.850000000000001</v>
      </c>
      <c r="E543">
        <v>162.58333333333334</v>
      </c>
      <c r="F543">
        <v>133.00800000000001</v>
      </c>
      <c r="G543">
        <v>1196.6080139999999</v>
      </c>
      <c r="H543">
        <v>15</v>
      </c>
      <c r="I543">
        <v>6811</v>
      </c>
      <c r="J543">
        <v>-22.831193402258851</v>
      </c>
      <c r="K543">
        <v>-45.679278863261565</v>
      </c>
    </row>
    <row r="544" spans="1:11" x14ac:dyDescent="0.3">
      <c r="A544" t="s">
        <v>552</v>
      </c>
      <c r="B544">
        <v>1</v>
      </c>
      <c r="C544">
        <v>1</v>
      </c>
      <c r="D544">
        <v>22.091666666666665</v>
      </c>
      <c r="E544">
        <v>97.583333333333329</v>
      </c>
      <c r="F544">
        <v>94.465000000000003</v>
      </c>
      <c r="G544">
        <v>405.035707</v>
      </c>
      <c r="H544">
        <v>1</v>
      </c>
      <c r="I544">
        <v>3111</v>
      </c>
      <c r="J544">
        <v>-21.846805051206054</v>
      </c>
      <c r="K544">
        <v>-51.390920981413316</v>
      </c>
    </row>
    <row r="545" spans="1:11" x14ac:dyDescent="0.3">
      <c r="A545" t="s">
        <v>553</v>
      </c>
      <c r="B545">
        <v>1</v>
      </c>
      <c r="C545">
        <v>1</v>
      </c>
      <c r="D545">
        <v>21.683333333333334</v>
      </c>
      <c r="E545">
        <v>101.75</v>
      </c>
      <c r="F545">
        <v>128.02600000000001</v>
      </c>
      <c r="G545">
        <v>421.97500400000001</v>
      </c>
      <c r="H545">
        <v>0</v>
      </c>
      <c r="I545">
        <v>4777</v>
      </c>
      <c r="J545">
        <v>-21.639311663835056</v>
      </c>
      <c r="K545">
        <v>-50.504692473553753</v>
      </c>
    </row>
    <row r="546" spans="1:11" x14ac:dyDescent="0.3">
      <c r="A546" t="s">
        <v>554</v>
      </c>
      <c r="B546">
        <v>1476</v>
      </c>
      <c r="C546">
        <v>192</v>
      </c>
      <c r="D546">
        <v>21.841666666666665</v>
      </c>
      <c r="E546">
        <v>208.16666666666666</v>
      </c>
      <c r="F546">
        <v>281.03300000000002</v>
      </c>
      <c r="G546">
        <v>16.189961</v>
      </c>
      <c r="H546">
        <v>153</v>
      </c>
      <c r="I546">
        <v>433311</v>
      </c>
      <c r="J546">
        <v>-23.933737500000003</v>
      </c>
      <c r="K546">
        <v>-46.331370849190684</v>
      </c>
    </row>
    <row r="547" spans="1:11" x14ac:dyDescent="0.3">
      <c r="A547" t="s">
        <v>555</v>
      </c>
      <c r="B547">
        <v>2665</v>
      </c>
      <c r="C547">
        <v>281</v>
      </c>
      <c r="D547">
        <v>18.725000000000001</v>
      </c>
      <c r="E547">
        <v>131.75</v>
      </c>
      <c r="F547">
        <v>252.57900000000001</v>
      </c>
      <c r="G547">
        <v>901.06317000000001</v>
      </c>
      <c r="H547">
        <v>15</v>
      </c>
      <c r="I547">
        <v>10878</v>
      </c>
      <c r="J547">
        <v>-22.685286953319157</v>
      </c>
      <c r="K547">
        <v>-45.737138986892376</v>
      </c>
    </row>
    <row r="548" spans="1:11" x14ac:dyDescent="0.3">
      <c r="A548" t="s">
        <v>556</v>
      </c>
      <c r="B548">
        <v>2917</v>
      </c>
      <c r="C548">
        <v>303</v>
      </c>
      <c r="D548">
        <v>17.808333333333334</v>
      </c>
      <c r="E548">
        <v>127</v>
      </c>
      <c r="F548">
        <v>409.53199999999998</v>
      </c>
      <c r="G548">
        <v>772.83696899999995</v>
      </c>
      <c r="H548">
        <v>138</v>
      </c>
      <c r="I548">
        <v>838936</v>
      </c>
      <c r="J548">
        <v>-23.710304500000007</v>
      </c>
      <c r="K548">
        <v>-46.550257247678331</v>
      </c>
    </row>
    <row r="549" spans="1:11" x14ac:dyDescent="0.3">
      <c r="A549" t="s">
        <v>557</v>
      </c>
      <c r="B549">
        <v>265</v>
      </c>
      <c r="C549">
        <v>68</v>
      </c>
      <c r="D549">
        <v>18.108333333333334</v>
      </c>
      <c r="E549">
        <v>113.41666666666667</v>
      </c>
      <c r="F549">
        <v>15.331</v>
      </c>
      <c r="G549">
        <v>754.99158699999998</v>
      </c>
      <c r="H549">
        <v>27</v>
      </c>
      <c r="I549">
        <v>161127</v>
      </c>
      <c r="J549">
        <v>-23.614705000000004</v>
      </c>
      <c r="K549">
        <v>-46.571514608630615</v>
      </c>
    </row>
    <row r="550" spans="1:11" x14ac:dyDescent="0.3">
      <c r="A550" t="s">
        <v>558</v>
      </c>
      <c r="B550">
        <v>6463</v>
      </c>
      <c r="C550">
        <v>315</v>
      </c>
      <c r="D550">
        <v>19.675000000000001</v>
      </c>
      <c r="E550">
        <v>120</v>
      </c>
      <c r="F550">
        <v>1136.9069999999999</v>
      </c>
      <c r="G550">
        <v>849.65603699999997</v>
      </c>
      <c r="H550">
        <v>115</v>
      </c>
      <c r="I550">
        <v>251983</v>
      </c>
      <c r="J550">
        <v>-22.015998500000002</v>
      </c>
      <c r="K550">
        <v>-47.889237684691636</v>
      </c>
    </row>
    <row r="551" spans="1:11" x14ac:dyDescent="0.3">
      <c r="A551" t="s">
        <v>559</v>
      </c>
      <c r="B551">
        <v>137</v>
      </c>
      <c r="C551">
        <v>80</v>
      </c>
      <c r="D551">
        <v>22.516666666666666</v>
      </c>
      <c r="E551">
        <v>97.5</v>
      </c>
      <c r="F551">
        <v>75.578999999999994</v>
      </c>
      <c r="G551">
        <v>401.30137999999999</v>
      </c>
      <c r="H551">
        <v>0</v>
      </c>
      <c r="I551">
        <v>2821</v>
      </c>
      <c r="J551">
        <v>-20.358413817609105</v>
      </c>
      <c r="K551">
        <v>-50.700097157287885</v>
      </c>
    </row>
    <row r="552" spans="1:11" x14ac:dyDescent="0.3">
      <c r="A552" t="s">
        <v>560</v>
      </c>
      <c r="B552">
        <v>463</v>
      </c>
      <c r="C552">
        <v>150</v>
      </c>
      <c r="D552">
        <v>20.116666666666667</v>
      </c>
      <c r="E552">
        <v>124.41666666666667</v>
      </c>
      <c r="F552">
        <v>516.399</v>
      </c>
      <c r="G552">
        <v>766.78897300000006</v>
      </c>
      <c r="H552">
        <v>28</v>
      </c>
      <c r="I552">
        <v>91211</v>
      </c>
      <c r="J552">
        <v>-21.972011000000006</v>
      </c>
      <c r="K552">
        <v>-46.79635078179556</v>
      </c>
    </row>
    <row r="553" spans="1:11" x14ac:dyDescent="0.3">
      <c r="A553" t="s">
        <v>561</v>
      </c>
      <c r="B553">
        <v>4</v>
      </c>
      <c r="C553">
        <v>4</v>
      </c>
      <c r="D553">
        <v>22.733333333333334</v>
      </c>
      <c r="E553">
        <v>98.75</v>
      </c>
      <c r="F553">
        <v>129.46199999999999</v>
      </c>
      <c r="G553">
        <v>438.17087299999997</v>
      </c>
      <c r="H553">
        <v>0</v>
      </c>
      <c r="I553">
        <v>2568</v>
      </c>
      <c r="J553">
        <v>-20.3887717266302</v>
      </c>
      <c r="K553">
        <v>-50.380721907748104</v>
      </c>
    </row>
    <row r="554" spans="1:11" x14ac:dyDescent="0.3">
      <c r="A554" t="s">
        <v>562</v>
      </c>
      <c r="B554">
        <v>97</v>
      </c>
      <c r="C554">
        <v>74</v>
      </c>
      <c r="D554">
        <v>22.75</v>
      </c>
      <c r="E554">
        <v>98.583333333333329</v>
      </c>
      <c r="F554">
        <v>178.39599999999999</v>
      </c>
      <c r="G554">
        <v>409.68960700000002</v>
      </c>
      <c r="H554">
        <v>1</v>
      </c>
      <c r="I554">
        <v>1922</v>
      </c>
      <c r="J554">
        <v>-20.512615492076005</v>
      </c>
      <c r="K554">
        <v>-50.351597516901712</v>
      </c>
    </row>
    <row r="555" spans="1:11" x14ac:dyDescent="0.3">
      <c r="A555" t="s">
        <v>563</v>
      </c>
      <c r="B555">
        <v>21</v>
      </c>
      <c r="C555">
        <v>17</v>
      </c>
      <c r="D555">
        <v>22.741666666666667</v>
      </c>
      <c r="E555">
        <v>92.25</v>
      </c>
      <c r="F555">
        <v>117.66500000000001</v>
      </c>
      <c r="G555">
        <v>367.88439199999999</v>
      </c>
      <c r="H555">
        <v>0</v>
      </c>
      <c r="I555">
        <v>2105</v>
      </c>
      <c r="J555">
        <v>-21.268363999361551</v>
      </c>
      <c r="K555">
        <v>-51.666665161173604</v>
      </c>
    </row>
    <row r="556" spans="1:11" x14ac:dyDescent="0.3">
      <c r="A556" t="s">
        <v>564</v>
      </c>
      <c r="B556">
        <v>319</v>
      </c>
      <c r="C556">
        <v>154</v>
      </c>
      <c r="D556">
        <v>22.233333333333334</v>
      </c>
      <c r="E556">
        <v>125.41666666666667</v>
      </c>
      <c r="F556">
        <v>410.863</v>
      </c>
      <c r="G556">
        <v>630.79878199999996</v>
      </c>
      <c r="H556">
        <v>4</v>
      </c>
      <c r="I556">
        <v>51888</v>
      </c>
      <c r="J556">
        <v>-20.583165555000004</v>
      </c>
      <c r="K556">
        <v>-47.863268070713261</v>
      </c>
    </row>
    <row r="557" spans="1:11" x14ac:dyDescent="0.3">
      <c r="A557" t="s">
        <v>565</v>
      </c>
      <c r="B557">
        <v>55</v>
      </c>
      <c r="C557">
        <v>48</v>
      </c>
      <c r="D557">
        <v>21.616666666666667</v>
      </c>
      <c r="E557">
        <v>126</v>
      </c>
      <c r="F557">
        <v>276.952</v>
      </c>
      <c r="G557">
        <v>719.07448299999999</v>
      </c>
      <c r="H557">
        <v>3</v>
      </c>
      <c r="I557">
        <v>8928</v>
      </c>
      <c r="J557">
        <v>-20.594419531098705</v>
      </c>
      <c r="K557">
        <v>-47.640989501499746</v>
      </c>
    </row>
    <row r="558" spans="1:11" x14ac:dyDescent="0.3">
      <c r="A558" t="s">
        <v>566</v>
      </c>
      <c r="B558">
        <v>1089</v>
      </c>
      <c r="C558">
        <v>264</v>
      </c>
      <c r="D558">
        <v>20.516666666666666</v>
      </c>
      <c r="E558">
        <v>125.91666666666667</v>
      </c>
      <c r="F558">
        <v>570.68499999999995</v>
      </c>
      <c r="G558">
        <v>517.39019800000005</v>
      </c>
      <c r="H558">
        <v>4</v>
      </c>
      <c r="I558">
        <v>4147</v>
      </c>
      <c r="J558">
        <v>-22.646489896629703</v>
      </c>
      <c r="K558">
        <v>-44.578340961319348</v>
      </c>
    </row>
    <row r="559" spans="1:11" x14ac:dyDescent="0.3">
      <c r="A559" t="s">
        <v>567</v>
      </c>
      <c r="B559">
        <v>1351</v>
      </c>
      <c r="C559">
        <v>208</v>
      </c>
      <c r="D559">
        <v>20.541666666666664</v>
      </c>
      <c r="E559">
        <v>119.08333333333333</v>
      </c>
      <c r="F559">
        <v>419.68400000000003</v>
      </c>
      <c r="G559">
        <v>718.57108200000005</v>
      </c>
      <c r="H559">
        <v>17</v>
      </c>
      <c r="I559">
        <v>54946</v>
      </c>
      <c r="J559">
        <v>-21.596102500000004</v>
      </c>
      <c r="K559">
        <v>-46.888265889528491</v>
      </c>
    </row>
    <row r="560" spans="1:11" x14ac:dyDescent="0.3">
      <c r="A560" t="s">
        <v>568</v>
      </c>
      <c r="B560">
        <v>2481</v>
      </c>
      <c r="C560">
        <v>230</v>
      </c>
      <c r="D560">
        <v>22.841666666666665</v>
      </c>
      <c r="E560">
        <v>105.66666666666667</v>
      </c>
      <c r="F560">
        <v>431.94400000000002</v>
      </c>
      <c r="G560">
        <v>504.243066</v>
      </c>
      <c r="H560">
        <v>81</v>
      </c>
      <c r="I560">
        <v>460671</v>
      </c>
      <c r="J560">
        <v>-20.812636500000004</v>
      </c>
      <c r="K560">
        <v>-49.381347685025794</v>
      </c>
    </row>
    <row r="561" spans="1:11" x14ac:dyDescent="0.3">
      <c r="A561" t="s">
        <v>569</v>
      </c>
      <c r="B561">
        <v>10169</v>
      </c>
      <c r="C561">
        <v>398</v>
      </c>
      <c r="D561">
        <v>19.350000000000001</v>
      </c>
      <c r="E561">
        <v>105.75</v>
      </c>
      <c r="F561">
        <v>1099.4090000000001</v>
      </c>
      <c r="G561">
        <v>604.88468899999998</v>
      </c>
      <c r="H561">
        <v>231</v>
      </c>
      <c r="I561">
        <v>721944</v>
      </c>
      <c r="J561">
        <v>-23.184061500000002</v>
      </c>
      <c r="K561">
        <v>-45.884175401459665</v>
      </c>
    </row>
    <row r="562" spans="1:11" x14ac:dyDescent="0.3">
      <c r="A562" t="s">
        <v>570</v>
      </c>
      <c r="B562">
        <v>109</v>
      </c>
      <c r="C562">
        <v>69</v>
      </c>
      <c r="D562">
        <v>17.941666666666666</v>
      </c>
      <c r="E562">
        <v>177</v>
      </c>
      <c r="F562">
        <v>186.45599999999999</v>
      </c>
      <c r="G562">
        <v>717.411337</v>
      </c>
      <c r="H562">
        <v>5</v>
      </c>
      <c r="I562">
        <v>15825</v>
      </c>
      <c r="J562">
        <v>-23.849085716050105</v>
      </c>
      <c r="K562">
        <v>-46.941749717393989</v>
      </c>
    </row>
    <row r="563" spans="1:11" x14ac:dyDescent="0.3">
      <c r="A563" t="s">
        <v>571</v>
      </c>
      <c r="B563">
        <v>19720</v>
      </c>
      <c r="C563">
        <v>406</v>
      </c>
      <c r="D563">
        <v>18.316666666666666</v>
      </c>
      <c r="E563">
        <v>119.08333333333333</v>
      </c>
      <c r="F563">
        <v>617.31500000000005</v>
      </c>
      <c r="G563">
        <v>761.15639399999998</v>
      </c>
      <c r="H563">
        <v>16</v>
      </c>
      <c r="I563">
        <v>10687</v>
      </c>
      <c r="J563">
        <v>-23.221871510221003</v>
      </c>
      <c r="K563">
        <v>-45.309544504809459</v>
      </c>
    </row>
    <row r="564" spans="1:11" x14ac:dyDescent="0.3">
      <c r="A564" t="s">
        <v>572</v>
      </c>
      <c r="B564">
        <v>1253</v>
      </c>
      <c r="C564">
        <v>281</v>
      </c>
      <c r="D564">
        <v>19.841666666666665</v>
      </c>
      <c r="E564">
        <v>111.66666666666667</v>
      </c>
      <c r="F564">
        <v>650.73400000000004</v>
      </c>
      <c r="G564">
        <v>733.95771000000002</v>
      </c>
      <c r="H564">
        <v>11</v>
      </c>
      <c r="I564">
        <v>40954</v>
      </c>
      <c r="J564">
        <v>-22.736459985000007</v>
      </c>
      <c r="K564">
        <v>-48.568763281267941</v>
      </c>
    </row>
    <row r="565" spans="1:11" x14ac:dyDescent="0.3">
      <c r="A565" t="s">
        <v>573</v>
      </c>
      <c r="B565">
        <v>4465</v>
      </c>
      <c r="C565">
        <v>376</v>
      </c>
      <c r="D565">
        <v>18.574999999999999</v>
      </c>
      <c r="E565">
        <v>99.666666666666671</v>
      </c>
      <c r="F565">
        <v>930.33900000000006</v>
      </c>
      <c r="G565">
        <v>665.75800000000004</v>
      </c>
      <c r="H565">
        <v>20</v>
      </c>
      <c r="I565">
        <v>32931</v>
      </c>
      <c r="J565">
        <v>-23.879490000000004</v>
      </c>
      <c r="K565">
        <v>-47.99558914635093</v>
      </c>
    </row>
    <row r="566" spans="1:11" x14ac:dyDescent="0.3">
      <c r="A566" t="s">
        <v>574</v>
      </c>
      <c r="B566">
        <v>41840</v>
      </c>
      <c r="C566">
        <v>464</v>
      </c>
      <c r="D566">
        <v>18.466666666666665</v>
      </c>
      <c r="E566">
        <v>111.66666666666667</v>
      </c>
      <c r="F566">
        <v>1521.11</v>
      </c>
      <c r="G566">
        <v>783.61512700000003</v>
      </c>
      <c r="H566">
        <v>2597</v>
      </c>
      <c r="I566">
        <v>12252023</v>
      </c>
      <c r="J566">
        <v>-23.567386500000001</v>
      </c>
      <c r="K566">
        <v>-46.570383182112749</v>
      </c>
    </row>
    <row r="567" spans="1:11" x14ac:dyDescent="0.3">
      <c r="A567" t="s">
        <v>575</v>
      </c>
      <c r="B567">
        <v>2791</v>
      </c>
      <c r="C567">
        <v>272</v>
      </c>
      <c r="D567">
        <v>20.583333333333336</v>
      </c>
      <c r="E567">
        <v>108.16666666666667</v>
      </c>
      <c r="F567">
        <v>611.27800000000002</v>
      </c>
      <c r="G567">
        <v>565.011977</v>
      </c>
      <c r="H567">
        <v>10</v>
      </c>
      <c r="I567">
        <v>35653</v>
      </c>
      <c r="J567">
        <v>-22.548888000000002</v>
      </c>
      <c r="K567">
        <v>-47.914032997113132</v>
      </c>
    </row>
    <row r="568" spans="1:11" x14ac:dyDescent="0.3">
      <c r="A568" t="s">
        <v>576</v>
      </c>
      <c r="B568">
        <v>20</v>
      </c>
      <c r="C568">
        <v>17</v>
      </c>
      <c r="D568">
        <v>21.158333333333335</v>
      </c>
      <c r="E568">
        <v>110.75</v>
      </c>
      <c r="F568">
        <v>731.221</v>
      </c>
      <c r="G568">
        <v>463.13224700000001</v>
      </c>
      <c r="H568">
        <v>0</v>
      </c>
      <c r="I568">
        <v>7666</v>
      </c>
      <c r="J568">
        <v>-22.751256429245135</v>
      </c>
      <c r="K568">
        <v>-49.741476162902714</v>
      </c>
    </row>
    <row r="569" spans="1:11" x14ac:dyDescent="0.3">
      <c r="A569" t="s">
        <v>577</v>
      </c>
      <c r="B569">
        <v>1928</v>
      </c>
      <c r="C569">
        <v>246</v>
      </c>
      <c r="D569">
        <v>17.95</v>
      </c>
      <c r="E569">
        <v>115.91666666666667</v>
      </c>
      <c r="F569">
        <v>306.90800000000002</v>
      </c>
      <c r="G569">
        <v>778.64078300000006</v>
      </c>
      <c r="H569">
        <v>23</v>
      </c>
      <c r="I569">
        <v>91016</v>
      </c>
      <c r="J569">
        <v>-23.530359000000004</v>
      </c>
      <c r="K569">
        <v>-47.135423012747943</v>
      </c>
    </row>
    <row r="570" spans="1:11" x14ac:dyDescent="0.3">
      <c r="A570" t="s">
        <v>578</v>
      </c>
      <c r="B570">
        <v>5619</v>
      </c>
      <c r="C570">
        <v>344</v>
      </c>
      <c r="D570">
        <v>23.274999999999999</v>
      </c>
      <c r="E570">
        <v>136.5</v>
      </c>
      <c r="F570">
        <v>402.39499999999998</v>
      </c>
      <c r="G570">
        <v>1.362498</v>
      </c>
      <c r="H570">
        <v>64</v>
      </c>
      <c r="I570">
        <v>88980</v>
      </c>
      <c r="J570">
        <v>-23.806687652148753</v>
      </c>
      <c r="K570">
        <v>-45.402680140543957</v>
      </c>
    </row>
    <row r="571" spans="1:11" x14ac:dyDescent="0.3">
      <c r="A571" t="s">
        <v>579</v>
      </c>
      <c r="B571">
        <v>2326</v>
      </c>
      <c r="C571">
        <v>298</v>
      </c>
      <c r="D571">
        <v>19.466666666666665</v>
      </c>
      <c r="E571">
        <v>125.83333333333333</v>
      </c>
      <c r="F571">
        <v>252.41</v>
      </c>
      <c r="G571">
        <v>929.72258999999997</v>
      </c>
      <c r="H571">
        <v>5</v>
      </c>
      <c r="I571">
        <v>12182</v>
      </c>
      <c r="J571">
        <v>-21.708420791919607</v>
      </c>
      <c r="K571">
        <v>-46.824127625791355</v>
      </c>
    </row>
    <row r="572" spans="1:11" x14ac:dyDescent="0.3">
      <c r="A572" t="s">
        <v>580</v>
      </c>
      <c r="B572">
        <v>198</v>
      </c>
      <c r="C572">
        <v>120</v>
      </c>
      <c r="D572">
        <v>21.566666666666666</v>
      </c>
      <c r="E572">
        <v>120.25</v>
      </c>
      <c r="F572">
        <v>617.25199999999995</v>
      </c>
      <c r="G572">
        <v>629.97666100000004</v>
      </c>
      <c r="H572">
        <v>3</v>
      </c>
      <c r="I572">
        <v>15322</v>
      </c>
      <c r="J572">
        <v>-21.479723372164006</v>
      </c>
      <c r="K572">
        <v>-47.553352539983386</v>
      </c>
    </row>
    <row r="573" spans="1:11" x14ac:dyDescent="0.3">
      <c r="A573" t="s">
        <v>581</v>
      </c>
      <c r="B573">
        <v>955</v>
      </c>
      <c r="C573">
        <v>193</v>
      </c>
      <c r="D573">
        <v>21.883333333333333</v>
      </c>
      <c r="E573">
        <v>212.58333333333334</v>
      </c>
      <c r="F573">
        <v>148.1</v>
      </c>
      <c r="G573">
        <v>13.940852</v>
      </c>
      <c r="H573">
        <v>46</v>
      </c>
      <c r="I573">
        <v>365798</v>
      </c>
      <c r="J573">
        <v>-23.967373000000006</v>
      </c>
      <c r="K573">
        <v>-46.384490817317726</v>
      </c>
    </row>
    <row r="574" spans="1:11" x14ac:dyDescent="0.3">
      <c r="A574" t="s">
        <v>582</v>
      </c>
      <c r="B574">
        <v>340</v>
      </c>
      <c r="C574">
        <v>144</v>
      </c>
      <c r="D574">
        <v>19.074999999999999</v>
      </c>
      <c r="E574">
        <v>93.833333333333329</v>
      </c>
      <c r="F574">
        <v>352.59199999999998</v>
      </c>
      <c r="G574">
        <v>599.76188000000002</v>
      </c>
      <c r="H574">
        <v>0</v>
      </c>
      <c r="I574">
        <v>10285</v>
      </c>
      <c r="J574">
        <v>-23.641506570768303</v>
      </c>
      <c r="K574">
        <v>-47.827195985044703</v>
      </c>
    </row>
    <row r="575" spans="1:11" x14ac:dyDescent="0.3">
      <c r="A575" t="s">
        <v>583</v>
      </c>
      <c r="B575">
        <v>164</v>
      </c>
      <c r="C575">
        <v>84</v>
      </c>
      <c r="D575">
        <v>19.383333333333333</v>
      </c>
      <c r="E575">
        <v>108.16666666666667</v>
      </c>
      <c r="F575">
        <v>141.608</v>
      </c>
      <c r="G575">
        <v>735.03280500000005</v>
      </c>
      <c r="H575">
        <v>0</v>
      </c>
      <c r="I575">
        <v>3638</v>
      </c>
      <c r="J575">
        <v>-23.274495925844203</v>
      </c>
      <c r="K575">
        <v>-49.483128634266443</v>
      </c>
    </row>
    <row r="576" spans="1:11" x14ac:dyDescent="0.3">
      <c r="A576" t="s">
        <v>584</v>
      </c>
      <c r="B576">
        <v>235</v>
      </c>
      <c r="C576">
        <v>131</v>
      </c>
      <c r="D576">
        <v>22.866666666666667</v>
      </c>
      <c r="E576">
        <v>101.66666666666667</v>
      </c>
      <c r="F576">
        <v>167.84800000000001</v>
      </c>
      <c r="G576">
        <v>455.91503699999998</v>
      </c>
      <c r="H576">
        <v>1</v>
      </c>
      <c r="I576">
        <v>3513</v>
      </c>
      <c r="J576">
        <v>-20.656880499376502</v>
      </c>
      <c r="K576">
        <v>-49.920922497139259</v>
      </c>
    </row>
    <row r="577" spans="1:11" x14ac:dyDescent="0.3">
      <c r="A577" t="s">
        <v>585</v>
      </c>
      <c r="B577">
        <v>365</v>
      </c>
      <c r="C577">
        <v>169</v>
      </c>
      <c r="D577">
        <v>21.4</v>
      </c>
      <c r="E577">
        <v>122.08333333333333</v>
      </c>
      <c r="F577">
        <v>283.14400000000001</v>
      </c>
      <c r="G577">
        <v>596.70206499999995</v>
      </c>
      <c r="H577">
        <v>0</v>
      </c>
      <c r="I577">
        <v>14662</v>
      </c>
      <c r="J577">
        <v>-21.310287665662354</v>
      </c>
      <c r="K577">
        <v>-47.563249920263999</v>
      </c>
    </row>
    <row r="578" spans="1:11" x14ac:dyDescent="0.3">
      <c r="A578" t="s">
        <v>586</v>
      </c>
      <c r="B578">
        <v>1209</v>
      </c>
      <c r="C578">
        <v>210</v>
      </c>
      <c r="D578">
        <v>18.066666666666666</v>
      </c>
      <c r="E578">
        <v>126</v>
      </c>
      <c r="F578">
        <v>203.73400000000001</v>
      </c>
      <c r="G578">
        <v>941.40979900000002</v>
      </c>
      <c r="H578">
        <v>9</v>
      </c>
      <c r="I578">
        <v>29229</v>
      </c>
      <c r="J578">
        <v>-22.612693521859551</v>
      </c>
      <c r="K578">
        <v>-46.701791380712173</v>
      </c>
    </row>
    <row r="579" spans="1:11" x14ac:dyDescent="0.3">
      <c r="A579" t="s">
        <v>587</v>
      </c>
      <c r="B579">
        <v>303</v>
      </c>
      <c r="C579">
        <v>159</v>
      </c>
      <c r="D579">
        <v>21.358333333333334</v>
      </c>
      <c r="E579">
        <v>124.58333333333333</v>
      </c>
      <c r="F579">
        <v>126.04600000000001</v>
      </c>
      <c r="G579">
        <v>560.75766899999996</v>
      </c>
      <c r="H579">
        <v>4</v>
      </c>
      <c r="I579">
        <v>45107</v>
      </c>
      <c r="J579">
        <v>-21.209477985000007</v>
      </c>
      <c r="K579">
        <v>-47.597762096344553</v>
      </c>
    </row>
    <row r="580" spans="1:11" x14ac:dyDescent="0.3">
      <c r="A580" t="s">
        <v>588</v>
      </c>
      <c r="B580">
        <v>899</v>
      </c>
      <c r="C580">
        <v>195</v>
      </c>
      <c r="D580">
        <v>21.95</v>
      </c>
      <c r="E580">
        <v>120.5</v>
      </c>
      <c r="F580">
        <v>403.089</v>
      </c>
      <c r="G580">
        <v>545.97698800000001</v>
      </c>
      <c r="H580">
        <v>15</v>
      </c>
      <c r="I580">
        <v>125815</v>
      </c>
      <c r="J580">
        <v>-21.137021505000003</v>
      </c>
      <c r="K580">
        <v>-47.991148431000028</v>
      </c>
    </row>
    <row r="581" spans="1:11" x14ac:dyDescent="0.3">
      <c r="A581" t="s">
        <v>589</v>
      </c>
      <c r="B581">
        <v>640</v>
      </c>
      <c r="C581">
        <v>221</v>
      </c>
      <c r="D581">
        <v>22.241666666666667</v>
      </c>
      <c r="E581">
        <v>135.75</v>
      </c>
      <c r="F581">
        <v>1062.6990000000001</v>
      </c>
      <c r="G581">
        <v>30.719439999999999</v>
      </c>
      <c r="H581">
        <v>4</v>
      </c>
      <c r="I581">
        <v>12832</v>
      </c>
      <c r="J581">
        <v>-24.388603782187904</v>
      </c>
      <c r="K581">
        <v>-47.927216963472212</v>
      </c>
    </row>
    <row r="582" spans="1:11" x14ac:dyDescent="0.3">
      <c r="A582" t="s">
        <v>590</v>
      </c>
      <c r="B582">
        <v>14</v>
      </c>
      <c r="C582">
        <v>12</v>
      </c>
      <c r="D582">
        <v>22.416666666666664</v>
      </c>
      <c r="E582">
        <v>109.5</v>
      </c>
      <c r="F582">
        <v>140.46</v>
      </c>
      <c r="G582">
        <v>591.39318300000002</v>
      </c>
      <c r="H582">
        <v>1</v>
      </c>
      <c r="I582">
        <v>17496</v>
      </c>
      <c r="J582">
        <v>-20.809385787763201</v>
      </c>
      <c r="K582">
        <v>-48.801533979431397</v>
      </c>
    </row>
    <row r="583" spans="1:11" x14ac:dyDescent="0.3">
      <c r="A583" t="s">
        <v>591</v>
      </c>
      <c r="B583">
        <v>153</v>
      </c>
      <c r="C583">
        <v>98</v>
      </c>
      <c r="D583">
        <v>19.491666666666667</v>
      </c>
      <c r="E583">
        <v>121.33333333333333</v>
      </c>
      <c r="F583">
        <v>414.78199999999998</v>
      </c>
      <c r="G583">
        <v>641.52023899999995</v>
      </c>
      <c r="H583">
        <v>0</v>
      </c>
      <c r="I583">
        <v>6302</v>
      </c>
      <c r="J583">
        <v>-22.66142434635125</v>
      </c>
      <c r="K583">
        <v>-44.848996103159266</v>
      </c>
    </row>
    <row r="584" spans="1:11" x14ac:dyDescent="0.3">
      <c r="A584" t="s">
        <v>592</v>
      </c>
      <c r="B584">
        <v>1580</v>
      </c>
      <c r="C584">
        <v>195</v>
      </c>
      <c r="D584">
        <v>19.108333333333334</v>
      </c>
      <c r="E584">
        <v>121.41666666666667</v>
      </c>
      <c r="F584">
        <v>449.029</v>
      </c>
      <c r="G584">
        <v>764.529222</v>
      </c>
      <c r="H584">
        <v>12</v>
      </c>
      <c r="I584">
        <v>41005</v>
      </c>
      <c r="J584">
        <v>-22.592029951899505</v>
      </c>
      <c r="K584">
        <v>-46.529211591760863</v>
      </c>
    </row>
    <row r="585" spans="1:11" x14ac:dyDescent="0.3">
      <c r="A585" t="s">
        <v>593</v>
      </c>
      <c r="B585">
        <v>5155</v>
      </c>
      <c r="C585">
        <v>245</v>
      </c>
      <c r="D585">
        <v>19.416666666666664</v>
      </c>
      <c r="E585">
        <v>102</v>
      </c>
      <c r="F585">
        <v>450.38200000000001</v>
      </c>
      <c r="G585">
        <v>591.22937400000001</v>
      </c>
      <c r="H585">
        <v>185</v>
      </c>
      <c r="I585">
        <v>679378</v>
      </c>
      <c r="J585">
        <v>-23.499323</v>
      </c>
      <c r="K585">
        <v>-47.457853253204043</v>
      </c>
    </row>
    <row r="586" spans="1:11" x14ac:dyDescent="0.3">
      <c r="A586" t="s">
        <v>594</v>
      </c>
      <c r="B586">
        <v>39</v>
      </c>
      <c r="C586">
        <v>28</v>
      </c>
      <c r="D586">
        <v>22.55</v>
      </c>
      <c r="E586">
        <v>97.666666666666671</v>
      </c>
      <c r="F586">
        <v>594.74400000000003</v>
      </c>
      <c r="G586">
        <v>376.22165699999999</v>
      </c>
      <c r="H586">
        <v>0</v>
      </c>
      <c r="I586">
        <v>7718</v>
      </c>
      <c r="J586">
        <v>-20.692943499375605</v>
      </c>
      <c r="K586">
        <v>-50.920526559032098</v>
      </c>
    </row>
    <row r="587" spans="1:11" x14ac:dyDescent="0.3">
      <c r="A587" t="s">
        <v>595</v>
      </c>
      <c r="B587">
        <v>195</v>
      </c>
      <c r="C587">
        <v>90</v>
      </c>
      <c r="D587">
        <v>20</v>
      </c>
      <c r="E587">
        <v>105.58333333333333</v>
      </c>
      <c r="F587">
        <v>153.465</v>
      </c>
      <c r="G587">
        <v>570.00790900000004</v>
      </c>
      <c r="H587">
        <v>19</v>
      </c>
      <c r="I587">
        <v>282441</v>
      </c>
      <c r="J587">
        <v>-22.822145000000003</v>
      </c>
      <c r="K587">
        <v>-47.265802732090094</v>
      </c>
    </row>
    <row r="588" spans="1:11" x14ac:dyDescent="0.3">
      <c r="A588" t="s">
        <v>596</v>
      </c>
      <c r="B588">
        <v>9</v>
      </c>
      <c r="C588">
        <v>8</v>
      </c>
      <c r="D588">
        <v>22.991666666666667</v>
      </c>
      <c r="E588">
        <v>101.33333333333333</v>
      </c>
      <c r="F588">
        <v>330.58699999999999</v>
      </c>
      <c r="G588">
        <v>353.76624299999997</v>
      </c>
      <c r="H588">
        <v>0</v>
      </c>
      <c r="I588">
        <v>3963</v>
      </c>
      <c r="J588">
        <v>-20.503344266962252</v>
      </c>
      <c r="K588">
        <v>-51.028222586512868</v>
      </c>
    </row>
    <row r="589" spans="1:11" x14ac:dyDescent="0.3">
      <c r="A589" t="s">
        <v>597</v>
      </c>
      <c r="B589">
        <v>716</v>
      </c>
      <c r="C589">
        <v>208</v>
      </c>
      <c r="D589">
        <v>17.741666666666667</v>
      </c>
      <c r="E589">
        <v>128.75</v>
      </c>
      <c r="F589">
        <v>206.23599999999999</v>
      </c>
      <c r="G589">
        <v>745.79481199999998</v>
      </c>
      <c r="H589">
        <v>25</v>
      </c>
      <c r="I589">
        <v>297637</v>
      </c>
      <c r="J589">
        <v>-23.536827500000005</v>
      </c>
      <c r="K589">
        <v>-46.307810467288199</v>
      </c>
    </row>
    <row r="590" spans="1:11" x14ac:dyDescent="0.3">
      <c r="A590" t="s">
        <v>598</v>
      </c>
      <c r="B590">
        <v>48</v>
      </c>
      <c r="C590">
        <v>42</v>
      </c>
      <c r="D590">
        <v>22.733333333333334</v>
      </c>
      <c r="E590">
        <v>109.83333333333333</v>
      </c>
      <c r="F590">
        <v>345.79199999999997</v>
      </c>
      <c r="G590">
        <v>518.24198000000001</v>
      </c>
      <c r="H590">
        <v>0</v>
      </c>
      <c r="I590">
        <v>12407</v>
      </c>
      <c r="J590">
        <v>-20.957600676059251</v>
      </c>
      <c r="K590">
        <v>-49.032621409186611</v>
      </c>
    </row>
    <row r="591" spans="1:11" x14ac:dyDescent="0.3">
      <c r="A591" t="s">
        <v>599</v>
      </c>
      <c r="B591">
        <v>17</v>
      </c>
      <c r="C591">
        <v>16</v>
      </c>
      <c r="D591">
        <v>21.933333333333334</v>
      </c>
      <c r="E591">
        <v>106.66666666666667</v>
      </c>
      <c r="F591">
        <v>368.60399999999998</v>
      </c>
      <c r="G591">
        <v>487.04240199999998</v>
      </c>
      <c r="H591">
        <v>1</v>
      </c>
      <c r="I591">
        <v>16496</v>
      </c>
      <c r="J591">
        <v>-21.732514500000008</v>
      </c>
      <c r="K591">
        <v>-48.68678761401565</v>
      </c>
    </row>
    <row r="592" spans="1:11" x14ac:dyDescent="0.3">
      <c r="A592" t="s">
        <v>600</v>
      </c>
      <c r="B592">
        <v>195</v>
      </c>
      <c r="C592">
        <v>73</v>
      </c>
      <c r="D592">
        <v>18.283333333333335</v>
      </c>
      <c r="E592">
        <v>122.08333333333333</v>
      </c>
      <c r="F592">
        <v>20.388000000000002</v>
      </c>
      <c r="G592">
        <v>803.23913100000004</v>
      </c>
      <c r="H592">
        <v>25</v>
      </c>
      <c r="I592">
        <v>289664</v>
      </c>
      <c r="J592">
        <v>-23.623328500000003</v>
      </c>
      <c r="K592">
        <v>-46.785780034210205</v>
      </c>
    </row>
    <row r="593" spans="1:11" x14ac:dyDescent="0.3">
      <c r="A593" t="s">
        <v>601</v>
      </c>
      <c r="B593">
        <v>21</v>
      </c>
      <c r="C593">
        <v>19</v>
      </c>
      <c r="D593">
        <v>22.033333333333335</v>
      </c>
      <c r="E593">
        <v>102.58333333333333</v>
      </c>
      <c r="F593">
        <v>607.26700000000005</v>
      </c>
      <c r="G593">
        <v>403.682391</v>
      </c>
      <c r="H593">
        <v>0</v>
      </c>
      <c r="I593">
        <v>6285</v>
      </c>
      <c r="J593">
        <v>-22.388266261606002</v>
      </c>
      <c r="K593">
        <v>-51.284773424105047</v>
      </c>
    </row>
    <row r="594" spans="1:11" x14ac:dyDescent="0.3">
      <c r="A594" t="s">
        <v>602</v>
      </c>
      <c r="B594">
        <v>42</v>
      </c>
      <c r="C594">
        <v>25</v>
      </c>
      <c r="D594">
        <v>20.416666666666664</v>
      </c>
      <c r="E594">
        <v>106.5</v>
      </c>
      <c r="F594">
        <v>145.33199999999999</v>
      </c>
      <c r="G594">
        <v>540.89401399999997</v>
      </c>
      <c r="H594">
        <v>0</v>
      </c>
      <c r="I594">
        <v>13859</v>
      </c>
      <c r="J594">
        <v>-23.449814118588002</v>
      </c>
      <c r="K594">
        <v>-49.405771115567497</v>
      </c>
    </row>
    <row r="595" spans="1:11" x14ac:dyDescent="0.3">
      <c r="A595" t="s">
        <v>603</v>
      </c>
      <c r="B595">
        <v>121</v>
      </c>
      <c r="C595">
        <v>71</v>
      </c>
      <c r="D595">
        <v>22.175000000000001</v>
      </c>
      <c r="E595">
        <v>110</v>
      </c>
      <c r="F595">
        <v>107.059</v>
      </c>
      <c r="G595">
        <v>579.33126000000004</v>
      </c>
      <c r="H595">
        <v>3</v>
      </c>
      <c r="I595">
        <v>6295</v>
      </c>
      <c r="J595">
        <v>-21.146736273607853</v>
      </c>
      <c r="K595">
        <v>-48.511955222080744</v>
      </c>
    </row>
    <row r="596" spans="1:11" x14ac:dyDescent="0.3">
      <c r="A596" t="s">
        <v>604</v>
      </c>
      <c r="B596">
        <v>624</v>
      </c>
      <c r="C596">
        <v>174</v>
      </c>
      <c r="D596">
        <v>21.75</v>
      </c>
      <c r="E596">
        <v>111.08333333333333</v>
      </c>
      <c r="F596">
        <v>132.459</v>
      </c>
      <c r="G596">
        <v>625.14617499999997</v>
      </c>
      <c r="H596">
        <v>6</v>
      </c>
      <c r="I596">
        <v>5566</v>
      </c>
      <c r="J596">
        <v>-21.129556288279101</v>
      </c>
      <c r="K596">
        <v>-48.453935342282819</v>
      </c>
    </row>
    <row r="597" spans="1:11" x14ac:dyDescent="0.3">
      <c r="A597" t="s">
        <v>605</v>
      </c>
      <c r="B597">
        <v>62</v>
      </c>
      <c r="C597">
        <v>48</v>
      </c>
      <c r="D597">
        <v>20.616666666666667</v>
      </c>
      <c r="E597">
        <v>111.75</v>
      </c>
      <c r="F597">
        <v>561.78800000000001</v>
      </c>
      <c r="G597">
        <v>693.87781199999995</v>
      </c>
      <c r="H597">
        <v>2</v>
      </c>
      <c r="I597">
        <v>23207</v>
      </c>
      <c r="J597">
        <v>-21.703033000000005</v>
      </c>
      <c r="K597">
        <v>-47.271615513066408</v>
      </c>
    </row>
    <row r="598" spans="1:11" x14ac:dyDescent="0.3">
      <c r="A598" t="s">
        <v>606</v>
      </c>
      <c r="B598">
        <v>55</v>
      </c>
      <c r="C598">
        <v>54</v>
      </c>
      <c r="D598">
        <v>22.566666666666666</v>
      </c>
      <c r="E598">
        <v>103.33333333333333</v>
      </c>
      <c r="F598">
        <v>747.21799999999996</v>
      </c>
      <c r="G598">
        <v>514.70759799999996</v>
      </c>
      <c r="H598">
        <v>0</v>
      </c>
      <c r="I598">
        <v>25967</v>
      </c>
      <c r="J598">
        <v>-20.625112136135055</v>
      </c>
      <c r="K598">
        <v>-49.648820199371762</v>
      </c>
    </row>
    <row r="599" spans="1:11" x14ac:dyDescent="0.3">
      <c r="A599" t="s">
        <v>607</v>
      </c>
      <c r="B599">
        <v>31244</v>
      </c>
      <c r="C599">
        <v>355</v>
      </c>
      <c r="D599">
        <v>16.824999999999999</v>
      </c>
      <c r="E599">
        <v>147.83333333333334</v>
      </c>
      <c r="F599">
        <v>755.1</v>
      </c>
      <c r="G599">
        <v>889.77241100000003</v>
      </c>
      <c r="H599">
        <v>6</v>
      </c>
      <c r="I599">
        <v>7807</v>
      </c>
      <c r="J599">
        <v>-23.973148266790606</v>
      </c>
      <c r="K599">
        <v>-47.505288235203587</v>
      </c>
    </row>
    <row r="600" spans="1:11" x14ac:dyDescent="0.3">
      <c r="A600" t="s">
        <v>608</v>
      </c>
      <c r="B600">
        <v>314</v>
      </c>
      <c r="C600">
        <v>121</v>
      </c>
      <c r="D600">
        <v>20.066666666666666</v>
      </c>
      <c r="E600">
        <v>122.66666666666667</v>
      </c>
      <c r="F600">
        <v>221.89099999999999</v>
      </c>
      <c r="G600">
        <v>806.79211399999997</v>
      </c>
      <c r="H600">
        <v>2</v>
      </c>
      <c r="I600">
        <v>12960</v>
      </c>
      <c r="J600">
        <v>-21.47188540230535</v>
      </c>
      <c r="K600">
        <v>-46.745515210683564</v>
      </c>
    </row>
    <row r="601" spans="1:11" x14ac:dyDescent="0.3">
      <c r="A601" t="s">
        <v>609</v>
      </c>
      <c r="B601">
        <v>23</v>
      </c>
      <c r="C601">
        <v>19</v>
      </c>
      <c r="D601">
        <v>21.716666666666665</v>
      </c>
      <c r="E601">
        <v>112</v>
      </c>
      <c r="F601">
        <v>53.892000000000003</v>
      </c>
      <c r="G601">
        <v>646.42840799999999</v>
      </c>
      <c r="H601">
        <v>1</v>
      </c>
      <c r="I601">
        <v>2811</v>
      </c>
      <c r="J601">
        <v>-21.072608500000001</v>
      </c>
      <c r="K601">
        <v>-48.408654918410541</v>
      </c>
    </row>
    <row r="602" spans="1:11" x14ac:dyDescent="0.3">
      <c r="A602" t="s">
        <v>610</v>
      </c>
      <c r="B602">
        <v>548</v>
      </c>
      <c r="C602">
        <v>148</v>
      </c>
      <c r="D602">
        <v>21.875</v>
      </c>
      <c r="E602">
        <v>111.16666666666667</v>
      </c>
      <c r="F602">
        <v>594.33500000000004</v>
      </c>
      <c r="G602">
        <v>566.25329799999997</v>
      </c>
      <c r="H602">
        <v>12</v>
      </c>
      <c r="I602">
        <v>57177</v>
      </c>
      <c r="J602">
        <v>-21.410008000000005</v>
      </c>
      <c r="K602">
        <v>-48.506742182853621</v>
      </c>
    </row>
    <row r="603" spans="1:11" x14ac:dyDescent="0.3">
      <c r="A603" t="s">
        <v>611</v>
      </c>
      <c r="B603">
        <v>32</v>
      </c>
      <c r="C603">
        <v>28</v>
      </c>
      <c r="D603">
        <v>20.133333333333333</v>
      </c>
      <c r="E603">
        <v>101.33333333333333</v>
      </c>
      <c r="F603">
        <v>448.51499999999999</v>
      </c>
      <c r="G603">
        <v>623.50954400000001</v>
      </c>
      <c r="H603">
        <v>2</v>
      </c>
      <c r="I603">
        <v>23218</v>
      </c>
      <c r="J603">
        <v>-23.5320605077168</v>
      </c>
      <c r="K603">
        <v>-49.244088538389882</v>
      </c>
    </row>
    <row r="604" spans="1:11" x14ac:dyDescent="0.3">
      <c r="A604" t="s">
        <v>612</v>
      </c>
      <c r="B604">
        <v>36</v>
      </c>
      <c r="C604">
        <v>33</v>
      </c>
      <c r="D604">
        <v>19.25</v>
      </c>
      <c r="E604">
        <v>103</v>
      </c>
      <c r="F604">
        <v>231.792</v>
      </c>
      <c r="G604">
        <v>684.66981699999997</v>
      </c>
      <c r="H604">
        <v>0</v>
      </c>
      <c r="I604">
        <v>5852</v>
      </c>
      <c r="J604">
        <v>-23.919257149652857</v>
      </c>
      <c r="K604">
        <v>-48.697328636961991</v>
      </c>
    </row>
    <row r="605" spans="1:11" x14ac:dyDescent="0.3">
      <c r="A605" t="s">
        <v>613</v>
      </c>
      <c r="B605">
        <v>148</v>
      </c>
      <c r="C605">
        <v>90</v>
      </c>
      <c r="D605">
        <v>21.758333333333333</v>
      </c>
      <c r="E605">
        <v>99.083333333333329</v>
      </c>
      <c r="F605">
        <v>201.38499999999999</v>
      </c>
      <c r="G605">
        <v>444.57417400000003</v>
      </c>
      <c r="H605">
        <v>2</v>
      </c>
      <c r="I605">
        <v>7468</v>
      </c>
      <c r="J605">
        <v>-22.301668295471856</v>
      </c>
      <c r="K605">
        <v>-51.559572575554753</v>
      </c>
    </row>
    <row r="606" spans="1:11" x14ac:dyDescent="0.3">
      <c r="A606" t="s">
        <v>614</v>
      </c>
      <c r="B606">
        <v>5</v>
      </c>
      <c r="C606">
        <v>4</v>
      </c>
      <c r="D606">
        <v>21.316666666666666</v>
      </c>
      <c r="E606">
        <v>107.91666666666667</v>
      </c>
      <c r="F606">
        <v>302.91300000000001</v>
      </c>
      <c r="G606">
        <v>450.76618300000001</v>
      </c>
      <c r="H606">
        <v>4</v>
      </c>
      <c r="I606">
        <v>15000</v>
      </c>
      <c r="J606">
        <v>-22.744771194284205</v>
      </c>
      <c r="K606">
        <v>-50.576565135086703</v>
      </c>
    </row>
    <row r="607" spans="1:11" x14ac:dyDescent="0.3">
      <c r="A607" t="s">
        <v>615</v>
      </c>
      <c r="B607">
        <v>2699</v>
      </c>
      <c r="C607">
        <v>217</v>
      </c>
      <c r="D607">
        <v>19.383333333333333</v>
      </c>
      <c r="E607">
        <v>98</v>
      </c>
      <c r="F607">
        <v>523.74900000000002</v>
      </c>
      <c r="G607">
        <v>622.41667199999995</v>
      </c>
      <c r="H607">
        <v>23</v>
      </c>
      <c r="I607">
        <v>121766</v>
      </c>
      <c r="J607">
        <v>-23.348576500000004</v>
      </c>
      <c r="K607">
        <v>-47.849464033660901</v>
      </c>
    </row>
    <row r="608" spans="1:11" x14ac:dyDescent="0.3">
      <c r="A608" t="s">
        <v>616</v>
      </c>
      <c r="B608">
        <v>2817</v>
      </c>
      <c r="C608">
        <v>273</v>
      </c>
      <c r="D608">
        <v>19.7</v>
      </c>
      <c r="E608">
        <v>110.33333333333333</v>
      </c>
      <c r="F608">
        <v>625.00300000000004</v>
      </c>
      <c r="G608">
        <v>586.07850599999995</v>
      </c>
      <c r="H608">
        <v>89</v>
      </c>
      <c r="I608">
        <v>314924</v>
      </c>
      <c r="J608">
        <v>-23.026555500000004</v>
      </c>
      <c r="K608">
        <v>-45.556608696687441</v>
      </c>
    </row>
    <row r="609" spans="1:11" x14ac:dyDescent="0.3">
      <c r="A609" t="s">
        <v>617</v>
      </c>
      <c r="B609">
        <v>247</v>
      </c>
      <c r="C609">
        <v>112</v>
      </c>
      <c r="D609">
        <v>19.483333333333334</v>
      </c>
      <c r="E609">
        <v>110.08333333333333</v>
      </c>
      <c r="F609">
        <v>296.18900000000002</v>
      </c>
      <c r="G609">
        <v>709.35716600000001</v>
      </c>
      <c r="H609">
        <v>2</v>
      </c>
      <c r="I609">
        <v>4532</v>
      </c>
      <c r="J609">
        <v>-23.340591746250151</v>
      </c>
      <c r="K609">
        <v>-49.377441961138608</v>
      </c>
    </row>
    <row r="610" spans="1:11" x14ac:dyDescent="0.3">
      <c r="A610" t="s">
        <v>618</v>
      </c>
      <c r="B610">
        <v>4055</v>
      </c>
      <c r="C610">
        <v>325</v>
      </c>
      <c r="D610">
        <v>22.183333333333334</v>
      </c>
      <c r="E610">
        <v>98.25</v>
      </c>
      <c r="F610">
        <v>1555.8030000000001</v>
      </c>
      <c r="G610">
        <v>352.74982899999998</v>
      </c>
      <c r="H610">
        <v>9</v>
      </c>
      <c r="I610">
        <v>23148</v>
      </c>
      <c r="J610">
        <v>-22.531007000000002</v>
      </c>
      <c r="K610">
        <v>-52.171194822163727</v>
      </c>
    </row>
    <row r="611" spans="1:11" x14ac:dyDescent="0.3">
      <c r="A611" t="s">
        <v>619</v>
      </c>
      <c r="B611">
        <v>258</v>
      </c>
      <c r="C611">
        <v>127</v>
      </c>
      <c r="D611">
        <v>22.95</v>
      </c>
      <c r="E611">
        <v>111.08333333333333</v>
      </c>
      <c r="F611">
        <v>221.541</v>
      </c>
      <c r="G611">
        <v>515.71438499999999</v>
      </c>
      <c r="H611">
        <v>2</v>
      </c>
      <c r="I611">
        <v>9370</v>
      </c>
      <c r="J611">
        <v>-20.787841656654852</v>
      </c>
      <c r="K611">
        <v>-48.341536137232502</v>
      </c>
    </row>
    <row r="612" spans="1:11" x14ac:dyDescent="0.3">
      <c r="A612" t="s">
        <v>620</v>
      </c>
      <c r="B612">
        <v>2871</v>
      </c>
      <c r="C612">
        <v>250</v>
      </c>
      <c r="D612">
        <v>20.350000000000001</v>
      </c>
      <c r="E612">
        <v>96.166666666666671</v>
      </c>
      <c r="F612">
        <v>404.39600000000002</v>
      </c>
      <c r="G612">
        <v>483.84113400000001</v>
      </c>
      <c r="H612">
        <v>14</v>
      </c>
      <c r="I612">
        <v>42076</v>
      </c>
      <c r="J612">
        <v>-23.097889485000003</v>
      </c>
      <c r="K612">
        <v>-47.711472527996328</v>
      </c>
    </row>
    <row r="613" spans="1:11" x14ac:dyDescent="0.3">
      <c r="A613" t="s">
        <v>621</v>
      </c>
      <c r="B613">
        <v>1841</v>
      </c>
      <c r="C613">
        <v>312</v>
      </c>
      <c r="D613">
        <v>19.033333333333335</v>
      </c>
      <c r="E613">
        <v>110.58333333333333</v>
      </c>
      <c r="F613">
        <v>196.79</v>
      </c>
      <c r="G613">
        <v>810.95214899999996</v>
      </c>
      <c r="H613">
        <v>1</v>
      </c>
      <c r="I613">
        <v>2658</v>
      </c>
      <c r="J613">
        <v>-23.202363382960307</v>
      </c>
      <c r="K613">
        <v>-49.603542894931422</v>
      </c>
    </row>
    <row r="614" spans="1:11" x14ac:dyDescent="0.3">
      <c r="A614" t="s">
        <v>622</v>
      </c>
      <c r="B614">
        <v>111</v>
      </c>
      <c r="C614">
        <v>62</v>
      </c>
      <c r="D614">
        <v>19.983333333333334</v>
      </c>
      <c r="E614">
        <v>101.83333333333333</v>
      </c>
      <c r="F614">
        <v>71.347999999999999</v>
      </c>
      <c r="G614">
        <v>582.709068</v>
      </c>
      <c r="H614">
        <v>0</v>
      </c>
      <c r="I614">
        <v>2412</v>
      </c>
      <c r="J614">
        <v>-23.243769527262103</v>
      </c>
      <c r="K614">
        <v>-48.198238839887324</v>
      </c>
    </row>
    <row r="615" spans="1:11" x14ac:dyDescent="0.3">
      <c r="A615" t="s">
        <v>623</v>
      </c>
      <c r="B615">
        <v>209</v>
      </c>
      <c r="C615">
        <v>110</v>
      </c>
      <c r="D615">
        <v>19.074999999999999</v>
      </c>
      <c r="E615">
        <v>111.33333333333333</v>
      </c>
      <c r="F615">
        <v>315.26600000000002</v>
      </c>
      <c r="G615">
        <v>794.43520799999999</v>
      </c>
      <c r="H615">
        <v>1</v>
      </c>
      <c r="I615">
        <v>10010</v>
      </c>
      <c r="J615">
        <v>-22.427493614698104</v>
      </c>
      <c r="K615">
        <v>-48.172157585145634</v>
      </c>
    </row>
    <row r="616" spans="1:11" x14ac:dyDescent="0.3">
      <c r="A616" t="s">
        <v>624</v>
      </c>
      <c r="B616">
        <v>58</v>
      </c>
      <c r="C616">
        <v>38</v>
      </c>
      <c r="D616">
        <v>21.116666666666667</v>
      </c>
      <c r="E616">
        <v>108.33333333333333</v>
      </c>
      <c r="F616">
        <v>63.420999999999999</v>
      </c>
      <c r="G616">
        <v>528.44563000000005</v>
      </c>
      <c r="H616">
        <v>0</v>
      </c>
      <c r="I616">
        <v>1724</v>
      </c>
      <c r="J616">
        <v>-22.038073647059949</v>
      </c>
      <c r="K616">
        <v>-48.340183393753499</v>
      </c>
    </row>
    <row r="617" spans="1:11" x14ac:dyDescent="0.3">
      <c r="A617" t="s">
        <v>625</v>
      </c>
      <c r="B617">
        <v>5935</v>
      </c>
      <c r="C617">
        <v>341</v>
      </c>
      <c r="D617">
        <v>20.116666666666667</v>
      </c>
      <c r="E617">
        <v>112.58333333333333</v>
      </c>
      <c r="F617">
        <v>191.09399999999999</v>
      </c>
      <c r="G617">
        <v>561.411205</v>
      </c>
      <c r="H617">
        <v>14</v>
      </c>
      <c r="I617">
        <v>47185</v>
      </c>
      <c r="J617">
        <v>-22.960415205393254</v>
      </c>
      <c r="K617">
        <v>-45.550746882346836</v>
      </c>
    </row>
    <row r="618" spans="1:11" x14ac:dyDescent="0.3">
      <c r="A618" t="s">
        <v>626</v>
      </c>
      <c r="B618">
        <v>267</v>
      </c>
      <c r="C618">
        <v>124</v>
      </c>
      <c r="D618">
        <v>22.608333333333334</v>
      </c>
      <c r="E618">
        <v>102.75</v>
      </c>
      <c r="F618">
        <v>151.59399999999999</v>
      </c>
      <c r="G618">
        <v>424.67347599999999</v>
      </c>
      <c r="H618">
        <v>1</v>
      </c>
      <c r="I618">
        <v>5807</v>
      </c>
      <c r="J618">
        <v>-20.228012803363956</v>
      </c>
      <c r="K618">
        <v>-50.884882785455289</v>
      </c>
    </row>
    <row r="619" spans="1:11" x14ac:dyDescent="0.3">
      <c r="A619" t="s">
        <v>627</v>
      </c>
      <c r="B619">
        <v>132</v>
      </c>
      <c r="C619">
        <v>90</v>
      </c>
      <c r="D619">
        <v>18.55</v>
      </c>
      <c r="E619">
        <v>117.75</v>
      </c>
      <c r="F619">
        <v>126.73099999999999</v>
      </c>
      <c r="G619">
        <v>785.91438500000004</v>
      </c>
      <c r="H619">
        <v>1</v>
      </c>
      <c r="I619">
        <v>6894</v>
      </c>
      <c r="J619">
        <v>-22.814756155163252</v>
      </c>
      <c r="K619">
        <v>-46.697023859532528</v>
      </c>
    </row>
    <row r="620" spans="1:11" x14ac:dyDescent="0.3">
      <c r="A620" t="s">
        <v>628</v>
      </c>
      <c r="B620">
        <v>444</v>
      </c>
      <c r="C620">
        <v>170</v>
      </c>
      <c r="D620">
        <v>20.883333333333333</v>
      </c>
      <c r="E620">
        <v>105.75</v>
      </c>
      <c r="F620">
        <v>627.98599999999999</v>
      </c>
      <c r="G620">
        <v>528.06524300000001</v>
      </c>
      <c r="H620">
        <v>12</v>
      </c>
      <c r="I620">
        <v>65524</v>
      </c>
      <c r="J620">
        <v>-21.934821510000003</v>
      </c>
      <c r="K620">
        <v>-50.514006421722954</v>
      </c>
    </row>
    <row r="621" spans="1:11" x14ac:dyDescent="0.3">
      <c r="A621" t="s">
        <v>629</v>
      </c>
      <c r="B621">
        <v>115</v>
      </c>
      <c r="C621">
        <v>64</v>
      </c>
      <c r="D621">
        <v>22.375</v>
      </c>
      <c r="E621">
        <v>94.75</v>
      </c>
      <c r="F621">
        <v>244.77</v>
      </c>
      <c r="G621">
        <v>400.12967300000003</v>
      </c>
      <c r="H621">
        <v>2</v>
      </c>
      <c r="I621">
        <v>15495</v>
      </c>
      <c r="J621">
        <v>-21.386395317688653</v>
      </c>
      <c r="K621">
        <v>-51.576720575971144</v>
      </c>
    </row>
    <row r="622" spans="1:11" x14ac:dyDescent="0.3">
      <c r="A622" t="s">
        <v>630</v>
      </c>
      <c r="B622">
        <v>3</v>
      </c>
      <c r="C622">
        <v>3</v>
      </c>
      <c r="D622">
        <v>22.533333333333335</v>
      </c>
      <c r="E622">
        <v>99.583333333333329</v>
      </c>
      <c r="F622">
        <v>153.23500000000001</v>
      </c>
      <c r="G622">
        <v>446.72039100000001</v>
      </c>
      <c r="H622">
        <v>0</v>
      </c>
      <c r="I622">
        <v>2016</v>
      </c>
      <c r="J622">
        <v>-20.950235089182453</v>
      </c>
      <c r="K622">
        <v>-50.10944175051926</v>
      </c>
    </row>
    <row r="623" spans="1:11" x14ac:dyDescent="0.3">
      <c r="A623" t="s">
        <v>631</v>
      </c>
      <c r="B623">
        <v>48</v>
      </c>
      <c r="C623">
        <v>34</v>
      </c>
      <c r="D623">
        <v>22.741666666666667</v>
      </c>
      <c r="E623">
        <v>100.25</v>
      </c>
      <c r="F623">
        <v>147.797</v>
      </c>
      <c r="G623">
        <v>464.959159</v>
      </c>
      <c r="H623">
        <v>0</v>
      </c>
      <c r="I623">
        <v>1727</v>
      </c>
      <c r="J623">
        <v>-20.051268617318417</v>
      </c>
      <c r="K623">
        <v>-50.477729431479297</v>
      </c>
    </row>
    <row r="624" spans="1:11" x14ac:dyDescent="0.3">
      <c r="A624" t="s">
        <v>632</v>
      </c>
      <c r="B624">
        <v>562</v>
      </c>
      <c r="C624">
        <v>173</v>
      </c>
      <c r="D624">
        <v>22.483333333333334</v>
      </c>
      <c r="E624">
        <v>97.25</v>
      </c>
      <c r="F624">
        <v>209.86099999999999</v>
      </c>
      <c r="G624">
        <v>419.90224799999999</v>
      </c>
      <c r="H624">
        <v>0</v>
      </c>
      <c r="I624">
        <v>6309</v>
      </c>
      <c r="J624">
        <v>-21.162470999800203</v>
      </c>
      <c r="K624">
        <v>-49.719672394223984</v>
      </c>
    </row>
    <row r="625" spans="1:11" x14ac:dyDescent="0.3">
      <c r="A625" t="s">
        <v>633</v>
      </c>
      <c r="B625">
        <v>31495</v>
      </c>
      <c r="C625">
        <v>500</v>
      </c>
      <c r="D625">
        <v>22.491666666666667</v>
      </c>
      <c r="E625">
        <v>212.66666666666666</v>
      </c>
      <c r="F625">
        <v>708.10500000000002</v>
      </c>
      <c r="G625">
        <v>5.0201219999999998</v>
      </c>
      <c r="H625">
        <v>203</v>
      </c>
      <c r="I625">
        <v>90799</v>
      </c>
      <c r="J625">
        <v>-23.435964980516907</v>
      </c>
      <c r="K625">
        <v>-45.072091475479915</v>
      </c>
    </row>
    <row r="626" spans="1:11" x14ac:dyDescent="0.3">
      <c r="A626" t="s">
        <v>634</v>
      </c>
      <c r="B626">
        <v>5</v>
      </c>
      <c r="C626">
        <v>5</v>
      </c>
      <c r="D626">
        <v>21.066666666666666</v>
      </c>
      <c r="E626">
        <v>106.5</v>
      </c>
      <c r="F626">
        <v>282.17899999999997</v>
      </c>
      <c r="G626">
        <v>480.64356299999997</v>
      </c>
      <c r="H626">
        <v>0</v>
      </c>
      <c r="I626">
        <v>4780</v>
      </c>
      <c r="J626">
        <v>-22.523835450207056</v>
      </c>
      <c r="K626">
        <v>-49.663271665553467</v>
      </c>
    </row>
    <row r="627" spans="1:11" x14ac:dyDescent="0.3">
      <c r="A627" t="s">
        <v>635</v>
      </c>
      <c r="B627">
        <v>164</v>
      </c>
      <c r="C627">
        <v>92</v>
      </c>
      <c r="D627">
        <v>22.675000000000001</v>
      </c>
      <c r="E627">
        <v>107.66666666666667</v>
      </c>
      <c r="F627">
        <v>252.434</v>
      </c>
      <c r="G627">
        <v>504.43618800000002</v>
      </c>
      <c r="H627">
        <v>0</v>
      </c>
      <c r="I627">
        <v>10110</v>
      </c>
      <c r="J627">
        <v>-20.953346399265751</v>
      </c>
      <c r="K627">
        <v>-49.177669534978428</v>
      </c>
    </row>
    <row r="628" spans="1:11" x14ac:dyDescent="0.3">
      <c r="A628" t="s">
        <v>636</v>
      </c>
      <c r="B628">
        <v>6</v>
      </c>
      <c r="C628">
        <v>5</v>
      </c>
      <c r="D628">
        <v>22.55</v>
      </c>
      <c r="E628">
        <v>99.75</v>
      </c>
      <c r="F628">
        <v>79.055999999999997</v>
      </c>
      <c r="G628">
        <v>472.19981200000001</v>
      </c>
      <c r="H628">
        <v>0</v>
      </c>
      <c r="I628">
        <v>1844</v>
      </c>
      <c r="J628">
        <v>-20.887768999370802</v>
      </c>
      <c r="K628">
        <v>-49.897393579108623</v>
      </c>
    </row>
    <row r="629" spans="1:11" x14ac:dyDescent="0.3">
      <c r="A629" t="s">
        <v>637</v>
      </c>
      <c r="B629">
        <v>90</v>
      </c>
      <c r="C629">
        <v>57</v>
      </c>
      <c r="D629">
        <v>22.4</v>
      </c>
      <c r="E629">
        <v>97.333333333333329</v>
      </c>
      <c r="F629">
        <v>209.262</v>
      </c>
      <c r="G629">
        <v>448.394251</v>
      </c>
      <c r="H629">
        <v>0</v>
      </c>
      <c r="I629">
        <v>9114</v>
      </c>
      <c r="J629">
        <v>-20.246264096670103</v>
      </c>
      <c r="K629">
        <v>-50.641800154077856</v>
      </c>
    </row>
    <row r="630" spans="1:11" x14ac:dyDescent="0.3">
      <c r="A630" t="s">
        <v>638</v>
      </c>
      <c r="B630">
        <v>114</v>
      </c>
      <c r="C630">
        <v>67</v>
      </c>
      <c r="D630">
        <v>22.583333333333336</v>
      </c>
      <c r="E630">
        <v>100.83333333333333</v>
      </c>
      <c r="F630">
        <v>146.90100000000001</v>
      </c>
      <c r="G630">
        <v>453.96709800000002</v>
      </c>
      <c r="H630">
        <v>0</v>
      </c>
      <c r="I630">
        <v>1165</v>
      </c>
      <c r="J630">
        <v>-21.786313652437702</v>
      </c>
      <c r="K630">
        <v>-49.283201601357113</v>
      </c>
    </row>
    <row r="631" spans="1:11" x14ac:dyDescent="0.3">
      <c r="A631" t="s">
        <v>639</v>
      </c>
      <c r="B631">
        <v>31</v>
      </c>
      <c r="C631">
        <v>26</v>
      </c>
      <c r="D631">
        <v>22.583333333333336</v>
      </c>
      <c r="E631">
        <v>100.83333333333333</v>
      </c>
      <c r="F631">
        <v>323.916</v>
      </c>
      <c r="G631">
        <v>439.384184</v>
      </c>
      <c r="H631">
        <v>0</v>
      </c>
      <c r="I631">
        <v>13809</v>
      </c>
      <c r="J631">
        <v>-21.200418812734753</v>
      </c>
      <c r="K631">
        <v>-49.290729849446706</v>
      </c>
    </row>
    <row r="632" spans="1:11" x14ac:dyDescent="0.3">
      <c r="A632" t="s">
        <v>640</v>
      </c>
      <c r="B632">
        <v>33</v>
      </c>
      <c r="C632">
        <v>30</v>
      </c>
      <c r="D632">
        <v>22.524999999999999</v>
      </c>
      <c r="E632">
        <v>99.5</v>
      </c>
      <c r="F632">
        <v>149.74100000000001</v>
      </c>
      <c r="G632">
        <v>508.17497100000003</v>
      </c>
      <c r="H632">
        <v>0</v>
      </c>
      <c r="I632">
        <v>13326</v>
      </c>
      <c r="J632">
        <v>-20.423370291877653</v>
      </c>
      <c r="K632">
        <v>-50.085868281705338</v>
      </c>
    </row>
    <row r="633" spans="1:11" x14ac:dyDescent="0.3">
      <c r="A633" t="s">
        <v>641</v>
      </c>
      <c r="B633">
        <v>1376</v>
      </c>
      <c r="C633">
        <v>182</v>
      </c>
      <c r="D633">
        <v>19.100000000000001</v>
      </c>
      <c r="E633">
        <v>108.83333333333333</v>
      </c>
      <c r="F633">
        <v>148.53800000000001</v>
      </c>
      <c r="G633">
        <v>690.12080300000002</v>
      </c>
      <c r="H633">
        <v>39</v>
      </c>
      <c r="I633">
        <v>129193</v>
      </c>
      <c r="J633">
        <v>-22.971244000000002</v>
      </c>
      <c r="K633">
        <v>-46.996630027555213</v>
      </c>
    </row>
    <row r="634" spans="1:11" x14ac:dyDescent="0.3">
      <c r="A634" t="s">
        <v>642</v>
      </c>
      <c r="B634">
        <v>29</v>
      </c>
      <c r="C634">
        <v>23</v>
      </c>
      <c r="D634">
        <v>21.866666666666667</v>
      </c>
      <c r="E634">
        <v>97.333333333333329</v>
      </c>
      <c r="F634">
        <v>857.66099999999994</v>
      </c>
      <c r="G634">
        <v>451.787756</v>
      </c>
      <c r="H634">
        <v>1</v>
      </c>
      <c r="I634">
        <v>26480</v>
      </c>
      <c r="J634">
        <v>-21.225575282859502</v>
      </c>
      <c r="K634">
        <v>-50.869308119039758</v>
      </c>
    </row>
    <row r="635" spans="1:11" x14ac:dyDescent="0.3">
      <c r="A635" t="s">
        <v>643</v>
      </c>
      <c r="B635">
        <v>94</v>
      </c>
      <c r="C635">
        <v>66</v>
      </c>
      <c r="D635">
        <v>18.2</v>
      </c>
      <c r="E635">
        <v>120.66666666666667</v>
      </c>
      <c r="F635">
        <v>142.595</v>
      </c>
      <c r="G635">
        <v>832.89650300000005</v>
      </c>
      <c r="H635">
        <v>1</v>
      </c>
      <c r="I635">
        <v>10537</v>
      </c>
      <c r="J635">
        <v>-22.884880423820402</v>
      </c>
      <c r="K635">
        <v>-46.411600233135466</v>
      </c>
    </row>
    <row r="636" spans="1:11" x14ac:dyDescent="0.3">
      <c r="A636" t="s">
        <v>644</v>
      </c>
      <c r="B636">
        <v>389</v>
      </c>
      <c r="C636">
        <v>134</v>
      </c>
      <c r="D636">
        <v>20.283333333333335</v>
      </c>
      <c r="E636">
        <v>117.75</v>
      </c>
      <c r="F636">
        <v>267.178</v>
      </c>
      <c r="G636">
        <v>702.02575000000002</v>
      </c>
      <c r="H636">
        <v>6</v>
      </c>
      <c r="I636">
        <v>42845</v>
      </c>
      <c r="J636">
        <v>-21.835866000000003</v>
      </c>
      <c r="K636">
        <v>-46.895608914752174</v>
      </c>
    </row>
    <row r="637" spans="1:11" x14ac:dyDescent="0.3">
      <c r="A637" t="s">
        <v>645</v>
      </c>
      <c r="B637">
        <v>236</v>
      </c>
      <c r="C637">
        <v>105</v>
      </c>
      <c r="D637">
        <v>17.175000000000001</v>
      </c>
      <c r="E637">
        <v>129.08333333333334</v>
      </c>
      <c r="F637">
        <v>42.488999999999997</v>
      </c>
      <c r="G637">
        <v>926.92935699999998</v>
      </c>
      <c r="H637">
        <v>10</v>
      </c>
      <c r="I637">
        <v>52597</v>
      </c>
      <c r="J637">
        <v>-23.615302500000002</v>
      </c>
      <c r="K637">
        <v>-47.019647784074024</v>
      </c>
    </row>
    <row r="638" spans="1:11" x14ac:dyDescent="0.3">
      <c r="A638" t="s">
        <v>646</v>
      </c>
      <c r="B638">
        <v>51</v>
      </c>
      <c r="C638">
        <v>30</v>
      </c>
      <c r="D638">
        <v>18.533333333333335</v>
      </c>
      <c r="E638">
        <v>112.33333333333333</v>
      </c>
      <c r="F638">
        <v>35.119999999999997</v>
      </c>
      <c r="G638">
        <v>729.73711900000001</v>
      </c>
      <c r="H638">
        <v>3</v>
      </c>
      <c r="I638">
        <v>121838</v>
      </c>
      <c r="J638">
        <v>-23.214466500000004</v>
      </c>
      <c r="K638">
        <v>-46.829890223917758</v>
      </c>
    </row>
    <row r="639" spans="1:11" x14ac:dyDescent="0.3">
      <c r="A639" t="s">
        <v>647</v>
      </c>
      <c r="B639">
        <v>69</v>
      </c>
      <c r="C639">
        <v>66</v>
      </c>
      <c r="D639">
        <v>20.100000000000001</v>
      </c>
      <c r="E639">
        <v>108.75</v>
      </c>
      <c r="F639">
        <v>247.71600000000001</v>
      </c>
      <c r="G639">
        <v>650.27430400000003</v>
      </c>
      <c r="H639">
        <v>1</v>
      </c>
      <c r="I639">
        <v>10843</v>
      </c>
      <c r="J639">
        <v>-22.224748314841602</v>
      </c>
      <c r="K639">
        <v>-49.821781654576142</v>
      </c>
    </row>
    <row r="640" spans="1:11" x14ac:dyDescent="0.3">
      <c r="A640" t="s">
        <v>648</v>
      </c>
      <c r="B640">
        <v>787</v>
      </c>
      <c r="C640">
        <v>182</v>
      </c>
      <c r="D640">
        <v>18.824999999999999</v>
      </c>
      <c r="E640">
        <v>107.83333333333333</v>
      </c>
      <c r="F640">
        <v>81.603999999999999</v>
      </c>
      <c r="G640">
        <v>719.20842600000003</v>
      </c>
      <c r="H640">
        <v>23</v>
      </c>
      <c r="I640">
        <v>78728</v>
      </c>
      <c r="J640">
        <v>-23.030538324140796</v>
      </c>
      <c r="K640">
        <v>-46.976476309079708</v>
      </c>
    </row>
    <row r="641" spans="1:11" x14ac:dyDescent="0.3">
      <c r="A641" t="s">
        <v>649</v>
      </c>
      <c r="B641">
        <v>1451</v>
      </c>
      <c r="C641">
        <v>267</v>
      </c>
      <c r="D641">
        <v>22.691666666666666</v>
      </c>
      <c r="E641">
        <v>111.5</v>
      </c>
      <c r="F641">
        <v>217.726</v>
      </c>
      <c r="G641">
        <v>538.54532500000005</v>
      </c>
      <c r="H641">
        <v>4</v>
      </c>
      <c r="I641">
        <v>18898</v>
      </c>
      <c r="J641">
        <v>-20.872314000000003</v>
      </c>
      <c r="K641">
        <v>-48.296662879599765</v>
      </c>
    </row>
    <row r="642" spans="1:11" x14ac:dyDescent="0.3">
      <c r="A642" t="s">
        <v>650</v>
      </c>
      <c r="B642">
        <v>82</v>
      </c>
      <c r="C642">
        <v>52</v>
      </c>
      <c r="D642">
        <v>21.875</v>
      </c>
      <c r="E642">
        <v>109.25</v>
      </c>
      <c r="F642">
        <v>95.429000000000002</v>
      </c>
      <c r="G642">
        <v>608.47872199999995</v>
      </c>
      <c r="H642">
        <v>2</v>
      </c>
      <c r="I642">
        <v>8810</v>
      </c>
      <c r="J642">
        <v>-21.167154084720458</v>
      </c>
      <c r="K642">
        <v>-48.630171357210997</v>
      </c>
    </row>
    <row r="643" spans="1:11" x14ac:dyDescent="0.3">
      <c r="A643" t="s">
        <v>651</v>
      </c>
      <c r="B643">
        <v>0</v>
      </c>
      <c r="C643">
        <v>0</v>
      </c>
      <c r="D643">
        <v>22.408333333333335</v>
      </c>
      <c r="E643">
        <v>99</v>
      </c>
      <c r="F643">
        <v>49.832000000000001</v>
      </c>
      <c r="G643">
        <v>490.50688000000002</v>
      </c>
      <c r="H643">
        <v>0</v>
      </c>
      <c r="I643">
        <v>1840</v>
      </c>
      <c r="J643">
        <v>-20.198738574456105</v>
      </c>
      <c r="K643">
        <v>-50.480806970236308</v>
      </c>
    </row>
    <row r="644" spans="1:11" x14ac:dyDescent="0.3">
      <c r="A644" t="s">
        <v>652</v>
      </c>
      <c r="B644">
        <v>616</v>
      </c>
      <c r="C644">
        <v>218</v>
      </c>
      <c r="D644">
        <v>19.175000000000001</v>
      </c>
      <c r="E644">
        <v>102.58333333333333</v>
      </c>
      <c r="F644">
        <v>183.517</v>
      </c>
      <c r="G644">
        <v>571.63123099999996</v>
      </c>
      <c r="H644">
        <v>16</v>
      </c>
      <c r="I644">
        <v>122480</v>
      </c>
      <c r="J644">
        <v>-23.5418712059999</v>
      </c>
      <c r="K644">
        <v>-47.449738057982707</v>
      </c>
    </row>
    <row r="645" spans="1:11" x14ac:dyDescent="0.3">
      <c r="A645" t="s">
        <v>653</v>
      </c>
      <c r="B645">
        <v>419</v>
      </c>
      <c r="C645">
        <v>157</v>
      </c>
      <c r="D645">
        <v>22.533333333333335</v>
      </c>
      <c r="E645">
        <v>101.25</v>
      </c>
      <c r="F645">
        <v>420.70299999999997</v>
      </c>
      <c r="G645">
        <v>518.33459100000005</v>
      </c>
      <c r="H645">
        <v>12</v>
      </c>
      <c r="I645">
        <v>94547</v>
      </c>
      <c r="J645">
        <v>-20.419470000000004</v>
      </c>
      <c r="K645">
        <v>-49.974672015206657</v>
      </c>
    </row>
    <row r="646" spans="1:11" x14ac:dyDescent="0.3">
      <c r="A646" t="s">
        <v>654</v>
      </c>
      <c r="B646">
        <v>6</v>
      </c>
      <c r="C646">
        <v>6</v>
      </c>
      <c r="D646">
        <v>22.524999999999999</v>
      </c>
      <c r="E646">
        <v>99.083333333333329</v>
      </c>
      <c r="F646">
        <v>319.05599999999998</v>
      </c>
      <c r="G646">
        <v>415.85244899999998</v>
      </c>
      <c r="H646">
        <v>0</v>
      </c>
      <c r="I646">
        <v>2718</v>
      </c>
      <c r="J646">
        <v>-21.050110434971803</v>
      </c>
      <c r="K646">
        <v>-50.055739518479413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98CE0-6F41-43A3-8FD5-462CFD84FAC9}">
  <dimension ref="A1:V174"/>
  <sheetViews>
    <sheetView topLeftCell="K1" zoomScale="80" zoomScaleNormal="80" workbookViewId="0">
      <selection activeCell="AB4" sqref="AB4"/>
    </sheetView>
  </sheetViews>
  <sheetFormatPr defaultRowHeight="25.2" customHeight="1" x14ac:dyDescent="0.3"/>
  <cols>
    <col min="1" max="1" width="20.5546875" customWidth="1"/>
    <col min="2" max="2" width="10.33203125" customWidth="1"/>
    <col min="3" max="3" width="11.44140625" customWidth="1"/>
    <col min="4" max="4" width="10.6640625" customWidth="1"/>
    <col min="5" max="5" width="11.77734375" customWidth="1"/>
    <col min="10" max="10" width="10" customWidth="1"/>
    <col min="11" max="11" width="9.6640625" customWidth="1"/>
    <col min="12" max="12" width="13.5546875" style="13" customWidth="1"/>
    <col min="13" max="13" width="10.88671875" customWidth="1"/>
    <col min="14" max="14" width="8.88671875" customWidth="1"/>
    <col min="15" max="15" width="10.5546875" customWidth="1"/>
    <col min="16" max="16" width="10.33203125" customWidth="1"/>
    <col min="17" max="17" width="11" customWidth="1"/>
    <col min="19" max="19" width="16.21875" customWidth="1"/>
    <col min="21" max="21" width="10.88671875" customWidth="1"/>
    <col min="22" max="22" width="12.21875" customWidth="1"/>
    <col min="26" max="26" width="10.5546875" customWidth="1"/>
    <col min="27" max="27" width="10.33203125" customWidth="1"/>
    <col min="28" max="28" width="11.44140625" customWidth="1"/>
    <col min="29" max="29" width="10.5546875" customWidth="1"/>
    <col min="30" max="30" width="10.88671875" customWidth="1"/>
  </cols>
  <sheetData>
    <row r="1" spans="1:22" ht="39" customHeight="1" x14ac:dyDescent="0.3">
      <c r="A1" s="1" t="s">
        <v>655</v>
      </c>
      <c r="B1" s="1" t="s">
        <v>659</v>
      </c>
      <c r="C1" s="1" t="s">
        <v>670</v>
      </c>
      <c r="D1" s="1" t="s">
        <v>657</v>
      </c>
      <c r="E1" s="1" t="s">
        <v>669</v>
      </c>
      <c r="F1" t="s">
        <v>6</v>
      </c>
      <c r="G1" t="s">
        <v>5</v>
      </c>
      <c r="H1" t="s">
        <v>8</v>
      </c>
      <c r="I1" t="s">
        <v>9</v>
      </c>
      <c r="J1" t="s">
        <v>10</v>
      </c>
      <c r="M1" s="6"/>
      <c r="N1" s="6"/>
      <c r="O1" s="6"/>
      <c r="P1" s="6"/>
      <c r="Q1" s="6"/>
      <c r="S1" s="13" t="s">
        <v>667</v>
      </c>
      <c r="T1" s="6"/>
      <c r="U1" s="6"/>
      <c r="V1" s="6"/>
    </row>
    <row r="2" spans="1:22" ht="25.2" customHeight="1" x14ac:dyDescent="0.3">
      <c r="A2" s="2" t="s">
        <v>13</v>
      </c>
      <c r="B2" s="2">
        <v>210</v>
      </c>
      <c r="C2" s="2">
        <v>1</v>
      </c>
      <c r="D2" s="2">
        <v>116</v>
      </c>
      <c r="E2" s="2">
        <v>1</v>
      </c>
      <c r="F2">
        <v>662.48301900000001</v>
      </c>
      <c r="G2">
        <v>474.55399999999997</v>
      </c>
      <c r="H2">
        <v>36305</v>
      </c>
      <c r="I2">
        <v>-22.059684000000001</v>
      </c>
      <c r="J2">
        <v>-46.979693109269718</v>
      </c>
      <c r="L2" s="5"/>
      <c r="M2" s="5" t="s">
        <v>6</v>
      </c>
      <c r="N2" s="5" t="s">
        <v>5</v>
      </c>
      <c r="O2" s="5" t="s">
        <v>8</v>
      </c>
      <c r="P2" s="5" t="s">
        <v>9</v>
      </c>
      <c r="Q2" s="5" t="s">
        <v>10</v>
      </c>
      <c r="S2" s="5"/>
      <c r="T2" s="5" t="s">
        <v>6</v>
      </c>
      <c r="U2" s="5" t="s">
        <v>5</v>
      </c>
      <c r="V2" s="5" t="s">
        <v>8</v>
      </c>
    </row>
    <row r="3" spans="1:22" ht="25.2" customHeight="1" x14ac:dyDescent="0.3">
      <c r="A3" s="2" t="s">
        <v>14</v>
      </c>
      <c r="B3" s="2">
        <v>492</v>
      </c>
      <c r="C3" s="2">
        <v>2</v>
      </c>
      <c r="D3" s="2">
        <v>169</v>
      </c>
      <c r="E3" s="2">
        <v>1</v>
      </c>
      <c r="F3">
        <v>832.91485399999999</v>
      </c>
      <c r="G3">
        <v>142.673</v>
      </c>
      <c r="H3">
        <v>8180</v>
      </c>
      <c r="I3">
        <v>-21.934829000000004</v>
      </c>
      <c r="J3">
        <v>-46.716766709626121</v>
      </c>
      <c r="L3" s="13" t="s">
        <v>671</v>
      </c>
      <c r="M3" s="11">
        <f>AVERAGE(Tabela1[Altitude])</f>
        <v>559.60357361849708</v>
      </c>
      <c r="N3" s="11">
        <f>AVERAGE(Tabela1[Área])</f>
        <v>568.60501734104082</v>
      </c>
      <c r="O3" s="11">
        <f>AVERAGE(Tabela1[População])</f>
        <v>179938.15606936417</v>
      </c>
      <c r="P3" s="11">
        <f>AVERAGE(Tabela1[Latitude])</f>
        <v>-22.868925044986902</v>
      </c>
      <c r="Q3" s="11">
        <f>AVERAGE(Tabela1[Longitude])</f>
        <v>-47.821448943071502</v>
      </c>
      <c r="S3" s="13" t="s">
        <v>671</v>
      </c>
      <c r="T3" s="10">
        <f>LOG10(M3)</f>
        <v>2.7478804792255049</v>
      </c>
      <c r="U3" s="10">
        <f t="shared" ref="U3:V3" si="0">LOG10(N3)</f>
        <v>2.7548106875632064</v>
      </c>
      <c r="V3" s="10">
        <f t="shared" si="0"/>
        <v>5.2551232656985594</v>
      </c>
    </row>
    <row r="4" spans="1:22" ht="25.2" customHeight="1" x14ac:dyDescent="0.3">
      <c r="A4" s="2" t="s">
        <v>16</v>
      </c>
      <c r="B4" s="2">
        <v>853</v>
      </c>
      <c r="C4" s="2">
        <v>2</v>
      </c>
      <c r="D4" s="2">
        <v>196</v>
      </c>
      <c r="E4" s="2">
        <v>2</v>
      </c>
      <c r="F4">
        <v>606.94214199999999</v>
      </c>
      <c r="G4">
        <v>404.46300000000002</v>
      </c>
      <c r="H4">
        <v>6075</v>
      </c>
      <c r="I4">
        <v>-22.869149409424953</v>
      </c>
      <c r="J4">
        <v>-49.238607767131619</v>
      </c>
      <c r="L4" s="13" t="s">
        <v>672</v>
      </c>
      <c r="M4" s="11">
        <f>_xlfn.STDEV.P(Tabela1[Altitude])</f>
        <v>272.0981228441492</v>
      </c>
      <c r="N4" s="11">
        <f>_xlfn.STDEV.P(Tabela1[Área])</f>
        <v>418.5453530592689</v>
      </c>
      <c r="O4" s="11">
        <f>_xlfn.STDEV.P(Tabela1[População])</f>
        <v>940262.70758556796</v>
      </c>
      <c r="P4" s="11">
        <f>_xlfn.STDEV.P(Tabela1[Latitude])</f>
        <v>1.0435419082896824</v>
      </c>
      <c r="Q4" s="11">
        <f>_xlfn.STDEV.P(Tabela1[Longitude])</f>
        <v>1.4988610779661531</v>
      </c>
      <c r="S4" s="13" t="s">
        <v>672</v>
      </c>
      <c r="T4" s="10">
        <f t="shared" ref="T4:T9" si="1">LOG10(M4)</f>
        <v>2.4347255456708279</v>
      </c>
      <c r="U4" s="10">
        <f t="shared" ref="U4:U9" si="2">LOG10(N4)</f>
        <v>2.6217425244946089</v>
      </c>
      <c r="V4" s="10">
        <f t="shared" ref="V4:V9" si="3">LOG10(O4)</f>
        <v>5.9732492115940348</v>
      </c>
    </row>
    <row r="5" spans="1:22" ht="25.2" customHeight="1" x14ac:dyDescent="0.3">
      <c r="A5" s="2" t="s">
        <v>17</v>
      </c>
      <c r="B5" s="2">
        <v>1403</v>
      </c>
      <c r="C5" s="2">
        <v>39</v>
      </c>
      <c r="D5" s="2">
        <v>192</v>
      </c>
      <c r="E5" s="2">
        <v>33</v>
      </c>
      <c r="F5">
        <v>515.23534299999994</v>
      </c>
      <c r="G5">
        <v>3.6120000000000001</v>
      </c>
      <c r="H5">
        <v>3451</v>
      </c>
      <c r="I5">
        <v>-22.597339553853903</v>
      </c>
      <c r="J5">
        <v>-47.883974740977592</v>
      </c>
      <c r="L5" s="13" t="s">
        <v>673</v>
      </c>
      <c r="M5" s="11">
        <f>MEDIAN(Tabela1[Altitude])</f>
        <v>604.88468899999998</v>
      </c>
      <c r="N5" s="11">
        <f>MEDIAN(Tabela1[Área])</f>
        <v>454.43599999999998</v>
      </c>
      <c r="O5" s="11">
        <f>MEDIAN(Tabela1[População])</f>
        <v>40504</v>
      </c>
      <c r="P5" s="11">
        <f>MEDIAN(Tabela1[Latitude])</f>
        <v>-22.858395000000005</v>
      </c>
      <c r="Q5" s="11">
        <f>MEDIAN(Tabela1[Longitude])</f>
        <v>-47.563533238434395</v>
      </c>
      <c r="S5" s="13" t="s">
        <v>673</v>
      </c>
      <c r="T5" s="10">
        <f t="shared" si="1"/>
        <v>2.7816725916705702</v>
      </c>
      <c r="U5" s="10">
        <f t="shared" si="2"/>
        <v>2.6574727284733251</v>
      </c>
      <c r="V5" s="10">
        <f t="shared" si="3"/>
        <v>4.6074979143787846</v>
      </c>
    </row>
    <row r="6" spans="1:22" ht="25.2" customHeight="1" x14ac:dyDescent="0.3">
      <c r="A6" s="2" t="s">
        <v>18</v>
      </c>
      <c r="B6" s="2">
        <v>333</v>
      </c>
      <c r="C6" s="2">
        <v>18</v>
      </c>
      <c r="D6" s="2">
        <v>160</v>
      </c>
      <c r="E6" s="2">
        <v>15</v>
      </c>
      <c r="F6">
        <v>601.38437399999998</v>
      </c>
      <c r="G6">
        <v>966.70799999999997</v>
      </c>
      <c r="H6">
        <v>37214</v>
      </c>
      <c r="I6">
        <v>-22.474037000000003</v>
      </c>
      <c r="J6">
        <v>-48.990156287942362</v>
      </c>
      <c r="L6" s="13" t="s">
        <v>674</v>
      </c>
      <c r="M6" s="11">
        <f>LARGE(Tabela1[Altitude],1)</f>
        <v>1639.1545040000001</v>
      </c>
      <c r="N6" s="11">
        <f>LARGE(Tabela1[Área],1)</f>
        <v>1978.7950000000001</v>
      </c>
      <c r="O6" s="12">
        <f>LARGE(Tabela1[População],1)</f>
        <v>12252023</v>
      </c>
      <c r="P6" s="11">
        <f>LARGE(Tabela1[Latitude],1)</f>
        <v>-20.536097000000002</v>
      </c>
      <c r="Q6" s="11">
        <f>LARGE(Tabela1[Longitude],1)</f>
        <v>-44.578340961319348</v>
      </c>
      <c r="S6" s="13" t="s">
        <v>674</v>
      </c>
      <c r="T6" s="10">
        <f t="shared" si="1"/>
        <v>3.2146198913814534</v>
      </c>
      <c r="U6" s="10">
        <f t="shared" si="2"/>
        <v>3.2964008043224484</v>
      </c>
      <c r="V6" s="10">
        <f t="shared" si="3"/>
        <v>7.088207803410711</v>
      </c>
    </row>
    <row r="7" spans="1:22" ht="25.2" customHeight="1" x14ac:dyDescent="0.3">
      <c r="A7" s="3" t="s">
        <v>29</v>
      </c>
      <c r="B7" s="3">
        <v>4500</v>
      </c>
      <c r="C7" s="3">
        <v>3</v>
      </c>
      <c r="D7" s="3">
        <v>226</v>
      </c>
      <c r="E7" s="3">
        <v>3</v>
      </c>
      <c r="F7">
        <v>550.36578499999996</v>
      </c>
      <c r="G7">
        <v>133.91200000000001</v>
      </c>
      <c r="H7">
        <v>239597</v>
      </c>
      <c r="I7">
        <v>-22.740883500000006</v>
      </c>
      <c r="J7">
        <v>-47.330362926381412</v>
      </c>
      <c r="L7" s="13" t="s">
        <v>675</v>
      </c>
      <c r="M7" s="11">
        <f>SMALL(Tabela1[Altitude],1)</f>
        <v>1.362498</v>
      </c>
      <c r="N7" s="11">
        <f>SMALL(Tabela1[Área],1)</f>
        <v>3.6120000000000001</v>
      </c>
      <c r="O7" s="12">
        <f>SMALL(Tabela1[População],1)</f>
        <v>2496</v>
      </c>
      <c r="P7" s="11">
        <f>SMALL(Tabela1[Latitude],1)</f>
        <v>-25.016908069980904</v>
      </c>
      <c r="Q7" s="11">
        <f>SMALL(Tabela1[Longitude],1)</f>
        <v>-52.590898380276627</v>
      </c>
      <c r="S7" s="13" t="s">
        <v>675</v>
      </c>
      <c r="T7" s="10">
        <f t="shared" si="1"/>
        <v>0.13433587345172496</v>
      </c>
      <c r="U7" s="10">
        <f t="shared" si="2"/>
        <v>0.55774774164146823</v>
      </c>
      <c r="V7" s="10">
        <f t="shared" si="3"/>
        <v>3.3972445810103862</v>
      </c>
    </row>
    <row r="8" spans="1:22" ht="25.2" customHeight="1" x14ac:dyDescent="0.3">
      <c r="A8" s="2" t="s">
        <v>30</v>
      </c>
      <c r="B8" s="2">
        <v>497</v>
      </c>
      <c r="C8" s="2">
        <v>130</v>
      </c>
      <c r="D8" s="2">
        <v>168</v>
      </c>
      <c r="E8" s="2">
        <v>46</v>
      </c>
      <c r="F8">
        <v>730.216185</v>
      </c>
      <c r="G8">
        <v>122.785</v>
      </c>
      <c r="H8">
        <v>40504</v>
      </c>
      <c r="I8">
        <v>-21.730036500000004</v>
      </c>
      <c r="J8">
        <v>-48.106604561843916</v>
      </c>
      <c r="L8" s="13" t="s">
        <v>676</v>
      </c>
      <c r="M8" s="11">
        <f>_xlfn.QUARTILE.INC(Tabela1[Altitude],1)</f>
        <v>460.91695600000003</v>
      </c>
      <c r="N8" s="11">
        <f>_xlfn.QUARTILE.INC(Tabela1[Área],1)</f>
        <v>232.488</v>
      </c>
      <c r="O8" s="11">
        <f>_xlfn.QUARTILE.INC(Tabela1[População],1)</f>
        <v>15322</v>
      </c>
      <c r="P8" s="11">
        <f>_xlfn.QUARTILE.INC(Tabela1[Latitude],1)</f>
        <v>-23.652632500000003</v>
      </c>
      <c r="Q8" s="11">
        <f>_xlfn.QUARTILE.INC(Tabela1[Longitude],1)</f>
        <v>-48.589600714087638</v>
      </c>
      <c r="S8" s="13" t="s">
        <v>676</v>
      </c>
      <c r="T8" s="10">
        <f t="shared" si="1"/>
        <v>2.6636226850431224</v>
      </c>
      <c r="U8" s="10">
        <f t="shared" si="2"/>
        <v>2.3664005414484302</v>
      </c>
      <c r="V8" s="10">
        <f t="shared" si="3"/>
        <v>4.1853154580036565</v>
      </c>
    </row>
    <row r="9" spans="1:22" ht="25.2" customHeight="1" x14ac:dyDescent="0.3">
      <c r="A9" s="3" t="s">
        <v>32</v>
      </c>
      <c r="B9" s="3">
        <v>1960</v>
      </c>
      <c r="C9" s="3">
        <v>1</v>
      </c>
      <c r="D9" s="3">
        <v>262</v>
      </c>
      <c r="E9" s="3">
        <v>1</v>
      </c>
      <c r="F9">
        <v>673.42981699999996</v>
      </c>
      <c r="G9">
        <v>445.32299999999998</v>
      </c>
      <c r="H9">
        <v>72195</v>
      </c>
      <c r="I9">
        <v>-22.699388626340653</v>
      </c>
      <c r="J9">
        <v>-46.765085690463664</v>
      </c>
      <c r="L9" s="5" t="s">
        <v>677</v>
      </c>
      <c r="M9" s="14">
        <f>_xlfn.QUARTILE.INC(Tabela1[Altitude],3)</f>
        <v>748.62826600000005</v>
      </c>
      <c r="N9" s="14">
        <f>_xlfn.QUARTILE.INC(Tabela1[Área],3)</f>
        <v>809.54100000000005</v>
      </c>
      <c r="O9" s="14">
        <f>_xlfn.QUARTILE.INC(Tabela1[População],3)</f>
        <v>104386</v>
      </c>
      <c r="P9" s="14">
        <f>_xlfn.QUARTILE.INC(Tabela1[Latitude],3)</f>
        <v>-22.253967973805057</v>
      </c>
      <c r="Q9" s="14">
        <f>_xlfn.QUARTILE.INC(Tabela1[Longitude],3)</f>
        <v>-46.824127625791355</v>
      </c>
      <c r="S9" s="5" t="s">
        <v>677</v>
      </c>
      <c r="T9" s="16">
        <f t="shared" si="1"/>
        <v>2.8742662207694187</v>
      </c>
      <c r="U9" s="16">
        <f t="shared" si="2"/>
        <v>2.9082388489174931</v>
      </c>
      <c r="V9" s="16">
        <f t="shared" si="3"/>
        <v>5.0186422560373725</v>
      </c>
    </row>
    <row r="10" spans="1:22" ht="25.2" customHeight="1" x14ac:dyDescent="0.3">
      <c r="A10" s="2" t="s">
        <v>35</v>
      </c>
      <c r="B10" s="2">
        <v>333</v>
      </c>
      <c r="C10" s="2">
        <v>141</v>
      </c>
      <c r="D10" s="2">
        <v>175</v>
      </c>
      <c r="E10" s="2">
        <v>140</v>
      </c>
      <c r="F10">
        <v>628.28643</v>
      </c>
      <c r="G10">
        <v>1027.288</v>
      </c>
      <c r="H10">
        <v>25228</v>
      </c>
      <c r="I10">
        <v>-23.483987000000003</v>
      </c>
      <c r="J10">
        <v>-48.406759616492963</v>
      </c>
    </row>
    <row r="11" spans="1:22" ht="25.2" customHeight="1" x14ac:dyDescent="0.3">
      <c r="A11" s="3" t="s">
        <v>36</v>
      </c>
      <c r="B11" s="3">
        <v>924</v>
      </c>
      <c r="C11" s="3">
        <v>1134</v>
      </c>
      <c r="D11" s="3">
        <v>228</v>
      </c>
      <c r="E11" s="3">
        <v>209</v>
      </c>
      <c r="F11">
        <v>460.91695600000003</v>
      </c>
      <c r="G11">
        <v>736.55700000000002</v>
      </c>
      <c r="H11">
        <v>6724</v>
      </c>
      <c r="I11">
        <v>-22.786320939625003</v>
      </c>
      <c r="J11">
        <v>-48.126926830642979</v>
      </c>
      <c r="L11" s="15" t="s">
        <v>6</v>
      </c>
    </row>
    <row r="12" spans="1:22" ht="25.2" customHeight="1" x14ac:dyDescent="0.3">
      <c r="A12" s="2" t="s">
        <v>40</v>
      </c>
      <c r="B12" s="2">
        <v>953</v>
      </c>
      <c r="C12" s="2">
        <v>4</v>
      </c>
      <c r="D12" s="2">
        <v>261</v>
      </c>
      <c r="E12" s="2">
        <v>3</v>
      </c>
      <c r="F12">
        <v>925.85377400000004</v>
      </c>
      <c r="G12">
        <v>974.322</v>
      </c>
      <c r="H12">
        <v>24374</v>
      </c>
      <c r="I12">
        <v>-24.513316000000007</v>
      </c>
      <c r="J12">
        <v>-48.848659904639831</v>
      </c>
    </row>
    <row r="13" spans="1:22" ht="25.2" customHeight="1" x14ac:dyDescent="0.3">
      <c r="A13" s="3" t="s">
        <v>42</v>
      </c>
      <c r="B13" s="3">
        <v>2709</v>
      </c>
      <c r="C13" s="3">
        <v>1</v>
      </c>
      <c r="D13" s="3">
        <v>241</v>
      </c>
      <c r="E13" s="3">
        <v>1</v>
      </c>
      <c r="F13">
        <v>403.10182200000003</v>
      </c>
      <c r="G13">
        <v>1167.126</v>
      </c>
      <c r="H13">
        <v>197016</v>
      </c>
      <c r="I13">
        <v>-21.205476000000004</v>
      </c>
      <c r="J13">
        <v>-50.439226072752582</v>
      </c>
    </row>
    <row r="14" spans="1:22" ht="25.2" customHeight="1" x14ac:dyDescent="0.3">
      <c r="A14" s="2" t="s">
        <v>47</v>
      </c>
      <c r="B14" s="2">
        <v>4936</v>
      </c>
      <c r="C14" s="2">
        <v>25</v>
      </c>
      <c r="D14" s="2">
        <v>292</v>
      </c>
      <c r="E14" s="2">
        <v>19</v>
      </c>
      <c r="F14">
        <v>673.07259399999998</v>
      </c>
      <c r="G14">
        <v>1003.625</v>
      </c>
      <c r="H14">
        <v>236072</v>
      </c>
      <c r="I14">
        <v>-21.790359500000005</v>
      </c>
      <c r="J14">
        <v>-48.174439937543745</v>
      </c>
    </row>
    <row r="15" spans="1:22" ht="25.2" customHeight="1" x14ac:dyDescent="0.3">
      <c r="A15" s="3" t="s">
        <v>48</v>
      </c>
      <c r="B15" s="3">
        <v>6286</v>
      </c>
      <c r="C15" s="3">
        <v>9</v>
      </c>
      <c r="D15" s="3">
        <v>336</v>
      </c>
      <c r="E15" s="3">
        <v>2</v>
      </c>
      <c r="F15">
        <v>635.49821499999996</v>
      </c>
      <c r="G15">
        <v>644.83100000000002</v>
      </c>
      <c r="H15">
        <v>134236</v>
      </c>
      <c r="I15">
        <v>-22.357086519658704</v>
      </c>
      <c r="J15">
        <v>-47.385829527469362</v>
      </c>
    </row>
    <row r="16" spans="1:22" ht="25.2" customHeight="1" x14ac:dyDescent="0.3">
      <c r="A16" s="2" t="s">
        <v>54</v>
      </c>
      <c r="B16" s="2">
        <v>359</v>
      </c>
      <c r="C16" s="2">
        <v>9</v>
      </c>
      <c r="D16" s="2">
        <v>137</v>
      </c>
      <c r="E16" s="2">
        <v>5</v>
      </c>
      <c r="F16">
        <v>650.22345800000005</v>
      </c>
      <c r="G16">
        <v>178.02600000000001</v>
      </c>
      <c r="H16">
        <v>54408</v>
      </c>
      <c r="I16">
        <v>-22.571343010476571</v>
      </c>
      <c r="J16">
        <v>-47.164301150267747</v>
      </c>
    </row>
    <row r="17" spans="1:12" ht="25.2" customHeight="1" x14ac:dyDescent="0.3">
      <c r="A17" s="3" t="s">
        <v>57</v>
      </c>
      <c r="B17" s="3">
        <v>556</v>
      </c>
      <c r="C17" s="3">
        <v>2</v>
      </c>
      <c r="D17" s="3">
        <v>140</v>
      </c>
      <c r="E17" s="3">
        <v>2</v>
      </c>
      <c r="F17">
        <v>562.42563199999995</v>
      </c>
      <c r="G17">
        <v>460.60899999999998</v>
      </c>
      <c r="H17">
        <v>104386</v>
      </c>
      <c r="I17">
        <v>-22.662835020000003</v>
      </c>
      <c r="J17">
        <v>-50.417510040000003</v>
      </c>
    </row>
    <row r="18" spans="1:12" ht="25.2" customHeight="1" x14ac:dyDescent="0.3">
      <c r="A18" s="2" t="s">
        <v>58</v>
      </c>
      <c r="B18" s="2">
        <v>2860</v>
      </c>
      <c r="C18" s="2">
        <v>55</v>
      </c>
      <c r="D18" s="2">
        <v>302</v>
      </c>
      <c r="E18" s="2">
        <v>34</v>
      </c>
      <c r="F18">
        <v>807.98801400000002</v>
      </c>
      <c r="G18">
        <v>478.52100000000002</v>
      </c>
      <c r="H18">
        <v>142761</v>
      </c>
      <c r="I18">
        <v>-23.116308</v>
      </c>
      <c r="J18">
        <v>-46.555062500674296</v>
      </c>
    </row>
    <row r="19" spans="1:12" ht="25.2" customHeight="1" x14ac:dyDescent="0.3">
      <c r="A19" s="3" t="s">
        <v>62</v>
      </c>
      <c r="B19" s="3">
        <v>1084</v>
      </c>
      <c r="C19" s="3">
        <v>1</v>
      </c>
      <c r="D19" s="3">
        <v>213</v>
      </c>
      <c r="E19" s="3">
        <v>1</v>
      </c>
      <c r="F19">
        <v>769.66435799999999</v>
      </c>
      <c r="G19">
        <v>1213.0550000000001</v>
      </c>
      <c r="H19">
        <v>90655</v>
      </c>
      <c r="I19">
        <v>-23.1031935</v>
      </c>
      <c r="J19">
        <v>-48.92326319435665</v>
      </c>
    </row>
    <row r="20" spans="1:12" ht="25.2" customHeight="1" x14ac:dyDescent="0.3">
      <c r="A20" s="2" t="s">
        <v>71</v>
      </c>
      <c r="B20" s="2">
        <v>46</v>
      </c>
      <c r="C20" s="2">
        <v>6</v>
      </c>
      <c r="D20" s="2">
        <v>37</v>
      </c>
      <c r="E20" s="2">
        <v>1</v>
      </c>
      <c r="F20">
        <v>773.93357000000003</v>
      </c>
      <c r="G20">
        <v>405.68099999999998</v>
      </c>
      <c r="H20">
        <v>5724</v>
      </c>
      <c r="I20">
        <v>-24.471425999287952</v>
      </c>
      <c r="J20">
        <v>-49.027139136803854</v>
      </c>
    </row>
    <row r="21" spans="1:12" ht="25.2" customHeight="1" x14ac:dyDescent="0.3">
      <c r="A21" s="3" t="s">
        <v>72</v>
      </c>
      <c r="B21" s="3">
        <v>272</v>
      </c>
      <c r="C21" s="3">
        <v>122</v>
      </c>
      <c r="D21" s="3">
        <v>109</v>
      </c>
      <c r="E21" s="3">
        <v>31</v>
      </c>
      <c r="F21">
        <v>153.957954</v>
      </c>
      <c r="G21">
        <v>1007.684</v>
      </c>
      <c r="H21">
        <v>7659</v>
      </c>
      <c r="I21">
        <v>-24.759386656017259</v>
      </c>
      <c r="J21">
        <v>-48.502343452770837</v>
      </c>
    </row>
    <row r="22" spans="1:12" ht="25.2" customHeight="1" x14ac:dyDescent="0.3">
      <c r="A22" s="2" t="s">
        <v>77</v>
      </c>
      <c r="B22" s="2">
        <v>2499</v>
      </c>
      <c r="C22" s="2">
        <v>1</v>
      </c>
      <c r="D22" s="2">
        <v>248</v>
      </c>
      <c r="E22" s="2">
        <v>1</v>
      </c>
      <c r="F22">
        <v>865.73670100000004</v>
      </c>
      <c r="G22">
        <v>849.52599999999995</v>
      </c>
      <c r="H22">
        <v>62508</v>
      </c>
      <c r="I22">
        <v>-20.891929500000003</v>
      </c>
      <c r="J22">
        <v>-47.586106726868273</v>
      </c>
    </row>
    <row r="23" spans="1:12" ht="25.2" customHeight="1" x14ac:dyDescent="0.3">
      <c r="A23" s="3" t="s">
        <v>78</v>
      </c>
      <c r="B23" s="3">
        <v>2882</v>
      </c>
      <c r="C23" s="3">
        <v>1</v>
      </c>
      <c r="D23" s="3">
        <v>273</v>
      </c>
      <c r="E23" s="3">
        <v>1</v>
      </c>
      <c r="F23">
        <v>510.08846599999998</v>
      </c>
      <c r="G23">
        <v>667.68399999999997</v>
      </c>
      <c r="H23">
        <v>376818</v>
      </c>
      <c r="I23">
        <v>-22.325122500000006</v>
      </c>
      <c r="J23">
        <v>-49.083000867090362</v>
      </c>
      <c r="L23" s="13" t="s">
        <v>5</v>
      </c>
    </row>
    <row r="24" spans="1:12" ht="25.2" customHeight="1" x14ac:dyDescent="0.3">
      <c r="A24" s="2" t="s">
        <v>82</v>
      </c>
      <c r="B24" s="2">
        <v>5215</v>
      </c>
      <c r="C24" s="2">
        <v>653</v>
      </c>
      <c r="D24" s="2">
        <v>321</v>
      </c>
      <c r="E24" s="2">
        <v>103</v>
      </c>
      <c r="F24">
        <v>7.7199070000000001</v>
      </c>
      <c r="G24">
        <v>491.54599999999999</v>
      </c>
      <c r="H24">
        <v>63249</v>
      </c>
      <c r="I24">
        <v>-23.854014500000005</v>
      </c>
      <c r="J24">
        <v>-46.136538335134581</v>
      </c>
    </row>
    <row r="25" spans="1:12" ht="25.2" customHeight="1" x14ac:dyDescent="0.3">
      <c r="A25" s="3" t="s">
        <v>85</v>
      </c>
      <c r="B25" s="3">
        <v>463</v>
      </c>
      <c r="C25" s="3">
        <v>25</v>
      </c>
      <c r="D25" s="3">
        <v>160</v>
      </c>
      <c r="E25" s="3">
        <v>24</v>
      </c>
      <c r="F25">
        <v>778.677502</v>
      </c>
      <c r="G25">
        <v>317.40600000000001</v>
      </c>
      <c r="H25">
        <v>32598</v>
      </c>
      <c r="I25">
        <v>-23.571033387499956</v>
      </c>
      <c r="J25">
        <v>-46.041212224814579</v>
      </c>
    </row>
    <row r="26" spans="1:12" ht="25.2" customHeight="1" x14ac:dyDescent="0.3">
      <c r="A26" s="2" t="s">
        <v>86</v>
      </c>
      <c r="B26" s="2">
        <v>1127</v>
      </c>
      <c r="C26" s="2">
        <v>3</v>
      </c>
      <c r="D26" s="2">
        <v>192</v>
      </c>
      <c r="E26" s="2">
        <v>1</v>
      </c>
      <c r="F26">
        <v>477.67313999999999</v>
      </c>
      <c r="G26">
        <v>690.74800000000005</v>
      </c>
      <c r="H26">
        <v>14923</v>
      </c>
      <c r="I26">
        <v>-21.992484163440356</v>
      </c>
      <c r="J26">
        <v>-48.390596906985081</v>
      </c>
    </row>
    <row r="27" spans="1:12" ht="25.2" customHeight="1" x14ac:dyDescent="0.3">
      <c r="A27" s="3" t="s">
        <v>91</v>
      </c>
      <c r="B27" s="3">
        <v>68</v>
      </c>
      <c r="C27" s="3">
        <v>5</v>
      </c>
      <c r="D27" s="3">
        <v>58</v>
      </c>
      <c r="E27" s="3">
        <v>4</v>
      </c>
      <c r="F27">
        <v>965.02672900000005</v>
      </c>
      <c r="G27">
        <v>133.578</v>
      </c>
      <c r="H27">
        <v>3954</v>
      </c>
      <c r="I27">
        <v>-24.318262840715601</v>
      </c>
      <c r="J27">
        <v>-49.143761922603886</v>
      </c>
    </row>
    <row r="28" spans="1:12" ht="25.2" customHeight="1" x14ac:dyDescent="0.3">
      <c r="A28" s="2" t="s">
        <v>93</v>
      </c>
      <c r="B28" s="2">
        <v>223</v>
      </c>
      <c r="C28" s="2">
        <v>65</v>
      </c>
      <c r="D28" s="2">
        <v>145</v>
      </c>
      <c r="E28" s="2">
        <v>46</v>
      </c>
      <c r="F28">
        <v>484.73692299999999</v>
      </c>
      <c r="G28">
        <v>122.11</v>
      </c>
      <c r="H28">
        <v>4823</v>
      </c>
      <c r="I28">
        <v>-22.193205654365752</v>
      </c>
      <c r="J28">
        <v>-48.779218283157569</v>
      </c>
    </row>
    <row r="29" spans="1:12" ht="25.2" customHeight="1" x14ac:dyDescent="0.3">
      <c r="A29" s="3" t="s">
        <v>96</v>
      </c>
      <c r="B29" s="3">
        <v>3890</v>
      </c>
      <c r="C29" s="3">
        <v>35</v>
      </c>
      <c r="D29" s="3">
        <v>323</v>
      </c>
      <c r="E29" s="3">
        <v>32</v>
      </c>
      <c r="F29">
        <v>818.475551</v>
      </c>
      <c r="G29">
        <v>1482.6420000000001</v>
      </c>
      <c r="H29">
        <v>146497</v>
      </c>
      <c r="I29">
        <v>-22.888381500000008</v>
      </c>
      <c r="J29">
        <v>-48.441289384350434</v>
      </c>
    </row>
    <row r="30" spans="1:12" ht="25.2" customHeight="1" x14ac:dyDescent="0.3">
      <c r="A30" s="2" t="s">
        <v>97</v>
      </c>
      <c r="B30" s="2">
        <v>2623</v>
      </c>
      <c r="C30" s="2">
        <v>1</v>
      </c>
      <c r="D30" s="2">
        <v>274</v>
      </c>
      <c r="E30" s="2">
        <v>1</v>
      </c>
      <c r="F30">
        <v>865.33463500000005</v>
      </c>
      <c r="G30">
        <v>512.58399999999995</v>
      </c>
      <c r="H30">
        <v>168668</v>
      </c>
      <c r="I30">
        <v>-22.956895500000009</v>
      </c>
      <c r="J30">
        <v>-46.542333373979822</v>
      </c>
    </row>
    <row r="31" spans="1:12" ht="25.2" customHeight="1" x14ac:dyDescent="0.3">
      <c r="A31" s="3" t="s">
        <v>101</v>
      </c>
      <c r="B31" s="3">
        <v>3731</v>
      </c>
      <c r="C31" s="3">
        <v>74</v>
      </c>
      <c r="D31" s="3">
        <v>299</v>
      </c>
      <c r="E31" s="3">
        <v>55</v>
      </c>
      <c r="F31">
        <v>643.28009999999995</v>
      </c>
      <c r="G31">
        <v>1101.374</v>
      </c>
      <c r="H31">
        <v>24403</v>
      </c>
      <c r="I31">
        <v>-22.286516985000006</v>
      </c>
      <c r="J31">
        <v>-48.126833324115658</v>
      </c>
    </row>
    <row r="32" spans="1:12" ht="25.2" customHeight="1" x14ac:dyDescent="0.3">
      <c r="A32" s="2" t="s">
        <v>102</v>
      </c>
      <c r="B32" s="2">
        <v>244</v>
      </c>
      <c r="C32" s="2">
        <v>3</v>
      </c>
      <c r="D32" s="2">
        <v>161</v>
      </c>
      <c r="E32" s="2">
        <v>3</v>
      </c>
      <c r="F32">
        <v>602.69477700000004</v>
      </c>
      <c r="G32">
        <v>1195.9100000000001</v>
      </c>
      <c r="H32">
        <v>19878</v>
      </c>
      <c r="I32">
        <v>-23.799381418972601</v>
      </c>
      <c r="J32">
        <v>-48.597414973797804</v>
      </c>
    </row>
    <row r="33" spans="1:12" ht="25.2" customHeight="1" x14ac:dyDescent="0.3">
      <c r="A33" s="3" t="s">
        <v>103</v>
      </c>
      <c r="B33" s="3">
        <v>74</v>
      </c>
      <c r="C33" s="3">
        <v>1</v>
      </c>
      <c r="D33" s="3">
        <v>56</v>
      </c>
      <c r="E33" s="3">
        <v>1</v>
      </c>
      <c r="F33">
        <v>399.17229900000001</v>
      </c>
      <c r="G33">
        <v>326.92099999999999</v>
      </c>
      <c r="H33">
        <v>17144</v>
      </c>
      <c r="I33">
        <v>-21.067039566902153</v>
      </c>
      <c r="J33">
        <v>-50.149281252785258</v>
      </c>
    </row>
    <row r="34" spans="1:12" ht="25.2" customHeight="1" x14ac:dyDescent="0.3">
      <c r="A34" s="2" t="s">
        <v>106</v>
      </c>
      <c r="B34" s="2">
        <v>996</v>
      </c>
      <c r="C34" s="2">
        <v>7</v>
      </c>
      <c r="D34" s="2">
        <v>233</v>
      </c>
      <c r="E34" s="2">
        <v>7</v>
      </c>
      <c r="F34">
        <v>656.60309900000004</v>
      </c>
      <c r="G34">
        <v>260.23399999999998</v>
      </c>
      <c r="H34">
        <v>49707</v>
      </c>
      <c r="I34">
        <v>-23.312674394775829</v>
      </c>
      <c r="J34">
        <v>-47.133658373434912</v>
      </c>
    </row>
    <row r="35" spans="1:12" ht="25.2" customHeight="1" x14ac:dyDescent="0.3">
      <c r="A35" s="3" t="s">
        <v>110</v>
      </c>
      <c r="B35" s="3">
        <v>83</v>
      </c>
      <c r="C35" s="3">
        <v>17</v>
      </c>
      <c r="D35" s="3">
        <v>58</v>
      </c>
      <c r="E35" s="3">
        <v>16</v>
      </c>
      <c r="F35">
        <v>441.67568</v>
      </c>
      <c r="G35">
        <v>920.28</v>
      </c>
      <c r="H35">
        <v>17767</v>
      </c>
      <c r="I35">
        <v>-21.809705286609603</v>
      </c>
      <c r="J35">
        <v>-49.6003544059215</v>
      </c>
    </row>
    <row r="36" spans="1:12" ht="25.2" customHeight="1" x14ac:dyDescent="0.3">
      <c r="A36" s="2" t="s">
        <v>115</v>
      </c>
      <c r="B36" s="2">
        <v>289</v>
      </c>
      <c r="C36" s="2">
        <v>130</v>
      </c>
      <c r="D36" s="2">
        <v>141</v>
      </c>
      <c r="E36" s="2">
        <v>17</v>
      </c>
      <c r="F36">
        <v>34.467098</v>
      </c>
      <c r="G36">
        <v>454.43599999999998</v>
      </c>
      <c r="H36">
        <v>28549</v>
      </c>
      <c r="I36">
        <v>-24.726360972223041</v>
      </c>
      <c r="J36">
        <v>-48.104999809005243</v>
      </c>
      <c r="L36" s="13" t="s">
        <v>8</v>
      </c>
    </row>
    <row r="37" spans="1:12" ht="25.2" customHeight="1" x14ac:dyDescent="0.3">
      <c r="A37" s="3" t="s">
        <v>119</v>
      </c>
      <c r="B37" s="3">
        <v>14452</v>
      </c>
      <c r="C37" s="3">
        <v>1230</v>
      </c>
      <c r="D37" s="3">
        <v>331</v>
      </c>
      <c r="E37" s="3">
        <v>246</v>
      </c>
      <c r="F37">
        <v>688.98713699999996</v>
      </c>
      <c r="G37">
        <v>794.57100000000003</v>
      </c>
      <c r="H37">
        <v>1204073</v>
      </c>
      <c r="I37">
        <v>-22.907342500000002</v>
      </c>
      <c r="J37">
        <v>-47.06015627297316</v>
      </c>
    </row>
    <row r="38" spans="1:12" ht="25.2" customHeight="1" x14ac:dyDescent="0.3">
      <c r="A38" s="2" t="s">
        <v>121</v>
      </c>
      <c r="B38" s="2">
        <v>16073</v>
      </c>
      <c r="C38" s="2">
        <v>344</v>
      </c>
      <c r="D38" s="2">
        <v>307</v>
      </c>
      <c r="E38" s="2">
        <v>89</v>
      </c>
      <c r="F38">
        <v>1639.1545040000001</v>
      </c>
      <c r="G38">
        <v>290.52</v>
      </c>
      <c r="H38">
        <v>52088</v>
      </c>
      <c r="I38">
        <v>-22.740091913881155</v>
      </c>
      <c r="J38">
        <v>-45.58920170044906</v>
      </c>
    </row>
    <row r="39" spans="1:12" ht="25.2" customHeight="1" x14ac:dyDescent="0.3">
      <c r="A39" s="3" t="s">
        <v>123</v>
      </c>
      <c r="B39" s="3">
        <v>3712</v>
      </c>
      <c r="C39" s="3">
        <v>1108</v>
      </c>
      <c r="D39" s="3">
        <v>323</v>
      </c>
      <c r="E39" s="3">
        <v>124</v>
      </c>
      <c r="F39">
        <v>7.8404660000000002</v>
      </c>
      <c r="G39">
        <v>1237.354</v>
      </c>
      <c r="H39">
        <v>12540</v>
      </c>
      <c r="I39">
        <v>-25.016908069980904</v>
      </c>
      <c r="J39">
        <v>-47.928482814429735</v>
      </c>
    </row>
    <row r="40" spans="1:12" ht="25.2" customHeight="1" x14ac:dyDescent="0.3">
      <c r="A40" s="2" t="s">
        <v>128</v>
      </c>
      <c r="B40" s="2">
        <v>847</v>
      </c>
      <c r="C40" s="2">
        <v>119</v>
      </c>
      <c r="D40" s="2">
        <v>217</v>
      </c>
      <c r="E40" s="2">
        <v>74</v>
      </c>
      <c r="F40">
        <v>705.78998100000001</v>
      </c>
      <c r="G40">
        <v>1640.23</v>
      </c>
      <c r="H40">
        <v>47138</v>
      </c>
      <c r="I40">
        <v>-24.006800970000004</v>
      </c>
      <c r="J40">
        <v>-48.351434517927522</v>
      </c>
    </row>
    <row r="41" spans="1:12" ht="25.2" customHeight="1" x14ac:dyDescent="0.3">
      <c r="A41" s="3" t="s">
        <v>131</v>
      </c>
      <c r="B41" s="3">
        <v>9080</v>
      </c>
      <c r="C41" s="3">
        <v>892</v>
      </c>
      <c r="D41" s="3">
        <v>439</v>
      </c>
      <c r="E41" s="3">
        <v>82</v>
      </c>
      <c r="F41">
        <v>3.1946180000000002</v>
      </c>
      <c r="G41">
        <v>484.947</v>
      </c>
      <c r="H41">
        <v>121532</v>
      </c>
      <c r="I41">
        <v>-23.622006500000001</v>
      </c>
      <c r="J41">
        <v>-45.410818382249786</v>
      </c>
    </row>
    <row r="42" spans="1:12" ht="25.2" customHeight="1" x14ac:dyDescent="0.3">
      <c r="A42" s="2" t="s">
        <v>136</v>
      </c>
      <c r="B42" s="2">
        <v>492</v>
      </c>
      <c r="C42" s="2">
        <v>1</v>
      </c>
      <c r="D42" s="2">
        <v>190</v>
      </c>
      <c r="E42" s="2">
        <v>1</v>
      </c>
      <c r="F42">
        <v>378.459881</v>
      </c>
      <c r="G42">
        <v>1065.318</v>
      </c>
      <c r="H42">
        <v>21006</v>
      </c>
      <c r="I42">
        <v>-20.872026554121053</v>
      </c>
      <c r="J42">
        <v>-51.489407055842278</v>
      </c>
    </row>
    <row r="43" spans="1:12" ht="25.2" customHeight="1" x14ac:dyDescent="0.3">
      <c r="A43" s="3" t="s">
        <v>141</v>
      </c>
      <c r="B43" s="3">
        <v>181</v>
      </c>
      <c r="C43" s="3">
        <v>2</v>
      </c>
      <c r="D43" s="3">
        <v>94</v>
      </c>
      <c r="E43" s="3">
        <v>2</v>
      </c>
      <c r="F43">
        <v>574.77755000000002</v>
      </c>
      <c r="G43">
        <v>127.803</v>
      </c>
      <c r="H43">
        <v>48949</v>
      </c>
      <c r="I43">
        <v>-23.168672500000003</v>
      </c>
      <c r="J43">
        <v>-47.737531325107895</v>
      </c>
    </row>
    <row r="44" spans="1:12" ht="25.2" customHeight="1" x14ac:dyDescent="0.3">
      <c r="A44" s="2" t="s">
        <v>143</v>
      </c>
      <c r="B44" s="2">
        <v>218</v>
      </c>
      <c r="C44" s="2">
        <v>1</v>
      </c>
      <c r="D44" s="2">
        <v>105</v>
      </c>
      <c r="E44" s="2">
        <v>1</v>
      </c>
      <c r="F44">
        <v>598.42758600000002</v>
      </c>
      <c r="G44">
        <v>175.846</v>
      </c>
      <c r="H44">
        <v>17190</v>
      </c>
      <c r="I44">
        <v>-22.508882412068655</v>
      </c>
      <c r="J44">
        <v>-47.775700203456722</v>
      </c>
    </row>
    <row r="45" spans="1:12" ht="25.2" customHeight="1" x14ac:dyDescent="0.3">
      <c r="A45" s="3" t="s">
        <v>148</v>
      </c>
      <c r="B45" s="3">
        <v>726</v>
      </c>
      <c r="C45" s="3">
        <v>2</v>
      </c>
      <c r="D45" s="3">
        <v>186</v>
      </c>
      <c r="E45" s="3">
        <v>2</v>
      </c>
      <c r="F45">
        <v>591.02437999999995</v>
      </c>
      <c r="G45">
        <v>182.79300000000001</v>
      </c>
      <c r="H45">
        <v>28050</v>
      </c>
      <c r="I45">
        <v>-22.330076447999904</v>
      </c>
      <c r="J45">
        <v>-47.174375742552414</v>
      </c>
    </row>
    <row r="46" spans="1:12" ht="25.2" customHeight="1" x14ac:dyDescent="0.3">
      <c r="A46" s="2" t="s">
        <v>154</v>
      </c>
      <c r="B46" s="2">
        <v>371</v>
      </c>
      <c r="C46" s="2">
        <v>2</v>
      </c>
      <c r="D46" s="2">
        <v>113</v>
      </c>
      <c r="E46" s="2">
        <v>2</v>
      </c>
      <c r="F46">
        <v>581.63542900000004</v>
      </c>
      <c r="G46">
        <v>154.66499999999999</v>
      </c>
      <c r="H46">
        <v>72252</v>
      </c>
      <c r="I46">
        <v>-22.645784885852652</v>
      </c>
      <c r="J46">
        <v>-47.196770776794587</v>
      </c>
    </row>
    <row r="47" spans="1:12" ht="25.2" customHeight="1" x14ac:dyDescent="0.3">
      <c r="A47" s="3" t="s">
        <v>156</v>
      </c>
      <c r="B47" s="3">
        <v>3270</v>
      </c>
      <c r="C47" s="3">
        <v>545</v>
      </c>
      <c r="D47" s="3">
        <v>322</v>
      </c>
      <c r="E47" s="3">
        <v>117</v>
      </c>
      <c r="F47">
        <v>850.24847499999998</v>
      </c>
      <c r="G47">
        <v>323.99400000000003</v>
      </c>
      <c r="H47">
        <v>249210</v>
      </c>
      <c r="I47">
        <v>-23.603514000000004</v>
      </c>
      <c r="J47">
        <v>-46.931846327888586</v>
      </c>
    </row>
    <row r="48" spans="1:12" ht="25.2" customHeight="1" x14ac:dyDescent="0.3">
      <c r="A48" s="2" t="s">
        <v>161</v>
      </c>
      <c r="B48" s="2">
        <v>2127</v>
      </c>
      <c r="C48" s="2">
        <v>9</v>
      </c>
      <c r="D48" s="2">
        <v>235</v>
      </c>
      <c r="E48" s="2">
        <v>6</v>
      </c>
      <c r="F48">
        <v>6.8811460000000002</v>
      </c>
      <c r="G48">
        <v>142.87899999999999</v>
      </c>
      <c r="H48">
        <v>130705</v>
      </c>
      <c r="I48">
        <v>-23.883839000000005</v>
      </c>
      <c r="J48">
        <v>-46.420031768274477</v>
      </c>
    </row>
    <row r="49" spans="1:12" ht="25.2" customHeight="1" x14ac:dyDescent="0.3">
      <c r="A49" s="3" t="s">
        <v>162</v>
      </c>
      <c r="B49" s="3">
        <v>1552</v>
      </c>
      <c r="C49" s="3">
        <v>66</v>
      </c>
      <c r="D49" s="3">
        <v>326</v>
      </c>
      <c r="E49" s="3">
        <v>46</v>
      </c>
      <c r="F49">
        <v>939.59264099999996</v>
      </c>
      <c r="G49">
        <v>1407.25</v>
      </c>
      <c r="H49">
        <v>21547</v>
      </c>
      <c r="I49">
        <v>-23.074750147406501</v>
      </c>
      <c r="J49">
        <v>-44.958026903498052</v>
      </c>
      <c r="L49" s="13" t="s">
        <v>9</v>
      </c>
    </row>
    <row r="50" spans="1:12" ht="25.2" customHeight="1" x14ac:dyDescent="0.3">
      <c r="A50" s="2" t="s">
        <v>166</v>
      </c>
      <c r="B50" s="2">
        <v>634</v>
      </c>
      <c r="C50" s="2">
        <v>6</v>
      </c>
      <c r="D50" s="2">
        <v>192</v>
      </c>
      <c r="E50" s="2">
        <v>6</v>
      </c>
      <c r="F50">
        <v>1055.4724309999999</v>
      </c>
      <c r="G50">
        <v>223.749</v>
      </c>
      <c r="H50">
        <v>11146</v>
      </c>
      <c r="I50">
        <v>-21.661621506036553</v>
      </c>
      <c r="J50">
        <v>-46.736869786792376</v>
      </c>
    </row>
    <row r="51" spans="1:12" ht="25.2" customHeight="1" x14ac:dyDescent="0.3">
      <c r="A51" s="3" t="s">
        <v>170</v>
      </c>
      <c r="B51" s="3">
        <v>8844</v>
      </c>
      <c r="C51" s="3">
        <v>25</v>
      </c>
      <c r="D51" s="3">
        <v>359</v>
      </c>
      <c r="E51" s="3">
        <v>18</v>
      </c>
      <c r="F51">
        <v>707.05544099999997</v>
      </c>
      <c r="G51">
        <v>205.874</v>
      </c>
      <c r="H51">
        <v>8873</v>
      </c>
      <c r="I51">
        <v>-22.113167196367058</v>
      </c>
      <c r="J51">
        <v>-48.316235806343272</v>
      </c>
    </row>
    <row r="52" spans="1:12" ht="25.2" customHeight="1" x14ac:dyDescent="0.3">
      <c r="A52" s="2" t="s">
        <v>175</v>
      </c>
      <c r="B52" s="2">
        <v>1322</v>
      </c>
      <c r="C52" s="2">
        <v>79</v>
      </c>
      <c r="D52" s="2">
        <v>268</v>
      </c>
      <c r="E52" s="2">
        <v>18</v>
      </c>
      <c r="F52">
        <v>27.695094000000001</v>
      </c>
      <c r="G52">
        <v>1654.2560000000001</v>
      </c>
      <c r="H52">
        <v>15494</v>
      </c>
      <c r="I52">
        <v>-24.525386611147006</v>
      </c>
      <c r="J52">
        <v>-48.103228422535025</v>
      </c>
    </row>
    <row r="53" spans="1:12" ht="25.2" customHeight="1" x14ac:dyDescent="0.3">
      <c r="A53" s="3" t="s">
        <v>180</v>
      </c>
      <c r="B53" s="3">
        <v>714</v>
      </c>
      <c r="C53" s="3">
        <v>7</v>
      </c>
      <c r="D53" s="3">
        <v>204</v>
      </c>
      <c r="E53" s="3">
        <v>5</v>
      </c>
      <c r="F53">
        <v>765.89379199999996</v>
      </c>
      <c r="G53">
        <v>155.64099999999999</v>
      </c>
      <c r="H53">
        <v>69385</v>
      </c>
      <c r="I53">
        <v>-23.831829103771252</v>
      </c>
      <c r="J53">
        <v>-46.817108872549611</v>
      </c>
    </row>
    <row r="54" spans="1:12" ht="25.2" customHeight="1" x14ac:dyDescent="0.3">
      <c r="A54" s="2" t="s">
        <v>188</v>
      </c>
      <c r="B54" s="2">
        <v>18</v>
      </c>
      <c r="C54" s="2">
        <v>2</v>
      </c>
      <c r="D54" s="2">
        <v>13</v>
      </c>
      <c r="E54" s="2">
        <v>1</v>
      </c>
      <c r="F54">
        <v>305.85159599999997</v>
      </c>
      <c r="G54">
        <v>573.89400000000001</v>
      </c>
      <c r="H54">
        <v>9371</v>
      </c>
      <c r="I54">
        <v>-22.554996920208456</v>
      </c>
      <c r="J54">
        <v>-52.590898380276627</v>
      </c>
    </row>
    <row r="55" spans="1:12" ht="25.2" customHeight="1" x14ac:dyDescent="0.3">
      <c r="A55" s="3" t="s">
        <v>198</v>
      </c>
      <c r="B55" s="3">
        <v>3029</v>
      </c>
      <c r="C55" s="3">
        <v>1</v>
      </c>
      <c r="D55" s="3">
        <v>340</v>
      </c>
      <c r="E55" s="3">
        <v>1</v>
      </c>
      <c r="F55">
        <v>996.07265299999995</v>
      </c>
      <c r="G55">
        <v>605.67899999999997</v>
      </c>
      <c r="H55">
        <v>353187</v>
      </c>
      <c r="I55">
        <v>-20.536097000000002</v>
      </c>
      <c r="J55">
        <v>-47.40233162567754</v>
      </c>
    </row>
    <row r="56" spans="1:12" ht="25.2" customHeight="1" x14ac:dyDescent="0.3">
      <c r="A56" s="2" t="s">
        <v>202</v>
      </c>
      <c r="B56" s="2">
        <v>1300</v>
      </c>
      <c r="C56" s="2">
        <v>6</v>
      </c>
      <c r="D56" s="2">
        <v>221</v>
      </c>
      <c r="E56" s="2">
        <v>6</v>
      </c>
      <c r="F56">
        <v>561.18488100000002</v>
      </c>
      <c r="G56">
        <v>355.91399999999999</v>
      </c>
      <c r="H56">
        <v>6548</v>
      </c>
      <c r="I56">
        <v>-22.294019248259001</v>
      </c>
      <c r="J56">
        <v>-49.552111329830026</v>
      </c>
    </row>
    <row r="57" spans="1:12" ht="25.2" customHeight="1" x14ac:dyDescent="0.3">
      <c r="A57" s="3" t="s">
        <v>203</v>
      </c>
      <c r="B57" s="3">
        <v>679</v>
      </c>
      <c r="C57" s="3">
        <v>50</v>
      </c>
      <c r="D57" s="3">
        <v>190</v>
      </c>
      <c r="E57" s="3">
        <v>34</v>
      </c>
      <c r="F57">
        <v>679.96329800000001</v>
      </c>
      <c r="G57">
        <v>555.80700000000002</v>
      </c>
      <c r="H57">
        <v>44390</v>
      </c>
      <c r="I57">
        <v>-22.210709490000003</v>
      </c>
      <c r="J57">
        <v>-49.656529935058046</v>
      </c>
    </row>
    <row r="58" spans="1:12" ht="25.2" customHeight="1" x14ac:dyDescent="0.3">
      <c r="A58" s="2" t="s">
        <v>213</v>
      </c>
      <c r="B58" s="2">
        <v>174</v>
      </c>
      <c r="C58" s="2">
        <v>4</v>
      </c>
      <c r="D58" s="2">
        <v>117</v>
      </c>
      <c r="E58" s="2">
        <v>3</v>
      </c>
      <c r="F58">
        <v>766.40262800000005</v>
      </c>
      <c r="G58">
        <v>408.29199999999997</v>
      </c>
      <c r="H58">
        <v>17157</v>
      </c>
      <c r="I58">
        <v>-24.182526500000005</v>
      </c>
      <c r="J58">
        <v>-48.527681321849471</v>
      </c>
    </row>
    <row r="59" spans="1:12" ht="25.2" customHeight="1" x14ac:dyDescent="0.3">
      <c r="A59" s="3" t="s">
        <v>219</v>
      </c>
      <c r="B59" s="3">
        <v>235</v>
      </c>
      <c r="C59" s="3">
        <v>1</v>
      </c>
      <c r="D59" s="3">
        <v>136</v>
      </c>
      <c r="E59" s="3">
        <v>1</v>
      </c>
      <c r="F59">
        <v>413.249123</v>
      </c>
      <c r="G59">
        <v>955.63699999999994</v>
      </c>
      <c r="H59">
        <v>32939</v>
      </c>
      <c r="I59">
        <v>-21.253446495000002</v>
      </c>
      <c r="J59">
        <v>-50.642639048250544</v>
      </c>
    </row>
    <row r="60" spans="1:12" ht="25.2" customHeight="1" x14ac:dyDescent="0.3">
      <c r="A60" s="2" t="s">
        <v>224</v>
      </c>
      <c r="B60" s="2">
        <v>2267</v>
      </c>
      <c r="C60" s="2">
        <v>493</v>
      </c>
      <c r="D60" s="2">
        <v>227</v>
      </c>
      <c r="E60" s="2">
        <v>33</v>
      </c>
      <c r="F60">
        <v>43.694651999999998</v>
      </c>
      <c r="G60">
        <v>144.79400000000001</v>
      </c>
      <c r="H60">
        <v>320459</v>
      </c>
      <c r="I60">
        <v>-23.995149000000001</v>
      </c>
      <c r="J60">
        <v>-46.249034279441624</v>
      </c>
    </row>
    <row r="61" spans="1:12" ht="25.2" customHeight="1" x14ac:dyDescent="0.3">
      <c r="A61" s="3" t="s">
        <v>225</v>
      </c>
      <c r="B61" s="3">
        <v>5080</v>
      </c>
      <c r="C61" s="3">
        <v>9</v>
      </c>
      <c r="D61" s="3">
        <v>334</v>
      </c>
      <c r="E61" s="3">
        <v>7</v>
      </c>
      <c r="F61">
        <v>776.35806200000002</v>
      </c>
      <c r="G61">
        <v>318.67500000000001</v>
      </c>
      <c r="H61">
        <v>1379182</v>
      </c>
      <c r="I61">
        <v>-23.468506000000001</v>
      </c>
      <c r="J61">
        <v>-46.531084085661085</v>
      </c>
    </row>
    <row r="62" spans="1:12" ht="25.2" customHeight="1" x14ac:dyDescent="0.3">
      <c r="A62" s="2" t="s">
        <v>230</v>
      </c>
      <c r="B62" s="2">
        <v>305</v>
      </c>
      <c r="C62" s="2">
        <v>3</v>
      </c>
      <c r="D62" s="2">
        <v>89</v>
      </c>
      <c r="E62" s="2">
        <v>2</v>
      </c>
      <c r="F62">
        <v>584.89496199999996</v>
      </c>
      <c r="G62">
        <v>62.415999999999997</v>
      </c>
      <c r="H62">
        <v>230851</v>
      </c>
      <c r="I62">
        <v>-22.858395000000005</v>
      </c>
      <c r="J62">
        <v>-47.221096609757517</v>
      </c>
      <c r="L62" s="13" t="s">
        <v>10</v>
      </c>
    </row>
    <row r="63" spans="1:12" ht="25.2" customHeight="1" x14ac:dyDescent="0.3">
      <c r="A63" s="3" t="s">
        <v>232</v>
      </c>
      <c r="B63" s="3">
        <v>155</v>
      </c>
      <c r="C63" s="3">
        <v>5</v>
      </c>
      <c r="D63" s="3">
        <v>74</v>
      </c>
      <c r="E63" s="3">
        <v>5</v>
      </c>
      <c r="F63">
        <v>497.34339499999999</v>
      </c>
      <c r="G63">
        <v>321.94799999999998</v>
      </c>
      <c r="H63">
        <v>6321</v>
      </c>
      <c r="I63">
        <v>-21.855061086860808</v>
      </c>
      <c r="J63">
        <v>-50.689199932370684</v>
      </c>
    </row>
    <row r="64" spans="1:12" ht="25.2" customHeight="1" x14ac:dyDescent="0.3">
      <c r="A64" s="2" t="s">
        <v>238</v>
      </c>
      <c r="B64" s="2">
        <v>4282</v>
      </c>
      <c r="C64" s="2">
        <v>825</v>
      </c>
      <c r="D64" s="2">
        <v>331</v>
      </c>
      <c r="E64" s="2">
        <v>79</v>
      </c>
      <c r="F64">
        <v>871.58019300000001</v>
      </c>
      <c r="G64">
        <v>1058.0820000000001</v>
      </c>
      <c r="H64">
        <v>78878</v>
      </c>
      <c r="I64">
        <v>-23.652632500000003</v>
      </c>
      <c r="J64">
        <v>-47.220491187489856</v>
      </c>
    </row>
    <row r="65" spans="1:10" ht="25.2" customHeight="1" x14ac:dyDescent="0.3">
      <c r="A65" s="3" t="s">
        <v>243</v>
      </c>
      <c r="B65" s="3">
        <v>275</v>
      </c>
      <c r="C65" s="3">
        <v>6</v>
      </c>
      <c r="D65" s="3">
        <v>143</v>
      </c>
      <c r="E65" s="3">
        <v>6</v>
      </c>
      <c r="F65">
        <v>741.813129</v>
      </c>
      <c r="G65">
        <v>292.95299999999997</v>
      </c>
      <c r="H65">
        <v>9534</v>
      </c>
      <c r="I65">
        <v>-23.204843000000007</v>
      </c>
      <c r="J65">
        <v>-46.156314423937715</v>
      </c>
    </row>
    <row r="66" spans="1:10" ht="25.2" customHeight="1" x14ac:dyDescent="0.3">
      <c r="A66" s="2" t="s">
        <v>244</v>
      </c>
      <c r="B66" s="2">
        <v>1384</v>
      </c>
      <c r="C66" s="2">
        <v>2653</v>
      </c>
      <c r="D66" s="2">
        <v>262</v>
      </c>
      <c r="E66" s="2">
        <v>145</v>
      </c>
      <c r="F66">
        <v>4.7814889999999997</v>
      </c>
      <c r="G66">
        <v>1978.7950000000001</v>
      </c>
      <c r="H66">
        <v>30857</v>
      </c>
      <c r="I66">
        <v>-24.706954196425801</v>
      </c>
      <c r="J66">
        <v>-47.553137408817555</v>
      </c>
    </row>
    <row r="67" spans="1:10" ht="25.2" customHeight="1" x14ac:dyDescent="0.3">
      <c r="A67" s="3" t="s">
        <v>245</v>
      </c>
      <c r="B67" s="3">
        <v>3840</v>
      </c>
      <c r="C67" s="3">
        <v>184</v>
      </c>
      <c r="D67" s="3">
        <v>282</v>
      </c>
      <c r="E67" s="3">
        <v>5</v>
      </c>
      <c r="F67">
        <v>7.931819</v>
      </c>
      <c r="G67">
        <v>196.56700000000001</v>
      </c>
      <c r="H67">
        <v>11166</v>
      </c>
      <c r="I67">
        <v>-24.739239940397805</v>
      </c>
      <c r="J67">
        <v>-47.554316965929928</v>
      </c>
    </row>
    <row r="68" spans="1:10" ht="25.2" customHeight="1" x14ac:dyDescent="0.3">
      <c r="A68" s="2" t="s">
        <v>656</v>
      </c>
      <c r="B68" s="2">
        <v>9328</v>
      </c>
      <c r="C68" s="2">
        <v>6</v>
      </c>
      <c r="D68" s="2">
        <v>337</v>
      </c>
      <c r="E68" s="2">
        <v>6</v>
      </c>
      <c r="F68">
        <v>87.188124000000002</v>
      </c>
      <c r="G68">
        <v>346.38900000000001</v>
      </c>
      <c r="H68">
        <v>34970</v>
      </c>
      <c r="I68">
        <v>-23.788652500000001</v>
      </c>
      <c r="J68">
        <v>-45.354056666940934</v>
      </c>
    </row>
    <row r="69" spans="1:10" ht="25.2" customHeight="1" x14ac:dyDescent="0.3">
      <c r="A69" s="3" t="s">
        <v>247</v>
      </c>
      <c r="B69" s="3">
        <v>3047</v>
      </c>
      <c r="C69" s="3">
        <v>8</v>
      </c>
      <c r="D69" s="3">
        <v>251</v>
      </c>
      <c r="E69" s="3">
        <v>4</v>
      </c>
      <c r="F69">
        <v>631.62627199999997</v>
      </c>
      <c r="G69">
        <v>311.54500000000002</v>
      </c>
      <c r="H69">
        <v>251627</v>
      </c>
      <c r="I69">
        <v>-23.081646000000003</v>
      </c>
      <c r="J69">
        <v>-47.212308940251397</v>
      </c>
    </row>
    <row r="70" spans="1:10" ht="25.2" customHeight="1" x14ac:dyDescent="0.3">
      <c r="A70" s="2" t="s">
        <v>252</v>
      </c>
      <c r="B70" s="2">
        <v>1321</v>
      </c>
      <c r="C70" s="2">
        <v>49</v>
      </c>
      <c r="D70" s="2">
        <v>228</v>
      </c>
      <c r="E70" s="2">
        <v>36</v>
      </c>
      <c r="F70">
        <v>582.03182900000002</v>
      </c>
      <c r="G70">
        <v>170.28899999999999</v>
      </c>
      <c r="H70">
        <v>37133</v>
      </c>
      <c r="I70">
        <v>-23.350277390297954</v>
      </c>
      <c r="J70">
        <v>-47.689893893544628</v>
      </c>
    </row>
    <row r="71" spans="1:10" ht="25.2" customHeight="1" x14ac:dyDescent="0.3">
      <c r="A71" s="3" t="s">
        <v>255</v>
      </c>
      <c r="B71" s="3">
        <v>7474</v>
      </c>
      <c r="C71" s="3">
        <v>1</v>
      </c>
      <c r="D71" s="3">
        <v>388</v>
      </c>
      <c r="E71" s="3">
        <v>1</v>
      </c>
      <c r="F71">
        <v>79.195538999999997</v>
      </c>
      <c r="G71">
        <v>1152.059</v>
      </c>
      <c r="H71">
        <v>4218</v>
      </c>
      <c r="I71">
        <v>-24.584460178276952</v>
      </c>
      <c r="J71">
        <v>-48.589600714087638</v>
      </c>
    </row>
    <row r="72" spans="1:10" ht="25.2" customHeight="1" x14ac:dyDescent="0.3">
      <c r="A72" s="2" t="s">
        <v>264</v>
      </c>
      <c r="B72" s="2">
        <v>3945</v>
      </c>
      <c r="C72" s="2">
        <v>1546</v>
      </c>
      <c r="D72" s="2">
        <v>332</v>
      </c>
      <c r="E72" s="2">
        <v>37</v>
      </c>
      <c r="F72">
        <v>6.4738429999999996</v>
      </c>
      <c r="G72">
        <v>601.71100000000001</v>
      </c>
      <c r="H72">
        <v>101816</v>
      </c>
      <c r="I72">
        <v>-24.186120666832753</v>
      </c>
      <c r="J72">
        <v>-46.790991482878688</v>
      </c>
    </row>
    <row r="73" spans="1:10" ht="25.2" customHeight="1" x14ac:dyDescent="0.3">
      <c r="A73" s="3" t="s">
        <v>267</v>
      </c>
      <c r="B73" s="3">
        <v>1432</v>
      </c>
      <c r="C73" s="3">
        <v>3338</v>
      </c>
      <c r="D73" s="3">
        <v>248</v>
      </c>
      <c r="E73" s="3">
        <v>194</v>
      </c>
      <c r="F73">
        <v>668.67916200000002</v>
      </c>
      <c r="G73">
        <v>1789.35</v>
      </c>
      <c r="H73">
        <v>163901</v>
      </c>
      <c r="I73">
        <v>-23.587872500000007</v>
      </c>
      <c r="J73">
        <v>-48.046142895454686</v>
      </c>
    </row>
    <row r="74" spans="1:10" ht="25.2" customHeight="1" x14ac:dyDescent="0.3">
      <c r="A74" s="2" t="s">
        <v>268</v>
      </c>
      <c r="B74" s="2">
        <v>757</v>
      </c>
      <c r="C74" s="2">
        <v>1</v>
      </c>
      <c r="D74" s="2">
        <v>232</v>
      </c>
      <c r="E74" s="2">
        <v>1</v>
      </c>
      <c r="F74">
        <v>690.31585800000005</v>
      </c>
      <c r="G74">
        <v>1826.258</v>
      </c>
      <c r="H74">
        <v>94354</v>
      </c>
      <c r="I74">
        <v>-23.983437999298651</v>
      </c>
      <c r="J74">
        <v>-48.877389159065352</v>
      </c>
    </row>
    <row r="75" spans="1:10" ht="25.2" customHeight="1" x14ac:dyDescent="0.3">
      <c r="A75" s="3" t="s">
        <v>269</v>
      </c>
      <c r="B75" s="3">
        <v>1380</v>
      </c>
      <c r="C75" s="3">
        <v>5</v>
      </c>
      <c r="D75" s="3">
        <v>228</v>
      </c>
      <c r="E75" s="3">
        <v>4</v>
      </c>
      <c r="F75">
        <v>743.05072299999995</v>
      </c>
      <c r="G75">
        <v>82.658000000000001</v>
      </c>
      <c r="H75">
        <v>237700</v>
      </c>
      <c r="I75">
        <v>-23.546934000000004</v>
      </c>
      <c r="J75">
        <v>-46.933372863488053</v>
      </c>
    </row>
    <row r="76" spans="1:10" ht="25.2" customHeight="1" x14ac:dyDescent="0.3">
      <c r="A76" s="2" t="s">
        <v>270</v>
      </c>
      <c r="B76" s="2">
        <v>3260</v>
      </c>
      <c r="C76" s="2">
        <v>1</v>
      </c>
      <c r="D76" s="2">
        <v>307</v>
      </c>
      <c r="E76" s="2">
        <v>1</v>
      </c>
      <c r="F76">
        <v>648.92559400000005</v>
      </c>
      <c r="G76">
        <v>518.41600000000005</v>
      </c>
      <c r="H76">
        <v>74773</v>
      </c>
      <c r="I76">
        <v>-22.436005499333753</v>
      </c>
      <c r="J76">
        <v>-46.821248011133704</v>
      </c>
    </row>
    <row r="77" spans="1:10" ht="25.2" customHeight="1" x14ac:dyDescent="0.3">
      <c r="A77" s="3" t="s">
        <v>276</v>
      </c>
      <c r="B77" s="3">
        <v>684</v>
      </c>
      <c r="C77" s="3">
        <v>1</v>
      </c>
      <c r="D77" s="3">
        <v>155</v>
      </c>
      <c r="E77" s="3">
        <v>1</v>
      </c>
      <c r="F77">
        <v>762.25442199999998</v>
      </c>
      <c r="G77">
        <v>82.622</v>
      </c>
      <c r="H77">
        <v>370821</v>
      </c>
      <c r="I77">
        <v>-23.476897500000007</v>
      </c>
      <c r="J77">
        <v>-46.351603140965388</v>
      </c>
    </row>
    <row r="78" spans="1:10" ht="25.2" customHeight="1" x14ac:dyDescent="0.3">
      <c r="A78" s="2" t="s">
        <v>277</v>
      </c>
      <c r="B78" s="2">
        <v>389</v>
      </c>
      <c r="C78" s="2">
        <v>50</v>
      </c>
      <c r="D78" s="2">
        <v>168</v>
      </c>
      <c r="E78" s="2">
        <v>31</v>
      </c>
      <c r="F78">
        <v>734.12665600000003</v>
      </c>
      <c r="G78">
        <v>1003.86</v>
      </c>
      <c r="H78">
        <v>50503</v>
      </c>
      <c r="I78">
        <v>-24.112137960000002</v>
      </c>
      <c r="J78">
        <v>-49.336119713929449</v>
      </c>
    </row>
    <row r="79" spans="1:10" ht="25.2" customHeight="1" x14ac:dyDescent="0.3">
      <c r="A79" s="3" t="s">
        <v>279</v>
      </c>
      <c r="B79" s="3">
        <v>6022</v>
      </c>
      <c r="C79" s="3">
        <v>188</v>
      </c>
      <c r="D79" s="3">
        <v>287</v>
      </c>
      <c r="E79" s="3">
        <v>67</v>
      </c>
      <c r="F79">
        <v>766.77427399999999</v>
      </c>
      <c r="G79">
        <v>322.27600000000001</v>
      </c>
      <c r="H79">
        <v>120858</v>
      </c>
      <c r="I79">
        <v>-23.004852999320605</v>
      </c>
      <c r="J79">
        <v>-46.837557852941181</v>
      </c>
    </row>
    <row r="80" spans="1:10" ht="25.2" customHeight="1" x14ac:dyDescent="0.3">
      <c r="A80" s="2" t="s">
        <v>281</v>
      </c>
      <c r="B80" s="2">
        <v>3111</v>
      </c>
      <c r="C80" s="2">
        <v>58</v>
      </c>
      <c r="D80" s="2">
        <v>270</v>
      </c>
      <c r="E80" s="2">
        <v>24</v>
      </c>
      <c r="F80">
        <v>762.11245199999996</v>
      </c>
      <c r="G80">
        <v>564.60299999999995</v>
      </c>
      <c r="H80">
        <v>18157</v>
      </c>
      <c r="I80">
        <v>-22.253967973805057</v>
      </c>
      <c r="J80">
        <v>-47.819884866607318</v>
      </c>
    </row>
    <row r="81" spans="1:10" ht="25.2" customHeight="1" x14ac:dyDescent="0.3">
      <c r="A81" s="3" t="s">
        <v>285</v>
      </c>
      <c r="B81" s="3">
        <v>981</v>
      </c>
      <c r="C81" s="3">
        <v>6</v>
      </c>
      <c r="D81" s="3">
        <v>212</v>
      </c>
      <c r="E81" s="3">
        <v>5</v>
      </c>
      <c r="F81">
        <v>672.32714899999996</v>
      </c>
      <c r="G81">
        <v>200.816</v>
      </c>
      <c r="H81">
        <v>61252</v>
      </c>
      <c r="I81">
        <v>-23.153409626186349</v>
      </c>
      <c r="J81">
        <v>-47.055701152091729</v>
      </c>
    </row>
    <row r="82" spans="1:10" ht="25.2" customHeight="1" x14ac:dyDescent="0.3">
      <c r="A82" s="2" t="s">
        <v>291</v>
      </c>
      <c r="B82" s="2">
        <v>354</v>
      </c>
      <c r="C82" s="2">
        <v>488</v>
      </c>
      <c r="D82" s="2">
        <v>211</v>
      </c>
      <c r="E82" s="2">
        <v>52</v>
      </c>
      <c r="F82">
        <v>44.204442</v>
      </c>
      <c r="G82">
        <v>704.18899999999996</v>
      </c>
      <c r="H82">
        <v>17866</v>
      </c>
      <c r="I82">
        <v>-24.698150280957801</v>
      </c>
      <c r="J82">
        <v>-48.004704511540098</v>
      </c>
    </row>
    <row r="83" spans="1:10" ht="25.2" customHeight="1" x14ac:dyDescent="0.3">
      <c r="A83" s="3" t="s">
        <v>292</v>
      </c>
      <c r="B83" s="3">
        <v>1663</v>
      </c>
      <c r="C83" s="3">
        <v>3</v>
      </c>
      <c r="D83" s="3">
        <v>218</v>
      </c>
      <c r="E83" s="3">
        <v>3</v>
      </c>
      <c r="F83">
        <v>571.13846599999999</v>
      </c>
      <c r="G83">
        <v>141.39099999999999</v>
      </c>
      <c r="H83">
        <v>57488</v>
      </c>
      <c r="I83">
        <v>-22.706781958197556</v>
      </c>
      <c r="J83">
        <v>-46.98234346628788</v>
      </c>
    </row>
    <row r="84" spans="1:10" ht="25.2" customHeight="1" x14ac:dyDescent="0.3">
      <c r="A84" s="2" t="s">
        <v>298</v>
      </c>
      <c r="B84" s="2">
        <v>4487</v>
      </c>
      <c r="C84" s="2">
        <v>1</v>
      </c>
      <c r="D84" s="2">
        <v>296</v>
      </c>
      <c r="E84" s="2">
        <v>1</v>
      </c>
      <c r="F84">
        <v>526.28818999999999</v>
      </c>
      <c r="G84">
        <v>687.10299999999995</v>
      </c>
      <c r="H84">
        <v>150252</v>
      </c>
      <c r="I84">
        <v>-22.295790990000008</v>
      </c>
      <c r="J84">
        <v>-48.558141387833111</v>
      </c>
    </row>
    <row r="85" spans="1:10" ht="25.2" customHeight="1" x14ac:dyDescent="0.3">
      <c r="A85" s="3" t="s">
        <v>302</v>
      </c>
      <c r="B85" s="3">
        <v>94</v>
      </c>
      <c r="C85" s="3">
        <v>41</v>
      </c>
      <c r="D85" s="3">
        <v>62</v>
      </c>
      <c r="E85" s="3">
        <v>27</v>
      </c>
      <c r="F85">
        <v>444.057478</v>
      </c>
      <c r="G85">
        <v>860.2</v>
      </c>
      <c r="H85">
        <v>37015</v>
      </c>
      <c r="I85">
        <v>-21.053719035000004</v>
      </c>
      <c r="J85">
        <v>-49.686282716033325</v>
      </c>
    </row>
    <row r="86" spans="1:10" ht="25.2" customHeight="1" x14ac:dyDescent="0.3">
      <c r="A86" s="2" t="s">
        <v>305</v>
      </c>
      <c r="B86" s="2">
        <v>7352</v>
      </c>
      <c r="C86" s="2">
        <v>149</v>
      </c>
      <c r="D86" s="2">
        <v>334</v>
      </c>
      <c r="E86" s="2">
        <v>78</v>
      </c>
      <c r="F86">
        <v>760.15619000000004</v>
      </c>
      <c r="G86">
        <v>431.20699999999999</v>
      </c>
      <c r="H86">
        <v>418962</v>
      </c>
      <c r="I86">
        <v>-23.187668000000006</v>
      </c>
      <c r="J86">
        <v>-46.885273967996739</v>
      </c>
    </row>
    <row r="87" spans="1:10" ht="25.2" customHeight="1" x14ac:dyDescent="0.3">
      <c r="A87" s="3" t="s">
        <v>307</v>
      </c>
      <c r="B87" s="3">
        <v>511</v>
      </c>
      <c r="C87" s="3">
        <v>357</v>
      </c>
      <c r="D87" s="3">
        <v>194</v>
      </c>
      <c r="E87" s="3">
        <v>93</v>
      </c>
      <c r="F87">
        <v>25.220403000000001</v>
      </c>
      <c r="G87">
        <v>812.79899999999998</v>
      </c>
      <c r="H87">
        <v>18812</v>
      </c>
      <c r="I87">
        <v>-24.320703078972656</v>
      </c>
      <c r="J87">
        <v>-47.635341967662214</v>
      </c>
    </row>
    <row r="88" spans="1:10" ht="25.2" customHeight="1" x14ac:dyDescent="0.3">
      <c r="A88" s="2" t="s">
        <v>308</v>
      </c>
      <c r="B88" s="2">
        <v>1953</v>
      </c>
      <c r="C88" s="2">
        <v>217</v>
      </c>
      <c r="D88" s="2">
        <v>260</v>
      </c>
      <c r="E88" s="2">
        <v>157</v>
      </c>
      <c r="F88">
        <v>717.41663100000005</v>
      </c>
      <c r="G88">
        <v>522.16899999999998</v>
      </c>
      <c r="H88">
        <v>31444</v>
      </c>
      <c r="I88">
        <v>-23.935689201507817</v>
      </c>
      <c r="J88">
        <v>-47.081594072291821</v>
      </c>
    </row>
    <row r="89" spans="1:10" ht="25.2" customHeight="1" x14ac:dyDescent="0.3">
      <c r="A89" s="3" t="s">
        <v>314</v>
      </c>
      <c r="B89" s="3">
        <v>460</v>
      </c>
      <c r="C89" s="3">
        <v>555</v>
      </c>
      <c r="D89" s="3">
        <v>176</v>
      </c>
      <c r="E89" s="3">
        <v>162</v>
      </c>
      <c r="F89">
        <v>548.88346100000001</v>
      </c>
      <c r="G89">
        <v>809.54100000000005</v>
      </c>
      <c r="H89">
        <v>68432</v>
      </c>
      <c r="I89">
        <v>-22.597507000000004</v>
      </c>
      <c r="J89">
        <v>-48.798681972457324</v>
      </c>
    </row>
    <row r="90" spans="1:10" ht="25.2" customHeight="1" x14ac:dyDescent="0.3">
      <c r="A90" s="2" t="s">
        <v>323</v>
      </c>
      <c r="B90" s="2">
        <v>547</v>
      </c>
      <c r="C90" s="2">
        <v>1</v>
      </c>
      <c r="D90" s="2">
        <v>202</v>
      </c>
      <c r="E90" s="2">
        <v>1</v>
      </c>
      <c r="F90">
        <v>645.80016699999999</v>
      </c>
      <c r="G90">
        <v>598.25699999999995</v>
      </c>
      <c r="H90">
        <v>14947</v>
      </c>
      <c r="I90">
        <v>-21.551706525237204</v>
      </c>
      <c r="J90">
        <v>-47.700279944847594</v>
      </c>
    </row>
    <row r="91" spans="1:10" ht="25.2" customHeight="1" x14ac:dyDescent="0.3">
      <c r="A91" s="3" t="s">
        <v>327</v>
      </c>
      <c r="B91" s="3">
        <v>54</v>
      </c>
      <c r="C91" s="3">
        <v>2</v>
      </c>
      <c r="D91" s="3">
        <v>38</v>
      </c>
      <c r="E91" s="3">
        <v>2</v>
      </c>
      <c r="F91">
        <v>542.27126999999996</v>
      </c>
      <c r="G91">
        <v>224.51400000000001</v>
      </c>
      <c r="H91">
        <v>17163</v>
      </c>
      <c r="I91">
        <v>-22.505549628843855</v>
      </c>
      <c r="J91">
        <v>-48.71140538696806</v>
      </c>
    </row>
    <row r="92" spans="1:10" ht="25.2" customHeight="1" x14ac:dyDescent="0.3">
      <c r="A92" s="2" t="s">
        <v>332</v>
      </c>
      <c r="B92" s="2">
        <v>3711</v>
      </c>
      <c r="C92" s="2">
        <v>14</v>
      </c>
      <c r="D92" s="2">
        <v>283</v>
      </c>
      <c r="E92" s="2">
        <v>14</v>
      </c>
      <c r="F92">
        <v>793.14745400000004</v>
      </c>
      <c r="G92">
        <v>320.697</v>
      </c>
      <c r="H92">
        <v>100179</v>
      </c>
      <c r="I92">
        <v>-23.322459382970386</v>
      </c>
      <c r="J92">
        <v>-46.590195873141873</v>
      </c>
    </row>
    <row r="93" spans="1:10" ht="25.2" customHeight="1" x14ac:dyDescent="0.3">
      <c r="A93" s="3" t="s">
        <v>347</v>
      </c>
      <c r="B93" s="3">
        <v>1259</v>
      </c>
      <c r="C93" s="3">
        <v>2</v>
      </c>
      <c r="D93" s="3">
        <v>321</v>
      </c>
      <c r="E93" s="3">
        <v>1</v>
      </c>
      <c r="F93">
        <v>681.34163100000001</v>
      </c>
      <c r="G93">
        <v>213.24199999999999</v>
      </c>
      <c r="H93">
        <v>12908</v>
      </c>
      <c r="I93">
        <v>-22.411696800770851</v>
      </c>
      <c r="J93">
        <v>-48.451802309283096</v>
      </c>
    </row>
    <row r="94" spans="1:10" ht="25.2" customHeight="1" x14ac:dyDescent="0.3">
      <c r="A94" s="2" t="s">
        <v>349</v>
      </c>
      <c r="B94" s="2">
        <v>3448</v>
      </c>
      <c r="C94" s="2">
        <v>546</v>
      </c>
      <c r="D94" s="2">
        <v>306</v>
      </c>
      <c r="E94" s="2">
        <v>24</v>
      </c>
      <c r="F94">
        <v>34.310102000000001</v>
      </c>
      <c r="G94">
        <v>1001.484</v>
      </c>
      <c r="H94">
        <v>19779</v>
      </c>
      <c r="I94">
        <v>-24.283929465376051</v>
      </c>
      <c r="J94">
        <v>-47.45710399910886</v>
      </c>
    </row>
    <row r="95" spans="1:10" ht="25.2" customHeight="1" x14ac:dyDescent="0.3">
      <c r="A95" s="3" t="s">
        <v>350</v>
      </c>
      <c r="B95" s="3">
        <v>363</v>
      </c>
      <c r="C95" s="3">
        <v>3</v>
      </c>
      <c r="D95" s="3">
        <v>147</v>
      </c>
      <c r="E95" s="3">
        <v>3</v>
      </c>
      <c r="F95">
        <v>412.22447</v>
      </c>
      <c r="G95">
        <v>917.69399999999996</v>
      </c>
      <c r="H95">
        <v>29564</v>
      </c>
      <c r="I95">
        <v>-21.132086985000004</v>
      </c>
      <c r="J95">
        <v>-51.105640391753681</v>
      </c>
    </row>
    <row r="96" spans="1:10" ht="25.2" customHeight="1" x14ac:dyDescent="0.3">
      <c r="A96" s="2" t="s">
        <v>352</v>
      </c>
      <c r="B96" s="2">
        <v>383</v>
      </c>
      <c r="C96" s="2">
        <v>2</v>
      </c>
      <c r="D96" s="2">
        <v>158</v>
      </c>
      <c r="E96" s="2">
        <v>2</v>
      </c>
      <c r="F96">
        <v>590.24368000000004</v>
      </c>
      <c r="G96">
        <v>243.22800000000001</v>
      </c>
      <c r="H96">
        <v>59824</v>
      </c>
      <c r="I96">
        <v>-20.817004500000003</v>
      </c>
      <c r="J96">
        <v>-49.512139217927263</v>
      </c>
    </row>
    <row r="97" spans="1:10" ht="25.2" customHeight="1" x14ac:dyDescent="0.3">
      <c r="A97" s="3" t="s">
        <v>354</v>
      </c>
      <c r="B97" s="3">
        <v>505</v>
      </c>
      <c r="C97" s="3">
        <v>22</v>
      </c>
      <c r="D97" s="3">
        <v>238</v>
      </c>
      <c r="E97" s="3">
        <v>19</v>
      </c>
      <c r="F97">
        <v>633.52176899999995</v>
      </c>
      <c r="G97">
        <v>855.15599999999995</v>
      </c>
      <c r="H97">
        <v>68885</v>
      </c>
      <c r="I97">
        <v>-21.468990510000001</v>
      </c>
      <c r="J97">
        <v>-47.007170978736696</v>
      </c>
    </row>
    <row r="98" spans="1:10" ht="25.2" customHeight="1" x14ac:dyDescent="0.3">
      <c r="A98" s="2" t="s">
        <v>355</v>
      </c>
      <c r="B98" s="2">
        <v>8554</v>
      </c>
      <c r="C98" s="2">
        <v>38</v>
      </c>
      <c r="D98" s="2">
        <v>392</v>
      </c>
      <c r="E98" s="2">
        <v>20</v>
      </c>
      <c r="F98">
        <v>749.80401700000004</v>
      </c>
      <c r="G98">
        <v>712.54100000000005</v>
      </c>
      <c r="H98">
        <v>445842</v>
      </c>
      <c r="I98">
        <v>-23.522706500000002</v>
      </c>
      <c r="J98">
        <v>-46.196760084326563</v>
      </c>
    </row>
    <row r="99" spans="1:10" ht="25.2" customHeight="1" x14ac:dyDescent="0.3">
      <c r="A99" s="3" t="s">
        <v>356</v>
      </c>
      <c r="B99" s="3">
        <v>954</v>
      </c>
      <c r="C99" s="3">
        <v>43</v>
      </c>
      <c r="D99" s="3">
        <v>221</v>
      </c>
      <c r="E99" s="3">
        <v>34</v>
      </c>
      <c r="F99">
        <v>607.01452099999995</v>
      </c>
      <c r="G99">
        <v>812.75300000000004</v>
      </c>
      <c r="H99">
        <v>151888</v>
      </c>
      <c r="I99">
        <v>-22.365720189511567</v>
      </c>
      <c r="J99">
        <v>-46.944474088149072</v>
      </c>
    </row>
    <row r="100" spans="1:10" ht="25.2" customHeight="1" x14ac:dyDescent="0.3">
      <c r="A100" s="2" t="s">
        <v>357</v>
      </c>
      <c r="B100" s="2">
        <v>1248</v>
      </c>
      <c r="C100" s="2">
        <v>4</v>
      </c>
      <c r="D100" s="2">
        <v>188</v>
      </c>
      <c r="E100" s="2">
        <v>2</v>
      </c>
      <c r="F100">
        <v>607.01452099999995</v>
      </c>
      <c r="G100">
        <v>497.70800000000003</v>
      </c>
      <c r="H100">
        <v>93189</v>
      </c>
      <c r="I100">
        <v>-22.365720189511567</v>
      </c>
      <c r="J100">
        <v>-46.944474088149072</v>
      </c>
    </row>
    <row r="101" spans="1:10" ht="25.2" customHeight="1" x14ac:dyDescent="0.3">
      <c r="A101" s="3" t="s">
        <v>360</v>
      </c>
      <c r="B101" s="3">
        <v>3572</v>
      </c>
      <c r="C101" s="3">
        <v>1</v>
      </c>
      <c r="D101" s="3">
        <v>273</v>
      </c>
      <c r="E101" s="3">
        <v>1</v>
      </c>
      <c r="F101">
        <v>9.9231230000000004</v>
      </c>
      <c r="G101">
        <v>143.20500000000001</v>
      </c>
      <c r="H101">
        <v>56702</v>
      </c>
      <c r="I101">
        <v>-24.094116144999902</v>
      </c>
      <c r="J101">
        <v>-46.619992725371041</v>
      </c>
    </row>
    <row r="102" spans="1:10" ht="25.2" customHeight="1" x14ac:dyDescent="0.3">
      <c r="A102" s="2" t="s">
        <v>361</v>
      </c>
      <c r="B102" s="2">
        <v>7838</v>
      </c>
      <c r="C102" s="2">
        <v>2</v>
      </c>
      <c r="D102" s="2">
        <v>286</v>
      </c>
      <c r="E102" s="2">
        <v>2</v>
      </c>
      <c r="F102">
        <v>762.74740299999996</v>
      </c>
      <c r="G102">
        <v>110.30800000000001</v>
      </c>
      <c r="H102">
        <v>8038</v>
      </c>
      <c r="I102">
        <v>-22.68112865985935</v>
      </c>
      <c r="J102">
        <v>-46.681194300508714</v>
      </c>
    </row>
    <row r="103" spans="1:10" ht="25.2" customHeight="1" x14ac:dyDescent="0.3">
      <c r="A103" s="3" t="s">
        <v>366</v>
      </c>
      <c r="B103" s="3">
        <v>133</v>
      </c>
      <c r="C103" s="3">
        <v>9</v>
      </c>
      <c r="D103" s="3">
        <v>80</v>
      </c>
      <c r="E103" s="3">
        <v>8</v>
      </c>
      <c r="F103">
        <v>548.16684699999996</v>
      </c>
      <c r="G103">
        <v>240.566</v>
      </c>
      <c r="H103">
        <v>59772</v>
      </c>
      <c r="I103">
        <v>-22.945521999321958</v>
      </c>
      <c r="J103">
        <v>-47.313269248336269</v>
      </c>
    </row>
    <row r="104" spans="1:10" ht="25.2" customHeight="1" x14ac:dyDescent="0.3">
      <c r="A104" s="2" t="s">
        <v>368</v>
      </c>
      <c r="B104" s="2">
        <v>822</v>
      </c>
      <c r="C104" s="2">
        <v>1</v>
      </c>
      <c r="D104" s="2">
        <v>193</v>
      </c>
      <c r="E104" s="2">
        <v>1</v>
      </c>
      <c r="F104">
        <v>555.10492699999998</v>
      </c>
      <c r="G104">
        <v>1388.127</v>
      </c>
      <c r="H104">
        <v>32968</v>
      </c>
      <c r="I104">
        <v>-20.7326629993746</v>
      </c>
      <c r="J104">
        <v>-48.057593825321732</v>
      </c>
    </row>
    <row r="105" spans="1:10" ht="25.2" customHeight="1" x14ac:dyDescent="0.3">
      <c r="A105" s="3" t="s">
        <v>373</v>
      </c>
      <c r="B105" s="3">
        <v>69</v>
      </c>
      <c r="C105" s="3">
        <v>2</v>
      </c>
      <c r="D105" s="3">
        <v>52</v>
      </c>
      <c r="E105" s="3">
        <v>2</v>
      </c>
      <c r="F105">
        <v>426.10397999999998</v>
      </c>
      <c r="G105">
        <v>357.32499999999999</v>
      </c>
      <c r="H105">
        <v>4857</v>
      </c>
      <c r="I105">
        <v>-22.404283199904853</v>
      </c>
      <c r="J105">
        <v>-51.524239850810247</v>
      </c>
    </row>
    <row r="106" spans="1:10" ht="25.2" customHeight="1" x14ac:dyDescent="0.3">
      <c r="A106" s="2" t="s">
        <v>380</v>
      </c>
      <c r="B106" s="2">
        <v>214</v>
      </c>
      <c r="C106" s="2">
        <v>3</v>
      </c>
      <c r="D106" s="2">
        <v>112</v>
      </c>
      <c r="E106" s="2">
        <v>3</v>
      </c>
      <c r="F106">
        <v>830.40829900000006</v>
      </c>
      <c r="G106">
        <v>385.375</v>
      </c>
      <c r="H106">
        <v>9755</v>
      </c>
      <c r="I106">
        <v>-24.123210417911206</v>
      </c>
      <c r="J106">
        <v>-48.905738479049141</v>
      </c>
    </row>
    <row r="107" spans="1:10" ht="25.2" customHeight="1" x14ac:dyDescent="0.3">
      <c r="A107" s="3" t="s">
        <v>388</v>
      </c>
      <c r="B107" s="3">
        <v>316</v>
      </c>
      <c r="C107" s="3">
        <v>18</v>
      </c>
      <c r="D107" s="3">
        <v>116</v>
      </c>
      <c r="E107" s="3">
        <v>16</v>
      </c>
      <c r="F107">
        <v>561.31518600000004</v>
      </c>
      <c r="G107">
        <v>73.787999999999997</v>
      </c>
      <c r="H107">
        <v>60174</v>
      </c>
      <c r="I107">
        <v>-22.782794660913055</v>
      </c>
      <c r="J107">
        <v>-47.293634614404752</v>
      </c>
    </row>
    <row r="108" spans="1:10" ht="25.2" customHeight="1" x14ac:dyDescent="0.3">
      <c r="A108" s="2" t="s">
        <v>393</v>
      </c>
      <c r="B108" s="2">
        <v>10</v>
      </c>
      <c r="C108" s="2">
        <v>1</v>
      </c>
      <c r="D108" s="2">
        <v>9</v>
      </c>
      <c r="E108" s="2">
        <v>1</v>
      </c>
      <c r="F108">
        <v>625.86302699999999</v>
      </c>
      <c r="G108">
        <v>198.93799999999999</v>
      </c>
      <c r="H108">
        <v>2496</v>
      </c>
      <c r="I108">
        <v>-22.944584777489698</v>
      </c>
      <c r="J108">
        <v>-49.340950752602339</v>
      </c>
    </row>
    <row r="109" spans="1:10" ht="25.2" customHeight="1" x14ac:dyDescent="0.3">
      <c r="A109" s="3" t="s">
        <v>414</v>
      </c>
      <c r="B109" s="3">
        <v>281</v>
      </c>
      <c r="C109" s="3">
        <v>1</v>
      </c>
      <c r="D109" s="3">
        <v>134</v>
      </c>
      <c r="E109" s="3">
        <v>1</v>
      </c>
      <c r="F109">
        <v>607.74558100000002</v>
      </c>
      <c r="G109">
        <v>1018.724</v>
      </c>
      <c r="H109">
        <v>20197</v>
      </c>
      <c r="I109">
        <v>-23.386927999311954</v>
      </c>
      <c r="J109">
        <v>-48.723676984127096</v>
      </c>
    </row>
    <row r="110" spans="1:10" ht="25.2" customHeight="1" x14ac:dyDescent="0.3">
      <c r="A110" s="2" t="s">
        <v>418</v>
      </c>
      <c r="B110" s="2">
        <v>492</v>
      </c>
      <c r="C110" s="2">
        <v>1027</v>
      </c>
      <c r="D110" s="2">
        <v>183</v>
      </c>
      <c r="E110" s="2">
        <v>38</v>
      </c>
      <c r="F110">
        <v>32.946368</v>
      </c>
      <c r="G110">
        <v>359.41399999999999</v>
      </c>
      <c r="H110">
        <v>19648</v>
      </c>
      <c r="I110">
        <v>-24.712546630958105</v>
      </c>
      <c r="J110">
        <v>-47.879997602894392</v>
      </c>
    </row>
    <row r="111" spans="1:10" ht="25.2" customHeight="1" x14ac:dyDescent="0.3">
      <c r="A111" s="3" t="s">
        <v>420</v>
      </c>
      <c r="B111" s="3">
        <v>118</v>
      </c>
      <c r="C111" s="3">
        <v>2</v>
      </c>
      <c r="D111" s="3">
        <v>90</v>
      </c>
      <c r="E111" s="3">
        <v>2</v>
      </c>
      <c r="F111">
        <v>748.62826600000005</v>
      </c>
      <c r="G111">
        <v>602.84799999999996</v>
      </c>
      <c r="H111">
        <v>14670</v>
      </c>
      <c r="I111">
        <v>-20.641153402307655</v>
      </c>
      <c r="J111">
        <v>-47.283060090300175</v>
      </c>
    </row>
    <row r="112" spans="1:10" ht="25.2" customHeight="1" x14ac:dyDescent="0.3">
      <c r="A112" s="2" t="s">
        <v>422</v>
      </c>
      <c r="B112" s="2">
        <v>2646</v>
      </c>
      <c r="C112" s="2">
        <v>3</v>
      </c>
      <c r="D112" s="2">
        <v>222</v>
      </c>
      <c r="E112" s="2">
        <v>3</v>
      </c>
      <c r="F112">
        <v>590.39793199999997</v>
      </c>
      <c r="G112">
        <v>138.77699999999999</v>
      </c>
      <c r="H112">
        <v>109424</v>
      </c>
      <c r="I112">
        <v>-22.759921699999953</v>
      </c>
      <c r="J112">
        <v>-47.154385800969493</v>
      </c>
    </row>
    <row r="113" spans="1:10" ht="25.2" customHeight="1" x14ac:dyDescent="0.3">
      <c r="A113" s="3" t="s">
        <v>429</v>
      </c>
      <c r="B113" s="3">
        <v>1929</v>
      </c>
      <c r="C113" s="3">
        <v>1</v>
      </c>
      <c r="D113" s="3">
        <v>228</v>
      </c>
      <c r="E113" s="3">
        <v>1</v>
      </c>
      <c r="F113">
        <v>600.41107999999997</v>
      </c>
      <c r="G113">
        <v>108.81699999999999</v>
      </c>
      <c r="H113">
        <v>47919</v>
      </c>
      <c r="I113">
        <v>-22.743771000000002</v>
      </c>
      <c r="J113">
        <v>-46.897802090290753</v>
      </c>
    </row>
    <row r="114" spans="1:10" ht="25.2" customHeight="1" x14ac:dyDescent="0.3">
      <c r="A114" s="2" t="s">
        <v>432</v>
      </c>
      <c r="B114" s="2">
        <v>102</v>
      </c>
      <c r="C114" s="2">
        <v>2</v>
      </c>
      <c r="D114" s="2">
        <v>64</v>
      </c>
      <c r="E114" s="2">
        <v>2</v>
      </c>
      <c r="F114">
        <v>415.20048700000001</v>
      </c>
      <c r="G114">
        <v>711.31500000000005</v>
      </c>
      <c r="H114">
        <v>63407</v>
      </c>
      <c r="I114">
        <v>-21.418383015</v>
      </c>
      <c r="J114">
        <v>-50.07303627502921</v>
      </c>
    </row>
    <row r="115" spans="1:10" ht="25.2" customHeight="1" x14ac:dyDescent="0.3">
      <c r="A115" s="3" t="s">
        <v>433</v>
      </c>
      <c r="B115" s="3">
        <v>132</v>
      </c>
      <c r="C115" s="3">
        <v>7</v>
      </c>
      <c r="D115" s="3">
        <v>66</v>
      </c>
      <c r="E115" s="3">
        <v>4</v>
      </c>
      <c r="F115">
        <v>363.98671899999999</v>
      </c>
      <c r="G115">
        <v>974.24699999999996</v>
      </c>
      <c r="H115">
        <v>25669</v>
      </c>
      <c r="I115">
        <v>-20.636668999377008</v>
      </c>
      <c r="J115">
        <v>-51.106661019946934</v>
      </c>
    </row>
    <row r="116" spans="1:10" ht="25.2" customHeight="1" x14ac:dyDescent="0.3">
      <c r="A116" s="2" t="s">
        <v>435</v>
      </c>
      <c r="B116" s="2">
        <v>17059</v>
      </c>
      <c r="C116" s="2">
        <v>879</v>
      </c>
      <c r="D116" s="2">
        <v>438</v>
      </c>
      <c r="E116" s="2">
        <v>98</v>
      </c>
      <c r="F116">
        <v>11.33502</v>
      </c>
      <c r="G116">
        <v>326.21600000000001</v>
      </c>
      <c r="H116">
        <v>68284</v>
      </c>
      <c r="I116">
        <v>-24.319508883999905</v>
      </c>
      <c r="J116">
        <v>-46.997301864512337</v>
      </c>
    </row>
    <row r="117" spans="1:10" ht="25.2" customHeight="1" x14ac:dyDescent="0.3">
      <c r="A117" s="3" t="s">
        <v>436</v>
      </c>
      <c r="B117" s="3">
        <v>2</v>
      </c>
      <c r="C117" s="3">
        <v>1</v>
      </c>
      <c r="D117" s="3">
        <v>2</v>
      </c>
      <c r="E117" s="3">
        <v>1</v>
      </c>
      <c r="F117">
        <v>435.26418000000001</v>
      </c>
      <c r="G117">
        <v>232.488</v>
      </c>
      <c r="H117">
        <v>5980</v>
      </c>
      <c r="I117">
        <v>-21.5953916792139</v>
      </c>
      <c r="J117">
        <v>-50.599425717222353</v>
      </c>
    </row>
    <row r="118" spans="1:10" ht="25.2" customHeight="1" x14ac:dyDescent="0.3">
      <c r="A118" s="2" t="s">
        <v>437</v>
      </c>
      <c r="B118" s="2">
        <v>1235</v>
      </c>
      <c r="C118" s="2">
        <v>6</v>
      </c>
      <c r="D118" s="2">
        <v>289</v>
      </c>
      <c r="E118" s="2">
        <v>6</v>
      </c>
      <c r="F118">
        <v>805.44356400000004</v>
      </c>
      <c r="G118">
        <v>746.86800000000005</v>
      </c>
      <c r="H118">
        <v>55348</v>
      </c>
      <c r="I118">
        <v>-23.714202222999905</v>
      </c>
      <c r="J118">
        <v>-47.418015150930991</v>
      </c>
    </row>
    <row r="119" spans="1:10" ht="25.2" customHeight="1" x14ac:dyDescent="0.3">
      <c r="A119" s="3" t="s">
        <v>439</v>
      </c>
      <c r="B119" s="3">
        <v>4304</v>
      </c>
      <c r="C119" s="3">
        <v>9</v>
      </c>
      <c r="D119" s="3">
        <v>385</v>
      </c>
      <c r="E119" s="3">
        <v>8</v>
      </c>
      <c r="F119">
        <v>559.00517500000001</v>
      </c>
      <c r="G119">
        <v>729.99800000000005</v>
      </c>
      <c r="H119">
        <v>168328</v>
      </c>
      <c r="I119">
        <v>-22.926668725898853</v>
      </c>
      <c r="J119">
        <v>-45.46204884623041</v>
      </c>
    </row>
    <row r="120" spans="1:10" ht="25.2" customHeight="1" x14ac:dyDescent="0.3">
      <c r="A120" s="2" t="s">
        <v>443</v>
      </c>
      <c r="B120" s="2">
        <v>422</v>
      </c>
      <c r="C120" s="2">
        <v>4</v>
      </c>
      <c r="D120" s="2">
        <v>169</v>
      </c>
      <c r="E120" s="2">
        <v>4</v>
      </c>
      <c r="F120">
        <v>638.54311600000005</v>
      </c>
      <c r="G120">
        <v>175.99600000000001</v>
      </c>
      <c r="H120">
        <v>13657</v>
      </c>
      <c r="I120">
        <v>-22.611166885180054</v>
      </c>
      <c r="J120">
        <v>-45.183569424497712</v>
      </c>
    </row>
    <row r="121" spans="1:10" ht="25.2" customHeight="1" x14ac:dyDescent="0.3">
      <c r="A121" s="3" t="s">
        <v>445</v>
      </c>
      <c r="B121" s="3">
        <v>14240</v>
      </c>
      <c r="C121" s="3">
        <v>56</v>
      </c>
      <c r="D121" s="3">
        <v>347</v>
      </c>
      <c r="E121" s="3">
        <v>28</v>
      </c>
      <c r="F121">
        <v>527.09938799999998</v>
      </c>
      <c r="G121">
        <v>1378.069</v>
      </c>
      <c r="H121">
        <v>404142</v>
      </c>
      <c r="I121">
        <v>-22.723722000000002</v>
      </c>
      <c r="J121">
        <v>-47.646846236158197</v>
      </c>
    </row>
    <row r="122" spans="1:10" ht="25.2" customHeight="1" x14ac:dyDescent="0.3">
      <c r="A122" s="2" t="s">
        <v>446</v>
      </c>
      <c r="B122" s="2">
        <v>12158</v>
      </c>
      <c r="C122" s="2">
        <v>1</v>
      </c>
      <c r="D122" s="2">
        <v>352</v>
      </c>
      <c r="E122" s="2">
        <v>1</v>
      </c>
      <c r="F122">
        <v>555.89249900000004</v>
      </c>
      <c r="G122">
        <v>504.59100000000001</v>
      </c>
      <c r="H122">
        <v>29806</v>
      </c>
      <c r="I122">
        <v>-23.192991495000008</v>
      </c>
      <c r="J122">
        <v>-49.383974489660609</v>
      </c>
    </row>
    <row r="123" spans="1:10" ht="25.2" customHeight="1" x14ac:dyDescent="0.3">
      <c r="A123" s="3" t="s">
        <v>451</v>
      </c>
      <c r="B123" s="3">
        <v>1307</v>
      </c>
      <c r="C123" s="3">
        <v>20</v>
      </c>
      <c r="D123" s="3">
        <v>233</v>
      </c>
      <c r="E123" s="3">
        <v>7</v>
      </c>
      <c r="F123">
        <v>626.16231400000004</v>
      </c>
      <c r="G123">
        <v>727.11800000000005</v>
      </c>
      <c r="H123">
        <v>76409</v>
      </c>
      <c r="I123">
        <v>-21.994049295000003</v>
      </c>
      <c r="J123">
        <v>-47.425172881653872</v>
      </c>
    </row>
    <row r="124" spans="1:10" ht="25.2" customHeight="1" x14ac:dyDescent="0.3">
      <c r="A124" s="2" t="s">
        <v>453</v>
      </c>
      <c r="B124" s="2">
        <v>141</v>
      </c>
      <c r="C124" s="2">
        <v>665</v>
      </c>
      <c r="D124" s="2">
        <v>110</v>
      </c>
      <c r="E124" s="2">
        <v>105</v>
      </c>
      <c r="F124">
        <v>515.81715599999995</v>
      </c>
      <c r="G124">
        <v>430.63799999999998</v>
      </c>
      <c r="H124">
        <v>39719</v>
      </c>
      <c r="I124">
        <v>-21.010999499367802</v>
      </c>
      <c r="J124">
        <v>-48.222265751502015</v>
      </c>
    </row>
    <row r="125" spans="1:10" ht="25.2" customHeight="1" x14ac:dyDescent="0.3">
      <c r="A125" s="3" t="s">
        <v>466</v>
      </c>
      <c r="B125" s="3">
        <v>608</v>
      </c>
      <c r="C125" s="3">
        <v>41</v>
      </c>
      <c r="D125" s="3">
        <v>189</v>
      </c>
      <c r="E125" s="3">
        <v>30</v>
      </c>
      <c r="F125">
        <v>586.68104000000005</v>
      </c>
      <c r="G125">
        <v>244.90600000000001</v>
      </c>
      <c r="H125">
        <v>56150</v>
      </c>
      <c r="I125">
        <v>-21.858362505000006</v>
      </c>
      <c r="J125">
        <v>-47.48140964335802</v>
      </c>
    </row>
    <row r="126" spans="1:10" ht="25.2" customHeight="1" x14ac:dyDescent="0.3">
      <c r="A126" s="2" t="s">
        <v>471</v>
      </c>
      <c r="B126" s="2">
        <v>1233</v>
      </c>
      <c r="C126" s="2">
        <v>435</v>
      </c>
      <c r="D126" s="2">
        <v>223</v>
      </c>
      <c r="E126" s="2">
        <v>22</v>
      </c>
      <c r="F126">
        <v>8.6821260000000002</v>
      </c>
      <c r="G126">
        <v>149.25299999999999</v>
      </c>
      <c r="H126">
        <v>325073</v>
      </c>
      <c r="I126">
        <v>-24.003021500000003</v>
      </c>
      <c r="J126">
        <v>-46.412049583612436</v>
      </c>
    </row>
    <row r="127" spans="1:10" ht="25.2" customHeight="1" x14ac:dyDescent="0.3">
      <c r="A127" s="3" t="s">
        <v>475</v>
      </c>
      <c r="B127" s="3">
        <v>388</v>
      </c>
      <c r="C127" s="3">
        <v>1</v>
      </c>
      <c r="D127" s="3">
        <v>154</v>
      </c>
      <c r="E127" s="3">
        <v>1</v>
      </c>
      <c r="F127">
        <v>306.17832099999998</v>
      </c>
      <c r="G127">
        <v>1260.2809999999999</v>
      </c>
      <c r="H127">
        <v>44200</v>
      </c>
      <c r="I127">
        <v>-21.768781995000001</v>
      </c>
      <c r="J127">
        <v>-52.115275826996601</v>
      </c>
    </row>
    <row r="128" spans="1:10" ht="25.2" customHeight="1" x14ac:dyDescent="0.3">
      <c r="A128" s="2" t="s">
        <v>478</v>
      </c>
      <c r="B128" s="2">
        <v>59</v>
      </c>
      <c r="C128" s="2">
        <v>6</v>
      </c>
      <c r="D128" s="2">
        <v>43</v>
      </c>
      <c r="E128" s="2">
        <v>3</v>
      </c>
      <c r="F128">
        <v>431.25679100000002</v>
      </c>
      <c r="G128">
        <v>779.2</v>
      </c>
      <c r="H128">
        <v>40432</v>
      </c>
      <c r="I128">
        <v>-21.538867499355003</v>
      </c>
      <c r="J128">
        <v>-49.857735234791051</v>
      </c>
    </row>
    <row r="129" spans="1:10" ht="25.2" customHeight="1" x14ac:dyDescent="0.3">
      <c r="A129" s="3" t="s">
        <v>489</v>
      </c>
      <c r="B129" s="3">
        <v>871</v>
      </c>
      <c r="C129" s="3">
        <v>863</v>
      </c>
      <c r="D129" s="3">
        <v>198</v>
      </c>
      <c r="E129" s="3">
        <v>34</v>
      </c>
      <c r="F129">
        <v>19.002613</v>
      </c>
      <c r="G129">
        <v>722.20100000000002</v>
      </c>
      <c r="H129">
        <v>56322</v>
      </c>
      <c r="I129">
        <v>-24.494251427999906</v>
      </c>
      <c r="J129">
        <v>-47.841054751674982</v>
      </c>
    </row>
    <row r="130" spans="1:10" ht="25.2" customHeight="1" x14ac:dyDescent="0.3">
      <c r="A130" s="2" t="s">
        <v>492</v>
      </c>
      <c r="B130" s="2">
        <v>335</v>
      </c>
      <c r="C130" s="2">
        <v>7</v>
      </c>
      <c r="D130" s="2">
        <v>107</v>
      </c>
      <c r="E130" s="2">
        <v>4</v>
      </c>
      <c r="F130">
        <v>563.33300499999996</v>
      </c>
      <c r="G130">
        <v>471.553</v>
      </c>
      <c r="H130">
        <v>13219</v>
      </c>
      <c r="I130">
        <v>-22.064934664020004</v>
      </c>
      <c r="J130">
        <v>-48.177705754140838</v>
      </c>
    </row>
    <row r="131" spans="1:10" ht="25.2" customHeight="1" x14ac:dyDescent="0.3">
      <c r="A131" s="3" t="s">
        <v>493</v>
      </c>
      <c r="B131" s="3">
        <v>62</v>
      </c>
      <c r="C131" s="3">
        <v>9</v>
      </c>
      <c r="D131" s="3">
        <v>44</v>
      </c>
      <c r="E131" s="3">
        <v>8</v>
      </c>
      <c r="F131">
        <v>865.95305199999996</v>
      </c>
      <c r="G131">
        <v>697.5</v>
      </c>
      <c r="H131">
        <v>16444</v>
      </c>
      <c r="I131">
        <v>-24.220268457556852</v>
      </c>
      <c r="J131">
        <v>-48.765477481482321</v>
      </c>
    </row>
    <row r="132" spans="1:10" ht="25.2" customHeight="1" x14ac:dyDescent="0.3">
      <c r="A132" s="2" t="s">
        <v>497</v>
      </c>
      <c r="B132" s="2">
        <v>25900</v>
      </c>
      <c r="C132" s="2">
        <v>894</v>
      </c>
      <c r="D132" s="2">
        <v>436</v>
      </c>
      <c r="E132" s="2">
        <v>143</v>
      </c>
      <c r="F132">
        <v>680.982846</v>
      </c>
      <c r="G132">
        <v>333.363</v>
      </c>
      <c r="H132">
        <v>7673</v>
      </c>
      <c r="I132">
        <v>-24.101200310693006</v>
      </c>
      <c r="J132">
        <v>-48.367071155950498</v>
      </c>
    </row>
    <row r="133" spans="1:10" ht="25.2" customHeight="1" x14ac:dyDescent="0.3">
      <c r="A133" s="3" t="s">
        <v>501</v>
      </c>
      <c r="B133" s="3">
        <v>199</v>
      </c>
      <c r="C133" s="3">
        <v>1</v>
      </c>
      <c r="D133" s="3">
        <v>122</v>
      </c>
      <c r="E133" s="3">
        <v>1</v>
      </c>
      <c r="F133">
        <v>537.58763799999997</v>
      </c>
      <c r="G133">
        <v>316.63900000000001</v>
      </c>
      <c r="H133">
        <v>10799</v>
      </c>
      <c r="I133">
        <v>-21.589189499357602</v>
      </c>
      <c r="J133">
        <v>-48.072330066710776</v>
      </c>
    </row>
    <row r="134" spans="1:10" ht="25.2" customHeight="1" x14ac:dyDescent="0.3">
      <c r="A134" s="2" t="s">
        <v>503</v>
      </c>
      <c r="B134" s="2">
        <v>9627</v>
      </c>
      <c r="C134" s="2">
        <v>29</v>
      </c>
      <c r="D134" s="2">
        <v>344</v>
      </c>
      <c r="E134" s="2">
        <v>25</v>
      </c>
      <c r="F134">
        <v>618.99365499999999</v>
      </c>
      <c r="G134">
        <v>498.42200000000003</v>
      </c>
      <c r="H134">
        <v>206424</v>
      </c>
      <c r="I134">
        <v>-22.412511500000004</v>
      </c>
      <c r="J134">
        <v>-47.563533238434395</v>
      </c>
    </row>
    <row r="135" spans="1:10" ht="25.2" customHeight="1" x14ac:dyDescent="0.3">
      <c r="A135" s="3" t="s">
        <v>505</v>
      </c>
      <c r="B135" s="3">
        <v>213</v>
      </c>
      <c r="C135" s="3">
        <v>1</v>
      </c>
      <c r="D135" s="3">
        <v>105</v>
      </c>
      <c r="E135" s="3">
        <v>1</v>
      </c>
      <c r="F135">
        <v>762.981314</v>
      </c>
      <c r="G135">
        <v>36.341000000000001</v>
      </c>
      <c r="H135">
        <v>50846</v>
      </c>
      <c r="I135">
        <v>-23.744515000000003</v>
      </c>
      <c r="J135">
        <v>-46.393692673973653</v>
      </c>
    </row>
    <row r="136" spans="1:10" ht="25.2" customHeight="1" x14ac:dyDescent="0.3">
      <c r="A136" s="2" t="s">
        <v>516</v>
      </c>
      <c r="B136" s="2">
        <v>8027</v>
      </c>
      <c r="C136" s="2">
        <v>2779</v>
      </c>
      <c r="D136" s="2">
        <v>393</v>
      </c>
      <c r="E136" s="2">
        <v>188</v>
      </c>
      <c r="F136">
        <v>806.35944600000005</v>
      </c>
      <c r="G136">
        <v>424.99700000000001</v>
      </c>
      <c r="H136">
        <v>17139</v>
      </c>
      <c r="I136">
        <v>-23.5317929883978</v>
      </c>
      <c r="J136">
        <v>-45.84717692961798</v>
      </c>
    </row>
    <row r="137" spans="1:10" ht="25.2" customHeight="1" x14ac:dyDescent="0.3">
      <c r="A137" s="3" t="s">
        <v>537</v>
      </c>
      <c r="B137" s="3">
        <v>200</v>
      </c>
      <c r="C137" s="3">
        <v>25</v>
      </c>
      <c r="D137" s="3">
        <v>98</v>
      </c>
      <c r="E137" s="3">
        <v>25</v>
      </c>
      <c r="F137">
        <v>512.43853300000001</v>
      </c>
      <c r="G137">
        <v>252.62100000000001</v>
      </c>
      <c r="H137">
        <v>6173</v>
      </c>
      <c r="I137">
        <v>-22.569410257822707</v>
      </c>
      <c r="J137">
        <v>-48.159014141546734</v>
      </c>
    </row>
    <row r="138" spans="1:10" ht="25.2" customHeight="1" x14ac:dyDescent="0.3">
      <c r="A138" s="2" t="s">
        <v>546</v>
      </c>
      <c r="B138" s="2">
        <v>7495</v>
      </c>
      <c r="C138" s="2">
        <v>96</v>
      </c>
      <c r="D138" s="2">
        <v>347</v>
      </c>
      <c r="E138" s="2">
        <v>59</v>
      </c>
      <c r="F138">
        <v>764.09666800000002</v>
      </c>
      <c r="G138">
        <v>175.78200000000001</v>
      </c>
      <c r="H138">
        <v>718773</v>
      </c>
      <c r="I138">
        <v>-23.657510000000002</v>
      </c>
      <c r="J138">
        <v>-46.530874257629542</v>
      </c>
    </row>
    <row r="139" spans="1:10" ht="25.2" customHeight="1" x14ac:dyDescent="0.3">
      <c r="A139" s="3" t="s">
        <v>548</v>
      </c>
      <c r="B139" s="3">
        <v>386</v>
      </c>
      <c r="C139" s="3">
        <v>1</v>
      </c>
      <c r="D139" s="3">
        <v>140</v>
      </c>
      <c r="E139" s="3">
        <v>1</v>
      </c>
      <c r="F139">
        <v>659.86581000000001</v>
      </c>
      <c r="G139">
        <v>154.13300000000001</v>
      </c>
      <c r="H139">
        <v>23310</v>
      </c>
      <c r="I139">
        <v>-22.604796852294054</v>
      </c>
      <c r="J139">
        <v>-46.915909900122074</v>
      </c>
    </row>
    <row r="140" spans="1:10" ht="25.2" customHeight="1" x14ac:dyDescent="0.3">
      <c r="A140" s="2" t="s">
        <v>549</v>
      </c>
      <c r="B140" s="2">
        <v>142</v>
      </c>
      <c r="C140" s="2">
        <v>2</v>
      </c>
      <c r="D140" s="2">
        <v>98</v>
      </c>
      <c r="E140" s="2">
        <v>2</v>
      </c>
      <c r="F140">
        <v>382.57087799999999</v>
      </c>
      <c r="G140">
        <v>1308.432</v>
      </c>
      <c r="H140">
        <v>8420</v>
      </c>
      <c r="I140">
        <v>-20.932496842544253</v>
      </c>
      <c r="J140">
        <v>-50.496735052327885</v>
      </c>
    </row>
    <row r="141" spans="1:10" ht="25.2" customHeight="1" x14ac:dyDescent="0.3">
      <c r="A141" s="3" t="s">
        <v>554</v>
      </c>
      <c r="B141" s="3">
        <v>1476</v>
      </c>
      <c r="C141" s="3">
        <v>7</v>
      </c>
      <c r="D141" s="3">
        <v>192</v>
      </c>
      <c r="E141" s="3">
        <v>7</v>
      </c>
      <c r="F141">
        <v>16.189961</v>
      </c>
      <c r="G141">
        <v>281.03300000000002</v>
      </c>
      <c r="H141">
        <v>433311</v>
      </c>
      <c r="I141">
        <v>-23.933737500000003</v>
      </c>
      <c r="J141">
        <v>-46.331370849190684</v>
      </c>
    </row>
    <row r="142" spans="1:10" ht="25.2" customHeight="1" x14ac:dyDescent="0.3">
      <c r="A142" s="2" t="s">
        <v>556</v>
      </c>
      <c r="B142" s="2">
        <v>2917</v>
      </c>
      <c r="C142" s="2">
        <v>4</v>
      </c>
      <c r="D142" s="2">
        <v>303</v>
      </c>
      <c r="E142" s="2">
        <v>4</v>
      </c>
      <c r="F142">
        <v>772.83696899999995</v>
      </c>
      <c r="G142">
        <v>409.53199999999998</v>
      </c>
      <c r="H142">
        <v>838936</v>
      </c>
      <c r="I142">
        <v>-23.710304500000007</v>
      </c>
      <c r="J142">
        <v>-46.550257247678331</v>
      </c>
    </row>
    <row r="143" spans="1:10" ht="25.2" customHeight="1" x14ac:dyDescent="0.3">
      <c r="A143" s="3" t="s">
        <v>557</v>
      </c>
      <c r="B143" s="3">
        <v>265</v>
      </c>
      <c r="C143" s="3">
        <v>6</v>
      </c>
      <c r="D143" s="3">
        <v>68</v>
      </c>
      <c r="E143" s="3">
        <v>1</v>
      </c>
      <c r="F143">
        <v>754.99158699999998</v>
      </c>
      <c r="G143">
        <v>15.331</v>
      </c>
      <c r="H143">
        <v>161127</v>
      </c>
      <c r="I143">
        <v>-23.614705000000004</v>
      </c>
      <c r="J143">
        <v>-46.571514608630615</v>
      </c>
    </row>
    <row r="144" spans="1:10" ht="25.2" customHeight="1" x14ac:dyDescent="0.3">
      <c r="A144" s="2" t="s">
        <v>558</v>
      </c>
      <c r="B144" s="2">
        <v>6463</v>
      </c>
      <c r="C144" s="2">
        <v>24</v>
      </c>
      <c r="D144" s="2">
        <v>315</v>
      </c>
      <c r="E144" s="2">
        <v>4</v>
      </c>
      <c r="F144">
        <v>849.65603699999997</v>
      </c>
      <c r="G144">
        <v>1136.9069999999999</v>
      </c>
      <c r="H144">
        <v>251983</v>
      </c>
      <c r="I144">
        <v>-22.015998500000002</v>
      </c>
      <c r="J144">
        <v>-47.889237684691636</v>
      </c>
    </row>
    <row r="145" spans="1:10" ht="25.2" customHeight="1" x14ac:dyDescent="0.3">
      <c r="A145" s="3" t="s">
        <v>566</v>
      </c>
      <c r="B145" s="3">
        <v>1089</v>
      </c>
      <c r="C145" s="3">
        <v>28</v>
      </c>
      <c r="D145" s="3">
        <v>264</v>
      </c>
      <c r="E145" s="3">
        <v>17</v>
      </c>
      <c r="F145">
        <v>517.39019800000005</v>
      </c>
      <c r="G145">
        <v>570.68499999999995</v>
      </c>
      <c r="H145">
        <v>4147</v>
      </c>
      <c r="I145">
        <v>-22.646489896629703</v>
      </c>
      <c r="J145">
        <v>-44.578340961319348</v>
      </c>
    </row>
    <row r="146" spans="1:10" ht="25.2" customHeight="1" x14ac:dyDescent="0.3">
      <c r="A146" s="2" t="s">
        <v>567</v>
      </c>
      <c r="B146" s="2">
        <v>1351</v>
      </c>
      <c r="C146" s="2">
        <v>1</v>
      </c>
      <c r="D146" s="2">
        <v>208</v>
      </c>
      <c r="E146" s="2">
        <v>1</v>
      </c>
      <c r="F146">
        <v>718.57108200000005</v>
      </c>
      <c r="G146">
        <v>419.68400000000003</v>
      </c>
      <c r="H146">
        <v>54946</v>
      </c>
      <c r="I146">
        <v>-21.596102500000004</v>
      </c>
      <c r="J146">
        <v>-46.888265889528491</v>
      </c>
    </row>
    <row r="147" spans="1:10" ht="25.2" customHeight="1" x14ac:dyDescent="0.3">
      <c r="A147" s="3" t="s">
        <v>568</v>
      </c>
      <c r="B147" s="3">
        <v>2481</v>
      </c>
      <c r="C147" s="3">
        <v>8</v>
      </c>
      <c r="D147" s="3">
        <v>230</v>
      </c>
      <c r="E147" s="3">
        <v>2</v>
      </c>
      <c r="F147">
        <v>504.243066</v>
      </c>
      <c r="G147">
        <v>431.94400000000002</v>
      </c>
      <c r="H147">
        <v>460671</v>
      </c>
      <c r="I147">
        <v>-20.812636500000004</v>
      </c>
      <c r="J147">
        <v>-49.381347685025794</v>
      </c>
    </row>
    <row r="148" spans="1:10" ht="25.2" customHeight="1" x14ac:dyDescent="0.3">
      <c r="A148" s="2" t="s">
        <v>569</v>
      </c>
      <c r="B148" s="2">
        <v>10169</v>
      </c>
      <c r="C148" s="2">
        <v>77</v>
      </c>
      <c r="D148" s="2">
        <v>398</v>
      </c>
      <c r="E148" s="2">
        <v>66</v>
      </c>
      <c r="F148">
        <v>604.88468899999998</v>
      </c>
      <c r="G148">
        <v>1099.4090000000001</v>
      </c>
      <c r="H148">
        <v>721944</v>
      </c>
      <c r="I148">
        <v>-23.184061500000002</v>
      </c>
      <c r="J148">
        <v>-45.884175401459665</v>
      </c>
    </row>
    <row r="149" spans="1:10" ht="25.2" customHeight="1" x14ac:dyDescent="0.3">
      <c r="A149" s="3" t="s">
        <v>571</v>
      </c>
      <c r="B149" s="3">
        <v>19720</v>
      </c>
      <c r="C149" s="3">
        <v>300</v>
      </c>
      <c r="D149" s="3">
        <v>406</v>
      </c>
      <c r="E149" s="3">
        <v>110</v>
      </c>
      <c r="F149">
        <v>761.15639399999998</v>
      </c>
      <c r="G149">
        <v>617.31500000000005</v>
      </c>
      <c r="H149">
        <v>10687</v>
      </c>
      <c r="I149">
        <v>-23.221871510221003</v>
      </c>
      <c r="J149">
        <v>-45.309544504809459</v>
      </c>
    </row>
    <row r="150" spans="1:10" ht="25.2" customHeight="1" x14ac:dyDescent="0.3">
      <c r="A150" s="2" t="s">
        <v>572</v>
      </c>
      <c r="B150" s="2">
        <v>1253</v>
      </c>
      <c r="C150" s="2">
        <v>2</v>
      </c>
      <c r="D150" s="2">
        <v>281</v>
      </c>
      <c r="E150" s="2">
        <v>1</v>
      </c>
      <c r="F150">
        <v>733.95771000000002</v>
      </c>
      <c r="G150">
        <v>650.73400000000004</v>
      </c>
      <c r="H150">
        <v>40954</v>
      </c>
      <c r="I150">
        <v>-22.736459985000007</v>
      </c>
      <c r="J150">
        <v>-48.568763281267941</v>
      </c>
    </row>
    <row r="151" spans="1:10" ht="25.2" customHeight="1" x14ac:dyDescent="0.3">
      <c r="A151" s="3" t="s">
        <v>573</v>
      </c>
      <c r="B151" s="3">
        <v>4465</v>
      </c>
      <c r="C151" s="3">
        <v>27</v>
      </c>
      <c r="D151" s="3">
        <v>376</v>
      </c>
      <c r="E151" s="3">
        <v>23</v>
      </c>
      <c r="F151">
        <v>665.75800000000004</v>
      </c>
      <c r="G151">
        <v>930.33900000000006</v>
      </c>
      <c r="H151">
        <v>32931</v>
      </c>
      <c r="I151">
        <v>-23.879490000000004</v>
      </c>
      <c r="J151">
        <v>-47.99558914635093</v>
      </c>
    </row>
    <row r="152" spans="1:10" ht="25.2" customHeight="1" x14ac:dyDescent="0.3">
      <c r="A152" s="2" t="s">
        <v>574</v>
      </c>
      <c r="B152" s="2">
        <v>41840</v>
      </c>
      <c r="C152" s="2">
        <v>5680</v>
      </c>
      <c r="D152" s="2">
        <v>464</v>
      </c>
      <c r="E152" s="2">
        <v>281</v>
      </c>
      <c r="F152">
        <v>783.61512700000003</v>
      </c>
      <c r="G152">
        <v>1521.11</v>
      </c>
      <c r="H152">
        <v>12252023</v>
      </c>
      <c r="I152">
        <v>-23.567386500000001</v>
      </c>
      <c r="J152">
        <v>-46.570383182112749</v>
      </c>
    </row>
    <row r="153" spans="1:10" ht="25.2" customHeight="1" x14ac:dyDescent="0.3">
      <c r="A153" s="3" t="s">
        <v>575</v>
      </c>
      <c r="B153" s="3">
        <v>2791</v>
      </c>
      <c r="C153" s="3">
        <v>68</v>
      </c>
      <c r="D153" s="3">
        <v>272</v>
      </c>
      <c r="E153" s="3">
        <v>46</v>
      </c>
      <c r="F153">
        <v>565.011977</v>
      </c>
      <c r="G153">
        <v>611.27800000000002</v>
      </c>
      <c r="H153">
        <v>35653</v>
      </c>
      <c r="I153">
        <v>-22.548888000000002</v>
      </c>
      <c r="J153">
        <v>-47.914032997113132</v>
      </c>
    </row>
    <row r="154" spans="1:10" ht="25.2" customHeight="1" x14ac:dyDescent="0.3">
      <c r="A154" s="2" t="s">
        <v>578</v>
      </c>
      <c r="B154" s="2">
        <v>5619</v>
      </c>
      <c r="C154" s="2">
        <v>457</v>
      </c>
      <c r="D154" s="2">
        <v>344</v>
      </c>
      <c r="E154" s="2">
        <v>66</v>
      </c>
      <c r="F154">
        <v>1.362498</v>
      </c>
      <c r="G154">
        <v>402.39499999999998</v>
      </c>
      <c r="H154">
        <v>88980</v>
      </c>
      <c r="I154">
        <v>-23.806687652148753</v>
      </c>
      <c r="J154">
        <v>-45.402680140543957</v>
      </c>
    </row>
    <row r="155" spans="1:10" ht="25.2" customHeight="1" x14ac:dyDescent="0.3">
      <c r="A155" s="3" t="s">
        <v>579</v>
      </c>
      <c r="B155" s="3">
        <v>2326</v>
      </c>
      <c r="C155" s="3">
        <v>6</v>
      </c>
      <c r="D155" s="3">
        <v>298</v>
      </c>
      <c r="E155" s="3">
        <v>6</v>
      </c>
      <c r="F155">
        <v>929.72258999999997</v>
      </c>
      <c r="G155">
        <v>252.41</v>
      </c>
      <c r="H155">
        <v>12182</v>
      </c>
      <c r="I155">
        <v>-21.708420791919607</v>
      </c>
      <c r="J155">
        <v>-46.824127625791355</v>
      </c>
    </row>
    <row r="156" spans="1:10" ht="25.2" customHeight="1" x14ac:dyDescent="0.3">
      <c r="A156" s="2" t="s">
        <v>580</v>
      </c>
      <c r="B156" s="2">
        <v>198</v>
      </c>
      <c r="C156" s="2">
        <v>2</v>
      </c>
      <c r="D156" s="2">
        <v>120</v>
      </c>
      <c r="E156" s="2">
        <v>1</v>
      </c>
      <c r="F156">
        <v>629.97666100000004</v>
      </c>
      <c r="G156">
        <v>617.25199999999995</v>
      </c>
      <c r="H156">
        <v>15322</v>
      </c>
      <c r="I156">
        <v>-21.479723372164006</v>
      </c>
      <c r="J156">
        <v>-47.553352539983386</v>
      </c>
    </row>
    <row r="157" spans="1:10" ht="25.2" customHeight="1" x14ac:dyDescent="0.3">
      <c r="A157" s="3" t="s">
        <v>581</v>
      </c>
      <c r="B157" s="3">
        <v>955</v>
      </c>
      <c r="C157" s="3">
        <v>240</v>
      </c>
      <c r="D157" s="3">
        <v>193</v>
      </c>
      <c r="E157" s="3">
        <v>5</v>
      </c>
      <c r="F157">
        <v>13.940852</v>
      </c>
      <c r="G157">
        <v>148.1</v>
      </c>
      <c r="H157">
        <v>365798</v>
      </c>
      <c r="I157">
        <v>-23.967373000000006</v>
      </c>
      <c r="J157">
        <v>-46.384490817317726</v>
      </c>
    </row>
    <row r="158" spans="1:10" ht="25.2" customHeight="1" x14ac:dyDescent="0.3">
      <c r="A158" s="2" t="s">
        <v>582</v>
      </c>
      <c r="B158" s="2">
        <v>340</v>
      </c>
      <c r="C158" s="2">
        <v>7</v>
      </c>
      <c r="D158" s="2">
        <v>144</v>
      </c>
      <c r="E158" s="2">
        <v>7</v>
      </c>
      <c r="F158">
        <v>599.76188000000002</v>
      </c>
      <c r="G158">
        <v>352.59199999999998</v>
      </c>
      <c r="H158">
        <v>10285</v>
      </c>
      <c r="I158">
        <v>-23.641506570768303</v>
      </c>
      <c r="J158">
        <v>-47.827195985044703</v>
      </c>
    </row>
    <row r="159" spans="1:10" ht="25.2" customHeight="1" x14ac:dyDescent="0.3">
      <c r="A159" s="3" t="s">
        <v>589</v>
      </c>
      <c r="B159" s="3">
        <v>640</v>
      </c>
      <c r="C159" s="3">
        <v>729</v>
      </c>
      <c r="D159" s="3">
        <v>221</v>
      </c>
      <c r="E159" s="3">
        <v>146</v>
      </c>
      <c r="F159">
        <v>30.719439999999999</v>
      </c>
      <c r="G159">
        <v>1062.6990000000001</v>
      </c>
      <c r="H159">
        <v>12832</v>
      </c>
      <c r="I159">
        <v>-24.388603782187904</v>
      </c>
      <c r="J159">
        <v>-47.927216963472212</v>
      </c>
    </row>
    <row r="160" spans="1:10" ht="25.2" customHeight="1" x14ac:dyDescent="0.3">
      <c r="A160" s="2" t="s">
        <v>592</v>
      </c>
      <c r="B160" s="2">
        <v>1580</v>
      </c>
      <c r="C160" s="2">
        <v>2</v>
      </c>
      <c r="D160" s="2">
        <v>195</v>
      </c>
      <c r="E160" s="2">
        <v>1</v>
      </c>
      <c r="F160">
        <v>764.529222</v>
      </c>
      <c r="G160">
        <v>449.029</v>
      </c>
      <c r="H160">
        <v>41005</v>
      </c>
      <c r="I160">
        <v>-22.592029951899505</v>
      </c>
      <c r="J160">
        <v>-46.529211591760863</v>
      </c>
    </row>
    <row r="161" spans="1:10" ht="25.2" customHeight="1" x14ac:dyDescent="0.3">
      <c r="A161" s="3" t="s">
        <v>593</v>
      </c>
      <c r="B161" s="3">
        <v>5155</v>
      </c>
      <c r="C161" s="3">
        <v>8</v>
      </c>
      <c r="D161" s="3">
        <v>245</v>
      </c>
      <c r="E161" s="3">
        <v>8</v>
      </c>
      <c r="F161">
        <v>591.22937400000001</v>
      </c>
      <c r="G161">
        <v>450.38200000000001</v>
      </c>
      <c r="H161">
        <v>679378</v>
      </c>
      <c r="I161">
        <v>-23.499323</v>
      </c>
      <c r="J161">
        <v>-47.457853253204043</v>
      </c>
    </row>
    <row r="162" spans="1:10" ht="25.2" customHeight="1" x14ac:dyDescent="0.3">
      <c r="A162" s="2" t="s">
        <v>595</v>
      </c>
      <c r="B162" s="2">
        <v>195</v>
      </c>
      <c r="C162" s="2">
        <v>19</v>
      </c>
      <c r="D162" s="2">
        <v>90</v>
      </c>
      <c r="E162" s="2">
        <v>18</v>
      </c>
      <c r="F162">
        <v>570.00790900000004</v>
      </c>
      <c r="G162">
        <v>153.465</v>
      </c>
      <c r="H162">
        <v>282441</v>
      </c>
      <c r="I162">
        <v>-22.822145000000003</v>
      </c>
      <c r="J162">
        <v>-47.265802732090094</v>
      </c>
    </row>
    <row r="163" spans="1:10" ht="25.2" customHeight="1" x14ac:dyDescent="0.3">
      <c r="A163" s="3" t="s">
        <v>607</v>
      </c>
      <c r="B163" s="3">
        <v>31244</v>
      </c>
      <c r="C163" s="3">
        <v>44</v>
      </c>
      <c r="D163" s="3">
        <v>355</v>
      </c>
      <c r="E163" s="3">
        <v>28</v>
      </c>
      <c r="F163">
        <v>889.77241100000003</v>
      </c>
      <c r="G163">
        <v>755.1</v>
      </c>
      <c r="H163">
        <v>7807</v>
      </c>
      <c r="I163">
        <v>-23.973148266790606</v>
      </c>
      <c r="J163">
        <v>-47.505288235203587</v>
      </c>
    </row>
    <row r="164" spans="1:10" ht="25.2" customHeight="1" x14ac:dyDescent="0.3">
      <c r="A164" s="2" t="s">
        <v>608</v>
      </c>
      <c r="B164" s="2">
        <v>314</v>
      </c>
      <c r="C164" s="2">
        <v>6</v>
      </c>
      <c r="D164" s="2">
        <v>121</v>
      </c>
      <c r="E164" s="2">
        <v>6</v>
      </c>
      <c r="F164">
        <v>806.79211399999997</v>
      </c>
      <c r="G164">
        <v>221.89099999999999</v>
      </c>
      <c r="H164">
        <v>12960</v>
      </c>
      <c r="I164">
        <v>-21.47188540230535</v>
      </c>
      <c r="J164">
        <v>-46.745515210683564</v>
      </c>
    </row>
    <row r="165" spans="1:10" ht="25.2" customHeight="1" x14ac:dyDescent="0.3">
      <c r="A165" s="3" t="s">
        <v>616</v>
      </c>
      <c r="B165" s="3">
        <v>2817</v>
      </c>
      <c r="C165" s="3">
        <v>4</v>
      </c>
      <c r="D165" s="3">
        <v>273</v>
      </c>
      <c r="E165" s="3">
        <v>4</v>
      </c>
      <c r="F165">
        <v>586.07850599999995</v>
      </c>
      <c r="G165">
        <v>625.00300000000004</v>
      </c>
      <c r="H165">
        <v>314924</v>
      </c>
      <c r="I165">
        <v>-23.026555500000004</v>
      </c>
      <c r="J165">
        <v>-45.556608696687441</v>
      </c>
    </row>
    <row r="166" spans="1:10" ht="25.2" customHeight="1" x14ac:dyDescent="0.3">
      <c r="A166" s="2" t="s">
        <v>618</v>
      </c>
      <c r="B166" s="2">
        <v>4055</v>
      </c>
      <c r="C166" s="2">
        <v>60</v>
      </c>
      <c r="D166" s="2">
        <v>325</v>
      </c>
      <c r="E166" s="2">
        <v>39</v>
      </c>
      <c r="F166">
        <v>352.74982899999998</v>
      </c>
      <c r="G166">
        <v>1555.8030000000001</v>
      </c>
      <c r="H166">
        <v>23148</v>
      </c>
      <c r="I166">
        <v>-22.531007000000002</v>
      </c>
      <c r="J166">
        <v>-52.171194822163727</v>
      </c>
    </row>
    <row r="167" spans="1:10" ht="25.2" customHeight="1" x14ac:dyDescent="0.3">
      <c r="A167" s="3" t="s">
        <v>623</v>
      </c>
      <c r="B167" s="3">
        <v>209</v>
      </c>
      <c r="C167" s="3">
        <v>3</v>
      </c>
      <c r="D167" s="3">
        <v>110</v>
      </c>
      <c r="E167" s="3">
        <v>3</v>
      </c>
      <c r="F167">
        <v>794.43520799999999</v>
      </c>
      <c r="G167">
        <v>315.26600000000002</v>
      </c>
      <c r="H167">
        <v>10010</v>
      </c>
      <c r="I167">
        <v>-22.427493614698104</v>
      </c>
      <c r="J167">
        <v>-48.172157585145634</v>
      </c>
    </row>
    <row r="168" spans="1:10" ht="25.2" customHeight="1" x14ac:dyDescent="0.3">
      <c r="A168" s="2" t="s">
        <v>633</v>
      </c>
      <c r="B168" s="2">
        <v>31495</v>
      </c>
      <c r="C168" s="2">
        <v>1349</v>
      </c>
      <c r="D168" s="2">
        <v>500</v>
      </c>
      <c r="E168" s="2">
        <v>190</v>
      </c>
      <c r="F168">
        <v>5.0201219999999998</v>
      </c>
      <c r="G168">
        <v>708.10500000000002</v>
      </c>
      <c r="H168">
        <v>90799</v>
      </c>
      <c r="I168">
        <v>-23.435964980516907</v>
      </c>
      <c r="J168">
        <v>-45.072091475479915</v>
      </c>
    </row>
    <row r="169" spans="1:10" ht="25.2" customHeight="1" x14ac:dyDescent="0.3">
      <c r="A169" s="3" t="s">
        <v>634</v>
      </c>
      <c r="B169" s="3">
        <v>5</v>
      </c>
      <c r="C169" s="3">
        <v>1</v>
      </c>
      <c r="D169" s="3">
        <v>5</v>
      </c>
      <c r="E169" s="3">
        <v>1</v>
      </c>
      <c r="F169">
        <v>480.64356299999997</v>
      </c>
      <c r="G169">
        <v>282.17899999999997</v>
      </c>
      <c r="H169">
        <v>4780</v>
      </c>
      <c r="I169">
        <v>-22.523835450207056</v>
      </c>
      <c r="J169">
        <v>-49.663271665553467</v>
      </c>
    </row>
    <row r="170" spans="1:10" ht="25.2" customHeight="1" x14ac:dyDescent="0.3">
      <c r="A170" s="2" t="s">
        <v>641</v>
      </c>
      <c r="B170" s="2">
        <v>1376</v>
      </c>
      <c r="C170" s="2">
        <v>71</v>
      </c>
      <c r="D170" s="2">
        <v>182</v>
      </c>
      <c r="E170" s="2">
        <v>35</v>
      </c>
      <c r="F170">
        <v>690.12080300000002</v>
      </c>
      <c r="G170">
        <v>148.53800000000001</v>
      </c>
      <c r="H170">
        <v>129193</v>
      </c>
      <c r="I170">
        <v>-22.971244000000002</v>
      </c>
      <c r="J170">
        <v>-46.996630027555213</v>
      </c>
    </row>
    <row r="171" spans="1:10" ht="25.2" customHeight="1" x14ac:dyDescent="0.3">
      <c r="A171" s="3" t="s">
        <v>642</v>
      </c>
      <c r="B171" s="3">
        <v>29</v>
      </c>
      <c r="C171" s="3">
        <v>3</v>
      </c>
      <c r="D171" s="3">
        <v>23</v>
      </c>
      <c r="E171" s="3">
        <v>3</v>
      </c>
      <c r="F171">
        <v>451.787756</v>
      </c>
      <c r="G171">
        <v>857.66099999999994</v>
      </c>
      <c r="H171">
        <v>26480</v>
      </c>
      <c r="I171">
        <v>-21.225575282859502</v>
      </c>
      <c r="J171">
        <v>-50.869308119039758</v>
      </c>
    </row>
    <row r="172" spans="1:10" ht="25.2" customHeight="1" x14ac:dyDescent="0.3">
      <c r="A172" s="2" t="s">
        <v>643</v>
      </c>
      <c r="B172" s="2">
        <v>94</v>
      </c>
      <c r="C172" s="2">
        <v>2</v>
      </c>
      <c r="D172" s="2">
        <v>66</v>
      </c>
      <c r="E172" s="2">
        <v>1</v>
      </c>
      <c r="F172">
        <v>832.89650300000005</v>
      </c>
      <c r="G172">
        <v>142.595</v>
      </c>
      <c r="H172">
        <v>10537</v>
      </c>
      <c r="I172">
        <v>-22.884880423820402</v>
      </c>
      <c r="J172">
        <v>-46.411600233135466</v>
      </c>
    </row>
    <row r="173" spans="1:10" ht="25.2" customHeight="1" x14ac:dyDescent="0.3">
      <c r="A173" s="3" t="s">
        <v>647</v>
      </c>
      <c r="B173" s="3">
        <v>69</v>
      </c>
      <c r="C173" s="3">
        <v>1</v>
      </c>
      <c r="D173" s="3">
        <v>66</v>
      </c>
      <c r="E173" s="3">
        <v>1</v>
      </c>
      <c r="F173">
        <v>650.27430400000003</v>
      </c>
      <c r="G173">
        <v>247.71600000000001</v>
      </c>
      <c r="H173">
        <v>10843</v>
      </c>
      <c r="I173">
        <v>-22.224748314841602</v>
      </c>
      <c r="J173">
        <v>-49.821781654576142</v>
      </c>
    </row>
    <row r="174" spans="1:10" ht="25.2" customHeight="1" x14ac:dyDescent="0.3">
      <c r="A174" s="2" t="s">
        <v>648</v>
      </c>
      <c r="B174" s="2">
        <v>787</v>
      </c>
      <c r="C174" s="2">
        <v>9</v>
      </c>
      <c r="D174" s="2">
        <v>182</v>
      </c>
      <c r="E174" s="2">
        <v>6</v>
      </c>
      <c r="F174">
        <v>719.20842600000003</v>
      </c>
      <c r="G174">
        <v>81.603999999999999</v>
      </c>
      <c r="H174">
        <v>78728</v>
      </c>
      <c r="I174">
        <v>-23.030538324140796</v>
      </c>
      <c r="J174">
        <v>-46.976476309079708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79068-740F-44A5-A154-F4B33A648F68}">
  <dimension ref="A2:J25"/>
  <sheetViews>
    <sheetView workbookViewId="0">
      <selection activeCell="L11" sqref="L11"/>
    </sheetView>
  </sheetViews>
  <sheetFormatPr defaultRowHeight="14.4" x14ac:dyDescent="0.3"/>
  <cols>
    <col min="1" max="1" width="21.109375" style="13" customWidth="1"/>
    <col min="2" max="2" width="10.109375" customWidth="1"/>
    <col min="3" max="4" width="11.5546875" customWidth="1"/>
    <col min="5" max="5" width="10.77734375" customWidth="1"/>
    <col min="6" max="6" width="11.44140625" customWidth="1"/>
    <col min="8" max="8" width="9.6640625" customWidth="1"/>
    <col min="10" max="10" width="9.5546875" customWidth="1"/>
  </cols>
  <sheetData>
    <row r="2" spans="1:10" x14ac:dyDescent="0.3">
      <c r="A2"/>
    </row>
    <row r="3" spans="1:10" ht="28.2" customHeight="1" x14ac:dyDescent="0.3">
      <c r="A3"/>
      <c r="B3" s="6"/>
      <c r="C3" s="7" t="s">
        <v>657</v>
      </c>
      <c r="D3" s="7" t="s">
        <v>669</v>
      </c>
      <c r="E3" s="7" t="s">
        <v>659</v>
      </c>
      <c r="F3" s="7" t="s">
        <v>670</v>
      </c>
      <c r="G3" s="8"/>
      <c r="H3" s="8"/>
    </row>
    <row r="4" spans="1:10" x14ac:dyDescent="0.3">
      <c r="A4"/>
      <c r="B4" s="4" t="s">
        <v>5</v>
      </c>
      <c r="C4" s="10">
        <f>CORREL(Tabela1[Wikiaves (Espécies)],Tabela1[Área])</f>
        <v>0.24482121683080638</v>
      </c>
      <c r="D4" s="10">
        <f>CORREL(Tabela1[SpeciesLink (Espécies)],Tabela1[Área])</f>
        <v>0.29979712002829495</v>
      </c>
      <c r="E4" s="10">
        <f>CORREL(Tabela1[Wikiaves (Registros)],Tabela1[Área])</f>
        <v>0.13848384033294833</v>
      </c>
      <c r="F4" s="10">
        <f>CORREL(Tabela1[SpeciesLink (Registros)],Tabela1[Área])</f>
        <v>0.31627805588234936</v>
      </c>
      <c r="G4" s="9"/>
      <c r="H4" s="9" t="s">
        <v>678</v>
      </c>
    </row>
    <row r="5" spans="1:10" x14ac:dyDescent="0.3">
      <c r="A5"/>
      <c r="B5" s="4" t="s">
        <v>6</v>
      </c>
      <c r="C5" s="10">
        <f>CORREL(Tabela1[Wikiaves (Espécies)],Tabela1[Altitude])</f>
        <v>-1.8780956711594E-2</v>
      </c>
      <c r="D5" s="10">
        <f>CORREL(Tabela1[SpeciesLink (Espécies)],Tabela1[Altitude])</f>
        <v>-9.293525434941334E-2</v>
      </c>
      <c r="E5" s="10">
        <f>CORREL(Tabela1[Wikiaves (Registros)],Tabela1[Altitude])</f>
        <v>4.8303754162454422E-2</v>
      </c>
      <c r="F5" s="10">
        <f>CORREL(Tabela1[SpeciesLink (Registros)],Tabela1[Altitude])</f>
        <v>-0.15939681886572085</v>
      </c>
      <c r="G5" s="9"/>
      <c r="H5" s="9"/>
    </row>
    <row r="6" spans="1:10" x14ac:dyDescent="0.3">
      <c r="A6"/>
      <c r="B6" s="4" t="s">
        <v>8</v>
      </c>
      <c r="C6" s="10">
        <f>CORREL(Tabela1[Wikiaves (Espécies)],Tabela1[População])</f>
        <v>0.2393921868938893</v>
      </c>
      <c r="D6" s="10">
        <f>CORREL(Tabela1[SpeciesLink (Espécies)],Tabela1[População])</f>
        <v>0.3936519049827592</v>
      </c>
      <c r="E6" s="10">
        <f>CORREL(Tabela1[Wikiaves (Registros)],Tabela1[População])</f>
        <v>0.54031964036677016</v>
      </c>
      <c r="F6" s="10">
        <f>CORREL(Tabela1[SpeciesLink (Registros)],Tabela1[População])</f>
        <v>0.65893865861554168</v>
      </c>
      <c r="G6" s="9"/>
      <c r="H6" s="9"/>
    </row>
    <row r="7" spans="1:10" x14ac:dyDescent="0.3">
      <c r="A7"/>
      <c r="B7" s="4" t="s">
        <v>9</v>
      </c>
      <c r="C7" s="10">
        <f>CORREL(Tabela1[Wikiaves (Espécies)],Tabela1[Latitude])</f>
        <v>-0.29995145460032452</v>
      </c>
      <c r="D7" s="10">
        <f>CORREL(Tabela1[SpeciesLink (Espécies)],Tabela1[Latitude])</f>
        <v>-0.28571196241185792</v>
      </c>
      <c r="E7" s="10">
        <f>CORREL(Tabela1[Wikiaves (Registros)],Tabela1[Latitude])</f>
        <v>-0.19992641669798264</v>
      </c>
      <c r="F7" s="10">
        <f>CORREL(Tabela1[SpeciesLink (Registros)],Tabela1[Latitude])</f>
        <v>-0.2756415229395891</v>
      </c>
      <c r="G7" s="9"/>
      <c r="H7" s="9"/>
    </row>
    <row r="8" spans="1:10" x14ac:dyDescent="0.3">
      <c r="A8"/>
      <c r="B8" s="5" t="s">
        <v>10</v>
      </c>
      <c r="C8" s="16">
        <f>CORREL(Tabela1[Wikiaves (Espécies)],Tabela1[Longitude])</f>
        <v>0.48136216904903717</v>
      </c>
      <c r="D8" s="16">
        <f>CORREL(Tabela1[SpeciesLink (Espécies)],Tabela1[Longitude])</f>
        <v>0.20675242140084632</v>
      </c>
      <c r="E8" s="16">
        <f>CORREL(Tabela1[Wikiaves (Registros)],Tabela1[Longitude])</f>
        <v>0.28174794788746621</v>
      </c>
      <c r="F8" s="16">
        <f>CORREL(Tabela1[SpeciesLink (Registros)],Tabela1[Longitude])</f>
        <v>0.16561277977856959</v>
      </c>
      <c r="G8" s="9"/>
      <c r="H8" s="9"/>
    </row>
    <row r="9" spans="1:10" x14ac:dyDescent="0.3">
      <c r="A9"/>
    </row>
    <row r="16" spans="1:10" s="18" customFormat="1" ht="30" customHeight="1" x14ac:dyDescent="0.3">
      <c r="A16" s="19"/>
      <c r="B16" s="20" t="s">
        <v>659</v>
      </c>
      <c r="C16" s="20" t="s">
        <v>670</v>
      </c>
      <c r="D16" s="20" t="s">
        <v>657</v>
      </c>
      <c r="E16" s="20" t="s">
        <v>669</v>
      </c>
      <c r="F16" s="20" t="s">
        <v>6</v>
      </c>
      <c r="G16" s="20" t="s">
        <v>5</v>
      </c>
      <c r="H16" s="20" t="s">
        <v>8</v>
      </c>
      <c r="I16" s="20" t="s">
        <v>9</v>
      </c>
      <c r="J16" s="20" t="s">
        <v>10</v>
      </c>
    </row>
    <row r="17" spans="1:10" x14ac:dyDescent="0.3">
      <c r="A17" s="13" t="s">
        <v>659</v>
      </c>
      <c r="C17" s="17">
        <v>1.4655999999999999E-12</v>
      </c>
      <c r="D17" s="17">
        <v>4.5934E-24</v>
      </c>
      <c r="E17" s="17">
        <v>2.2189999999999999E-13</v>
      </c>
      <c r="F17">
        <v>0.52798</v>
      </c>
      <c r="G17">
        <v>6.9211999999999996E-2</v>
      </c>
      <c r="H17" s="17">
        <v>1.6864999999999999E-14</v>
      </c>
      <c r="I17">
        <v>8.3584000000000002E-3</v>
      </c>
      <c r="J17">
        <v>1.7312E-4</v>
      </c>
    </row>
    <row r="18" spans="1:10" x14ac:dyDescent="0.3">
      <c r="A18" s="13" t="s">
        <v>670</v>
      </c>
      <c r="B18" s="21">
        <v>0.50453999999999999</v>
      </c>
      <c r="D18" s="17">
        <v>2.5415000000000001E-6</v>
      </c>
      <c r="E18" s="17">
        <v>2.4819999999999998E-35</v>
      </c>
      <c r="F18">
        <v>3.6193000000000003E-2</v>
      </c>
      <c r="G18" s="17">
        <v>2.2435000000000001E-5</v>
      </c>
      <c r="H18" s="17">
        <v>6.5375999999999997E-23</v>
      </c>
      <c r="I18">
        <v>2.42E-4</v>
      </c>
      <c r="J18">
        <v>2.9437999999999999E-2</v>
      </c>
    </row>
    <row r="19" spans="1:10" x14ac:dyDescent="0.3">
      <c r="A19" s="13" t="s">
        <v>657</v>
      </c>
      <c r="B19" s="21">
        <v>0.67184999999999995</v>
      </c>
      <c r="C19" s="21">
        <v>0.34892000000000001</v>
      </c>
      <c r="D19" s="21"/>
      <c r="E19" s="17">
        <v>3.9391999999999998E-9</v>
      </c>
      <c r="F19">
        <v>0.80625999999999998</v>
      </c>
      <c r="G19">
        <v>1.1691E-3</v>
      </c>
      <c r="H19">
        <v>1.5131999999999999E-3</v>
      </c>
      <c r="I19" s="17">
        <v>6.0884000000000002E-5</v>
      </c>
      <c r="J19" s="17">
        <v>2.0267000000000002E-11</v>
      </c>
    </row>
    <row r="20" spans="1:10" x14ac:dyDescent="0.3">
      <c r="A20" s="13" t="s">
        <v>669</v>
      </c>
      <c r="B20" s="21">
        <v>0.52017999999999998</v>
      </c>
      <c r="C20" s="21">
        <v>0.77093</v>
      </c>
      <c r="D20" s="21">
        <v>0.42885000000000001</v>
      </c>
      <c r="F20">
        <v>0.22392999999999999</v>
      </c>
      <c r="G20" s="17">
        <v>6.1444000000000003E-5</v>
      </c>
      <c r="H20" s="17">
        <v>8.4112999999999994E-8</v>
      </c>
      <c r="I20">
        <v>1.3871000000000001E-4</v>
      </c>
      <c r="J20">
        <v>6.3480000000000003E-3</v>
      </c>
    </row>
    <row r="21" spans="1:10" x14ac:dyDescent="0.3">
      <c r="A21" s="13" t="s">
        <v>6</v>
      </c>
      <c r="B21" s="21">
        <v>4.8304E-2</v>
      </c>
      <c r="C21" s="21">
        <v>-0.15939999999999999</v>
      </c>
      <c r="D21" s="21">
        <v>-1.8780999999999999E-2</v>
      </c>
      <c r="E21" s="21">
        <v>-9.2935000000000004E-2</v>
      </c>
      <c r="F21" s="21"/>
      <c r="G21">
        <v>9.7918000000000005E-2</v>
      </c>
      <c r="H21">
        <v>0.31489</v>
      </c>
      <c r="I21">
        <v>2.0328999999999999E-4</v>
      </c>
      <c r="J21">
        <v>0.11747</v>
      </c>
    </row>
    <row r="22" spans="1:10" x14ac:dyDescent="0.3">
      <c r="A22" s="13" t="s">
        <v>5</v>
      </c>
      <c r="B22" s="21">
        <v>0.13847999999999999</v>
      </c>
      <c r="C22" s="21">
        <v>0.31628000000000001</v>
      </c>
      <c r="D22" s="21">
        <v>0.24482000000000001</v>
      </c>
      <c r="E22" s="21">
        <v>0.29980000000000001</v>
      </c>
      <c r="F22" s="21">
        <v>-0.12623999999999999</v>
      </c>
      <c r="H22">
        <v>3.2372999999999999E-2</v>
      </c>
      <c r="I22">
        <v>0.66359000000000001</v>
      </c>
      <c r="J22" s="17">
        <v>9.1712999999999994E-5</v>
      </c>
    </row>
    <row r="23" spans="1:10" x14ac:dyDescent="0.3">
      <c r="A23" s="13" t="s">
        <v>8</v>
      </c>
      <c r="B23" s="21">
        <v>0.54032000000000002</v>
      </c>
      <c r="C23" s="21">
        <v>0.65893999999999997</v>
      </c>
      <c r="D23" s="21">
        <v>0.23938999999999999</v>
      </c>
      <c r="E23" s="21">
        <v>0.39365</v>
      </c>
      <c r="F23" s="21">
        <v>7.6854000000000006E-2</v>
      </c>
      <c r="G23" s="21">
        <v>0.16278000000000001</v>
      </c>
      <c r="H23" s="21"/>
      <c r="I23">
        <v>0.38096999999999998</v>
      </c>
      <c r="J23">
        <v>0.13919999999999999</v>
      </c>
    </row>
    <row r="24" spans="1:10" x14ac:dyDescent="0.3">
      <c r="A24" s="13" t="s">
        <v>9</v>
      </c>
      <c r="B24" s="21">
        <v>-0.19993</v>
      </c>
      <c r="C24" s="21">
        <v>-0.27564</v>
      </c>
      <c r="D24" s="21">
        <v>-0.29994999999999999</v>
      </c>
      <c r="E24" s="21">
        <v>-0.28571000000000002</v>
      </c>
      <c r="F24" s="21">
        <v>0.27883999999999998</v>
      </c>
      <c r="G24" s="21">
        <v>-3.3301999999999998E-2</v>
      </c>
      <c r="H24" s="21">
        <v>-6.7019999999999996E-2</v>
      </c>
      <c r="J24" s="17">
        <v>2.1948000000000001E-6</v>
      </c>
    </row>
    <row r="25" spans="1:10" x14ac:dyDescent="0.3">
      <c r="A25" s="5" t="s">
        <v>10</v>
      </c>
      <c r="B25" s="22">
        <v>0.28175</v>
      </c>
      <c r="C25" s="22">
        <v>0.16561000000000001</v>
      </c>
      <c r="D25" s="22">
        <v>0.48136000000000001</v>
      </c>
      <c r="E25" s="22">
        <v>0.20674999999999999</v>
      </c>
      <c r="F25" s="22">
        <v>0.11946</v>
      </c>
      <c r="G25" s="22">
        <v>-0.29296</v>
      </c>
      <c r="H25" s="22">
        <v>0.11289</v>
      </c>
      <c r="I25" s="22">
        <v>-0.35099000000000002</v>
      </c>
      <c r="J25" s="6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20B46-8432-4C2D-9E57-CFDE688A9A4B}">
  <dimension ref="A1:O174"/>
  <sheetViews>
    <sheetView tabSelected="1" topLeftCell="F7" workbookViewId="0">
      <selection activeCell="P51" sqref="P51"/>
    </sheetView>
  </sheetViews>
  <sheetFormatPr defaultRowHeight="14.4" x14ac:dyDescent="0.3"/>
  <cols>
    <col min="1" max="1" width="9.77734375" customWidth="1"/>
    <col min="2" max="3" width="11.109375" customWidth="1"/>
    <col min="4" max="4" width="9.77734375" customWidth="1"/>
    <col min="5" max="5" width="11.21875" customWidth="1"/>
    <col min="8" max="8" width="19" customWidth="1"/>
    <col min="9" max="9" width="13.88671875" customWidth="1"/>
  </cols>
  <sheetData>
    <row r="1" spans="1:15" s="3" customFormat="1" ht="27" customHeight="1" x14ac:dyDescent="0.3">
      <c r="A1" s="3" t="s">
        <v>655</v>
      </c>
      <c r="B1" s="3" t="s">
        <v>659</v>
      </c>
      <c r="C1" s="3" t="s">
        <v>670</v>
      </c>
      <c r="D1" s="3" t="s">
        <v>657</v>
      </c>
      <c r="E1" s="3" t="s">
        <v>669</v>
      </c>
      <c r="F1" s="3" t="s">
        <v>6</v>
      </c>
      <c r="H1" s="24"/>
      <c r="I1" s="23" t="s">
        <v>685</v>
      </c>
      <c r="J1" s="23" t="s">
        <v>683</v>
      </c>
      <c r="K1" s="23" t="s">
        <v>684</v>
      </c>
      <c r="L1" s="23" t="s">
        <v>683</v>
      </c>
      <c r="M1" s="23" t="s">
        <v>682</v>
      </c>
      <c r="N1" s="23" t="s">
        <v>681</v>
      </c>
      <c r="O1" s="23" t="s">
        <v>680</v>
      </c>
    </row>
    <row r="2" spans="1:15" x14ac:dyDescent="0.3">
      <c r="A2" t="s">
        <v>13</v>
      </c>
      <c r="B2">
        <v>210</v>
      </c>
      <c r="C2">
        <v>1</v>
      </c>
      <c r="D2">
        <v>116</v>
      </c>
      <c r="E2">
        <v>1</v>
      </c>
      <c r="F2">
        <v>662.48301900000001</v>
      </c>
      <c r="H2" t="s">
        <v>659</v>
      </c>
      <c r="I2">
        <v>1.0210999999999999</v>
      </c>
      <c r="J2">
        <v>1.6147</v>
      </c>
      <c r="K2">
        <v>2525.1999999999998</v>
      </c>
      <c r="L2">
        <v>1004.7</v>
      </c>
      <c r="M2">
        <v>4.8304E-2</v>
      </c>
      <c r="N2">
        <f>M2*M2</f>
        <v>2.3332764160000001E-3</v>
      </c>
      <c r="O2">
        <v>0.52798</v>
      </c>
    </row>
    <row r="3" spans="1:15" x14ac:dyDescent="0.3">
      <c r="A3" t="s">
        <v>14</v>
      </c>
      <c r="B3">
        <v>492</v>
      </c>
      <c r="C3">
        <v>2</v>
      </c>
      <c r="D3">
        <v>169</v>
      </c>
      <c r="E3">
        <v>1</v>
      </c>
      <c r="F3">
        <v>832.91485399999999</v>
      </c>
      <c r="H3" t="s">
        <v>670</v>
      </c>
      <c r="I3">
        <v>-0.36593999999999999</v>
      </c>
      <c r="J3">
        <v>0.17332</v>
      </c>
      <c r="K3">
        <v>414.71</v>
      </c>
      <c r="L3">
        <v>107.85</v>
      </c>
      <c r="M3">
        <v>-0.15939999999999999</v>
      </c>
      <c r="N3">
        <f>M3*M3</f>
        <v>2.5408359999999994E-2</v>
      </c>
      <c r="O3">
        <v>3.6193000000000003E-2</v>
      </c>
    </row>
    <row r="4" spans="1:15" x14ac:dyDescent="0.3">
      <c r="A4" t="s">
        <v>16</v>
      </c>
      <c r="B4">
        <v>853</v>
      </c>
      <c r="C4">
        <v>2</v>
      </c>
      <c r="D4">
        <v>196</v>
      </c>
      <c r="E4">
        <v>2</v>
      </c>
      <c r="F4">
        <v>606.94214199999999</v>
      </c>
      <c r="H4" t="s">
        <v>657</v>
      </c>
      <c r="I4">
        <v>-7.2696999999999996E-3</v>
      </c>
      <c r="J4">
        <v>2.9595E-2</v>
      </c>
      <c r="K4">
        <v>218.34</v>
      </c>
      <c r="L4">
        <v>18.416</v>
      </c>
      <c r="M4">
        <v>-1.8780999999999999E-2</v>
      </c>
      <c r="N4">
        <f>M4*M4</f>
        <v>3.5272596099999998E-4</v>
      </c>
      <c r="O4">
        <v>0.80625999999999998</v>
      </c>
    </row>
    <row r="5" spans="1:15" x14ac:dyDescent="0.3">
      <c r="A5" t="s">
        <v>17</v>
      </c>
      <c r="B5">
        <v>1403</v>
      </c>
      <c r="C5">
        <v>39</v>
      </c>
      <c r="D5">
        <v>192</v>
      </c>
      <c r="E5">
        <v>33</v>
      </c>
      <c r="F5">
        <v>515.23534299999994</v>
      </c>
      <c r="H5" s="6" t="s">
        <v>669</v>
      </c>
      <c r="I5" s="6">
        <v>-1.7312000000000001E-2</v>
      </c>
      <c r="J5" s="6">
        <v>1.4184E-2</v>
      </c>
      <c r="K5" s="6">
        <v>39.537999999999997</v>
      </c>
      <c r="L5" s="6">
        <v>8.8257999999999992</v>
      </c>
      <c r="M5" s="6">
        <v>-9.2935000000000004E-2</v>
      </c>
      <c r="N5" s="6">
        <f>M5*M5</f>
        <v>8.6369142250000003E-3</v>
      </c>
      <c r="O5" s="6">
        <v>0.22392999999999999</v>
      </c>
    </row>
    <row r="6" spans="1:15" x14ac:dyDescent="0.3">
      <c r="A6" t="s">
        <v>18</v>
      </c>
      <c r="B6">
        <v>333</v>
      </c>
      <c r="C6">
        <v>18</v>
      </c>
      <c r="D6">
        <v>160</v>
      </c>
      <c r="E6">
        <v>15</v>
      </c>
      <c r="F6">
        <v>601.38437399999998</v>
      </c>
    </row>
    <row r="7" spans="1:15" x14ac:dyDescent="0.3">
      <c r="A7" t="s">
        <v>29</v>
      </c>
      <c r="B7">
        <v>4500</v>
      </c>
      <c r="C7">
        <v>3</v>
      </c>
      <c r="D7">
        <v>226</v>
      </c>
      <c r="E7">
        <v>3</v>
      </c>
      <c r="F7">
        <v>550.36578499999996</v>
      </c>
      <c r="H7" t="s">
        <v>664</v>
      </c>
    </row>
    <row r="8" spans="1:15" x14ac:dyDescent="0.3">
      <c r="A8" t="s">
        <v>30</v>
      </c>
      <c r="B8">
        <v>497</v>
      </c>
      <c r="C8">
        <v>130</v>
      </c>
      <c r="D8">
        <v>168</v>
      </c>
      <c r="E8">
        <v>46</v>
      </c>
      <c r="F8">
        <v>730.216185</v>
      </c>
    </row>
    <row r="9" spans="1:15" x14ac:dyDescent="0.3">
      <c r="A9" t="s">
        <v>32</v>
      </c>
      <c r="B9">
        <v>1960</v>
      </c>
      <c r="C9">
        <v>1</v>
      </c>
      <c r="D9">
        <v>262</v>
      </c>
      <c r="E9">
        <v>1</v>
      </c>
      <c r="F9">
        <v>673.42981699999996</v>
      </c>
    </row>
    <row r="10" spans="1:15" x14ac:dyDescent="0.3">
      <c r="A10" t="s">
        <v>35</v>
      </c>
      <c r="B10">
        <v>333</v>
      </c>
      <c r="C10">
        <v>141</v>
      </c>
      <c r="D10">
        <v>175</v>
      </c>
      <c r="E10">
        <v>140</v>
      </c>
      <c r="F10">
        <v>628.28643</v>
      </c>
    </row>
    <row r="11" spans="1:15" x14ac:dyDescent="0.3">
      <c r="A11" t="s">
        <v>36</v>
      </c>
      <c r="B11">
        <v>924</v>
      </c>
      <c r="C11">
        <v>1134</v>
      </c>
      <c r="D11">
        <v>228</v>
      </c>
      <c r="E11">
        <v>209</v>
      </c>
      <c r="F11">
        <v>460.91695600000003</v>
      </c>
    </row>
    <row r="12" spans="1:15" x14ac:dyDescent="0.3">
      <c r="A12" t="s">
        <v>40</v>
      </c>
      <c r="B12">
        <v>953</v>
      </c>
      <c r="C12">
        <v>4</v>
      </c>
      <c r="D12">
        <v>261</v>
      </c>
      <c r="E12">
        <v>3</v>
      </c>
      <c r="F12">
        <v>925.85377400000004</v>
      </c>
    </row>
    <row r="13" spans="1:15" x14ac:dyDescent="0.3">
      <c r="A13" t="s">
        <v>42</v>
      </c>
      <c r="B13">
        <v>2709</v>
      </c>
      <c r="C13">
        <v>1</v>
      </c>
      <c r="D13">
        <v>241</v>
      </c>
      <c r="E13">
        <v>1</v>
      </c>
      <c r="F13">
        <v>403.10182200000003</v>
      </c>
    </row>
    <row r="14" spans="1:15" x14ac:dyDescent="0.3">
      <c r="A14" t="s">
        <v>47</v>
      </c>
      <c r="B14">
        <v>4936</v>
      </c>
      <c r="C14">
        <v>25</v>
      </c>
      <c r="D14">
        <v>292</v>
      </c>
      <c r="E14">
        <v>19</v>
      </c>
      <c r="F14">
        <v>673.07259399999998</v>
      </c>
    </row>
    <row r="15" spans="1:15" x14ac:dyDescent="0.3">
      <c r="A15" t="s">
        <v>48</v>
      </c>
      <c r="B15">
        <v>6286</v>
      </c>
      <c r="C15">
        <v>9</v>
      </c>
      <c r="D15">
        <v>336</v>
      </c>
      <c r="E15">
        <v>2</v>
      </c>
      <c r="F15">
        <v>635.49821499999996</v>
      </c>
    </row>
    <row r="16" spans="1:15" x14ac:dyDescent="0.3">
      <c r="A16" t="s">
        <v>54</v>
      </c>
      <c r="B16">
        <v>359</v>
      </c>
      <c r="C16">
        <v>9</v>
      </c>
      <c r="D16">
        <v>137</v>
      </c>
      <c r="E16">
        <v>5</v>
      </c>
      <c r="F16">
        <v>650.22345800000005</v>
      </c>
    </row>
    <row r="17" spans="1:8" x14ac:dyDescent="0.3">
      <c r="A17" t="s">
        <v>57</v>
      </c>
      <c r="B17">
        <v>556</v>
      </c>
      <c r="C17">
        <v>2</v>
      </c>
      <c r="D17">
        <v>140</v>
      </c>
      <c r="E17">
        <v>2</v>
      </c>
      <c r="F17">
        <v>562.42563199999995</v>
      </c>
    </row>
    <row r="18" spans="1:8" x14ac:dyDescent="0.3">
      <c r="A18" t="s">
        <v>58</v>
      </c>
      <c r="B18">
        <v>2860</v>
      </c>
      <c r="C18">
        <v>55</v>
      </c>
      <c r="D18">
        <v>302</v>
      </c>
      <c r="E18">
        <v>34</v>
      </c>
      <c r="F18">
        <v>807.98801400000002</v>
      </c>
    </row>
    <row r="19" spans="1:8" x14ac:dyDescent="0.3">
      <c r="A19" t="s">
        <v>62</v>
      </c>
      <c r="B19">
        <v>1084</v>
      </c>
      <c r="C19">
        <v>1</v>
      </c>
      <c r="D19">
        <v>213</v>
      </c>
      <c r="E19">
        <v>1</v>
      </c>
      <c r="F19">
        <v>769.66435799999999</v>
      </c>
    </row>
    <row r="20" spans="1:8" x14ac:dyDescent="0.3">
      <c r="A20" t="s">
        <v>71</v>
      </c>
      <c r="B20">
        <v>46</v>
      </c>
      <c r="C20">
        <v>6</v>
      </c>
      <c r="D20">
        <v>37</v>
      </c>
      <c r="E20">
        <v>1</v>
      </c>
      <c r="F20">
        <v>773.93357000000003</v>
      </c>
    </row>
    <row r="21" spans="1:8" x14ac:dyDescent="0.3">
      <c r="A21" t="s">
        <v>72</v>
      </c>
      <c r="B21">
        <v>272</v>
      </c>
      <c r="C21">
        <v>122</v>
      </c>
      <c r="D21">
        <v>109</v>
      </c>
      <c r="E21">
        <v>31</v>
      </c>
      <c r="F21">
        <v>153.957954</v>
      </c>
    </row>
    <row r="22" spans="1:8" x14ac:dyDescent="0.3">
      <c r="A22" t="s">
        <v>77</v>
      </c>
      <c r="B22">
        <v>2499</v>
      </c>
      <c r="C22">
        <v>1</v>
      </c>
      <c r="D22">
        <v>248</v>
      </c>
      <c r="E22">
        <v>1</v>
      </c>
      <c r="F22">
        <v>865.73670100000004</v>
      </c>
    </row>
    <row r="23" spans="1:8" x14ac:dyDescent="0.3">
      <c r="A23" t="s">
        <v>78</v>
      </c>
      <c r="B23">
        <v>2882</v>
      </c>
      <c r="C23">
        <v>1</v>
      </c>
      <c r="D23">
        <v>273</v>
      </c>
      <c r="E23">
        <v>1</v>
      </c>
      <c r="F23">
        <v>510.08846599999998</v>
      </c>
    </row>
    <row r="24" spans="1:8" x14ac:dyDescent="0.3">
      <c r="A24" t="s">
        <v>82</v>
      </c>
      <c r="B24">
        <v>5215</v>
      </c>
      <c r="C24">
        <v>653</v>
      </c>
      <c r="D24">
        <v>321</v>
      </c>
      <c r="E24">
        <v>103</v>
      </c>
      <c r="F24">
        <v>7.7199070000000001</v>
      </c>
    </row>
    <row r="25" spans="1:8" x14ac:dyDescent="0.3">
      <c r="A25" t="s">
        <v>85</v>
      </c>
      <c r="B25">
        <v>463</v>
      </c>
      <c r="C25">
        <v>25</v>
      </c>
      <c r="D25">
        <v>160</v>
      </c>
      <c r="E25">
        <v>24</v>
      </c>
      <c r="F25">
        <v>778.677502</v>
      </c>
    </row>
    <row r="26" spans="1:8" x14ac:dyDescent="0.3">
      <c r="A26" t="s">
        <v>86</v>
      </c>
      <c r="B26">
        <v>1127</v>
      </c>
      <c r="C26">
        <v>3</v>
      </c>
      <c r="D26">
        <v>192</v>
      </c>
      <c r="E26">
        <v>1</v>
      </c>
      <c r="F26">
        <v>477.67313999999999</v>
      </c>
    </row>
    <row r="27" spans="1:8" x14ac:dyDescent="0.3">
      <c r="A27" t="s">
        <v>91</v>
      </c>
      <c r="B27">
        <v>68</v>
      </c>
      <c r="C27">
        <v>5</v>
      </c>
      <c r="D27">
        <v>58</v>
      </c>
      <c r="E27">
        <v>4</v>
      </c>
      <c r="F27">
        <v>965.02672900000005</v>
      </c>
    </row>
    <row r="28" spans="1:8" x14ac:dyDescent="0.3">
      <c r="A28" t="s">
        <v>93</v>
      </c>
      <c r="B28">
        <v>223</v>
      </c>
      <c r="C28">
        <v>65</v>
      </c>
      <c r="D28">
        <v>145</v>
      </c>
      <c r="E28">
        <v>46</v>
      </c>
      <c r="F28">
        <v>484.73692299999999</v>
      </c>
    </row>
    <row r="29" spans="1:8" x14ac:dyDescent="0.3">
      <c r="A29" t="s">
        <v>96</v>
      </c>
      <c r="B29">
        <v>3890</v>
      </c>
      <c r="C29">
        <v>35</v>
      </c>
      <c r="D29">
        <v>323</v>
      </c>
      <c r="E29">
        <v>32</v>
      </c>
      <c r="F29">
        <v>818.475551</v>
      </c>
      <c r="H29" t="s">
        <v>663</v>
      </c>
    </row>
    <row r="30" spans="1:8" x14ac:dyDescent="0.3">
      <c r="A30" t="s">
        <v>97</v>
      </c>
      <c r="B30">
        <v>2623</v>
      </c>
      <c r="C30">
        <v>1</v>
      </c>
      <c r="D30">
        <v>274</v>
      </c>
      <c r="E30">
        <v>1</v>
      </c>
      <c r="F30">
        <v>865.33463500000005</v>
      </c>
    </row>
    <row r="31" spans="1:8" x14ac:dyDescent="0.3">
      <c r="A31" t="s">
        <v>101</v>
      </c>
      <c r="B31">
        <v>3731</v>
      </c>
      <c r="C31">
        <v>74</v>
      </c>
      <c r="D31">
        <v>299</v>
      </c>
      <c r="E31">
        <v>55</v>
      </c>
      <c r="F31">
        <v>643.28009999999995</v>
      </c>
    </row>
    <row r="32" spans="1:8" x14ac:dyDescent="0.3">
      <c r="A32" t="s">
        <v>102</v>
      </c>
      <c r="B32">
        <v>244</v>
      </c>
      <c r="C32">
        <v>3</v>
      </c>
      <c r="D32">
        <v>161</v>
      </c>
      <c r="E32">
        <v>3</v>
      </c>
      <c r="F32">
        <v>602.69477700000004</v>
      </c>
    </row>
    <row r="33" spans="1:6" x14ac:dyDescent="0.3">
      <c r="A33" t="s">
        <v>103</v>
      </c>
      <c r="B33">
        <v>74</v>
      </c>
      <c r="C33">
        <v>1</v>
      </c>
      <c r="D33">
        <v>56</v>
      </c>
      <c r="E33">
        <v>1</v>
      </c>
      <c r="F33">
        <v>399.17229900000001</v>
      </c>
    </row>
    <row r="34" spans="1:6" x14ac:dyDescent="0.3">
      <c r="A34" t="s">
        <v>106</v>
      </c>
      <c r="B34">
        <v>996</v>
      </c>
      <c r="C34">
        <v>7</v>
      </c>
      <c r="D34">
        <v>233</v>
      </c>
      <c r="E34">
        <v>7</v>
      </c>
      <c r="F34">
        <v>656.60309900000004</v>
      </c>
    </row>
    <row r="35" spans="1:6" x14ac:dyDescent="0.3">
      <c r="A35" t="s">
        <v>110</v>
      </c>
      <c r="B35">
        <v>83</v>
      </c>
      <c r="C35">
        <v>17</v>
      </c>
      <c r="D35">
        <v>58</v>
      </c>
      <c r="E35">
        <v>16</v>
      </c>
      <c r="F35">
        <v>441.67568</v>
      </c>
    </row>
    <row r="36" spans="1:6" x14ac:dyDescent="0.3">
      <c r="A36" t="s">
        <v>115</v>
      </c>
      <c r="B36">
        <v>289</v>
      </c>
      <c r="C36">
        <v>130</v>
      </c>
      <c r="D36">
        <v>141</v>
      </c>
      <c r="E36">
        <v>17</v>
      </c>
      <c r="F36">
        <v>34.467098</v>
      </c>
    </row>
    <row r="37" spans="1:6" x14ac:dyDescent="0.3">
      <c r="A37" t="s">
        <v>119</v>
      </c>
      <c r="B37">
        <v>14452</v>
      </c>
      <c r="C37">
        <v>1230</v>
      </c>
      <c r="D37">
        <v>331</v>
      </c>
      <c r="E37">
        <v>246</v>
      </c>
      <c r="F37">
        <v>688.98713699999996</v>
      </c>
    </row>
    <row r="38" spans="1:6" x14ac:dyDescent="0.3">
      <c r="A38" t="s">
        <v>121</v>
      </c>
      <c r="B38">
        <v>16073</v>
      </c>
      <c r="C38">
        <v>344</v>
      </c>
      <c r="D38">
        <v>307</v>
      </c>
      <c r="E38">
        <v>89</v>
      </c>
      <c r="F38">
        <v>1639.1545040000001</v>
      </c>
    </row>
    <row r="39" spans="1:6" x14ac:dyDescent="0.3">
      <c r="A39" t="s">
        <v>123</v>
      </c>
      <c r="B39">
        <v>3712</v>
      </c>
      <c r="C39">
        <v>1108</v>
      </c>
      <c r="D39">
        <v>323</v>
      </c>
      <c r="E39">
        <v>124</v>
      </c>
      <c r="F39">
        <v>7.8404660000000002</v>
      </c>
    </row>
    <row r="40" spans="1:6" x14ac:dyDescent="0.3">
      <c r="A40" t="s">
        <v>128</v>
      </c>
      <c r="B40">
        <v>847</v>
      </c>
      <c r="C40">
        <v>119</v>
      </c>
      <c r="D40">
        <v>217</v>
      </c>
      <c r="E40">
        <v>74</v>
      </c>
      <c r="F40">
        <v>705.78998100000001</v>
      </c>
    </row>
    <row r="41" spans="1:6" x14ac:dyDescent="0.3">
      <c r="A41" t="s">
        <v>131</v>
      </c>
      <c r="B41">
        <v>9080</v>
      </c>
      <c r="C41">
        <v>892</v>
      </c>
      <c r="D41">
        <v>439</v>
      </c>
      <c r="E41">
        <v>82</v>
      </c>
      <c r="F41">
        <v>3.1946180000000002</v>
      </c>
    </row>
    <row r="42" spans="1:6" x14ac:dyDescent="0.3">
      <c r="A42" t="s">
        <v>136</v>
      </c>
      <c r="B42">
        <v>492</v>
      </c>
      <c r="C42">
        <v>1</v>
      </c>
      <c r="D42">
        <v>190</v>
      </c>
      <c r="E42">
        <v>1</v>
      </c>
      <c r="F42">
        <v>378.459881</v>
      </c>
    </row>
    <row r="43" spans="1:6" x14ac:dyDescent="0.3">
      <c r="A43" t="s">
        <v>141</v>
      </c>
      <c r="B43">
        <v>181</v>
      </c>
      <c r="C43">
        <v>2</v>
      </c>
      <c r="D43">
        <v>94</v>
      </c>
      <c r="E43">
        <v>2</v>
      </c>
      <c r="F43">
        <v>574.77755000000002</v>
      </c>
    </row>
    <row r="44" spans="1:6" x14ac:dyDescent="0.3">
      <c r="A44" t="s">
        <v>143</v>
      </c>
      <c r="B44">
        <v>218</v>
      </c>
      <c r="C44">
        <v>1</v>
      </c>
      <c r="D44">
        <v>105</v>
      </c>
      <c r="E44">
        <v>1</v>
      </c>
      <c r="F44">
        <v>598.42758600000002</v>
      </c>
    </row>
    <row r="45" spans="1:6" x14ac:dyDescent="0.3">
      <c r="A45" t="s">
        <v>148</v>
      </c>
      <c r="B45">
        <v>726</v>
      </c>
      <c r="C45">
        <v>2</v>
      </c>
      <c r="D45">
        <v>186</v>
      </c>
      <c r="E45">
        <v>2</v>
      </c>
      <c r="F45">
        <v>591.02437999999995</v>
      </c>
    </row>
    <row r="46" spans="1:6" x14ac:dyDescent="0.3">
      <c r="A46" t="s">
        <v>154</v>
      </c>
      <c r="B46">
        <v>371</v>
      </c>
      <c r="C46">
        <v>2</v>
      </c>
      <c r="D46">
        <v>113</v>
      </c>
      <c r="E46">
        <v>2</v>
      </c>
      <c r="F46">
        <v>581.63542900000004</v>
      </c>
    </row>
    <row r="47" spans="1:6" x14ac:dyDescent="0.3">
      <c r="A47" t="s">
        <v>156</v>
      </c>
      <c r="B47">
        <v>3270</v>
      </c>
      <c r="C47">
        <v>545</v>
      </c>
      <c r="D47">
        <v>322</v>
      </c>
      <c r="E47">
        <v>117</v>
      </c>
      <c r="F47">
        <v>850.24847499999998</v>
      </c>
    </row>
    <row r="48" spans="1:6" x14ac:dyDescent="0.3">
      <c r="A48" t="s">
        <v>161</v>
      </c>
      <c r="B48">
        <v>2127</v>
      </c>
      <c r="C48">
        <v>9</v>
      </c>
      <c r="D48">
        <v>235</v>
      </c>
      <c r="E48">
        <v>6</v>
      </c>
      <c r="F48">
        <v>6.8811460000000002</v>
      </c>
    </row>
    <row r="49" spans="1:8" x14ac:dyDescent="0.3">
      <c r="A49" t="s">
        <v>162</v>
      </c>
      <c r="B49">
        <v>1552</v>
      </c>
      <c r="C49">
        <v>66</v>
      </c>
      <c r="D49">
        <v>326</v>
      </c>
      <c r="E49">
        <v>46</v>
      </c>
      <c r="F49">
        <v>939.59264099999996</v>
      </c>
    </row>
    <row r="50" spans="1:8" x14ac:dyDescent="0.3">
      <c r="A50" t="s">
        <v>166</v>
      </c>
      <c r="B50">
        <v>634</v>
      </c>
      <c r="C50">
        <v>6</v>
      </c>
      <c r="D50">
        <v>192</v>
      </c>
      <c r="E50">
        <v>6</v>
      </c>
      <c r="F50">
        <v>1055.4724309999999</v>
      </c>
    </row>
    <row r="51" spans="1:8" x14ac:dyDescent="0.3">
      <c r="A51" t="s">
        <v>170</v>
      </c>
      <c r="B51">
        <v>8844</v>
      </c>
      <c r="C51">
        <v>25</v>
      </c>
      <c r="D51">
        <v>359</v>
      </c>
      <c r="E51">
        <v>18</v>
      </c>
      <c r="F51">
        <v>707.05544099999997</v>
      </c>
    </row>
    <row r="52" spans="1:8" x14ac:dyDescent="0.3">
      <c r="A52" t="s">
        <v>175</v>
      </c>
      <c r="B52">
        <v>1322</v>
      </c>
      <c r="C52">
        <v>79</v>
      </c>
      <c r="D52">
        <v>268</v>
      </c>
      <c r="E52">
        <v>18</v>
      </c>
      <c r="F52">
        <v>27.695094000000001</v>
      </c>
    </row>
    <row r="53" spans="1:8" x14ac:dyDescent="0.3">
      <c r="A53" t="s">
        <v>180</v>
      </c>
      <c r="B53">
        <v>714</v>
      </c>
      <c r="C53">
        <v>7</v>
      </c>
      <c r="D53">
        <v>204</v>
      </c>
      <c r="E53">
        <v>5</v>
      </c>
      <c r="F53">
        <v>765.89379199999996</v>
      </c>
      <c r="H53" t="s">
        <v>679</v>
      </c>
    </row>
    <row r="54" spans="1:8" x14ac:dyDescent="0.3">
      <c r="A54" t="s">
        <v>188</v>
      </c>
      <c r="B54">
        <v>18</v>
      </c>
      <c r="C54">
        <v>2</v>
      </c>
      <c r="D54">
        <v>13</v>
      </c>
      <c r="E54">
        <v>1</v>
      </c>
      <c r="F54">
        <v>305.85159599999997</v>
      </c>
    </row>
    <row r="55" spans="1:8" x14ac:dyDescent="0.3">
      <c r="A55" t="s">
        <v>198</v>
      </c>
      <c r="B55">
        <v>3029</v>
      </c>
      <c r="C55">
        <v>1</v>
      </c>
      <c r="D55">
        <v>340</v>
      </c>
      <c r="E55">
        <v>1</v>
      </c>
      <c r="F55">
        <v>996.07265299999995</v>
      </c>
    </row>
    <row r="56" spans="1:8" x14ac:dyDescent="0.3">
      <c r="A56" t="s">
        <v>202</v>
      </c>
      <c r="B56">
        <v>1300</v>
      </c>
      <c r="C56">
        <v>6</v>
      </c>
      <c r="D56">
        <v>221</v>
      </c>
      <c r="E56">
        <v>6</v>
      </c>
      <c r="F56">
        <v>561.18488100000002</v>
      </c>
    </row>
    <row r="57" spans="1:8" x14ac:dyDescent="0.3">
      <c r="A57" t="s">
        <v>203</v>
      </c>
      <c r="B57">
        <v>679</v>
      </c>
      <c r="C57">
        <v>50</v>
      </c>
      <c r="D57">
        <v>190</v>
      </c>
      <c r="E57">
        <v>34</v>
      </c>
      <c r="F57">
        <v>679.96329800000001</v>
      </c>
    </row>
    <row r="58" spans="1:8" x14ac:dyDescent="0.3">
      <c r="A58" t="s">
        <v>213</v>
      </c>
      <c r="B58">
        <v>174</v>
      </c>
      <c r="C58">
        <v>4</v>
      </c>
      <c r="D58">
        <v>117</v>
      </c>
      <c r="E58">
        <v>3</v>
      </c>
      <c r="F58">
        <v>766.40262800000005</v>
      </c>
    </row>
    <row r="59" spans="1:8" x14ac:dyDescent="0.3">
      <c r="A59" t="s">
        <v>219</v>
      </c>
      <c r="B59">
        <v>235</v>
      </c>
      <c r="C59">
        <v>1</v>
      </c>
      <c r="D59">
        <v>136</v>
      </c>
      <c r="E59">
        <v>1</v>
      </c>
      <c r="F59">
        <v>413.249123</v>
      </c>
    </row>
    <row r="60" spans="1:8" x14ac:dyDescent="0.3">
      <c r="A60" t="s">
        <v>224</v>
      </c>
      <c r="B60">
        <v>2267</v>
      </c>
      <c r="C60">
        <v>493</v>
      </c>
      <c r="D60">
        <v>227</v>
      </c>
      <c r="E60">
        <v>33</v>
      </c>
      <c r="F60">
        <v>43.694651999999998</v>
      </c>
    </row>
    <row r="61" spans="1:8" x14ac:dyDescent="0.3">
      <c r="A61" t="s">
        <v>225</v>
      </c>
      <c r="B61">
        <v>5080</v>
      </c>
      <c r="C61">
        <v>9</v>
      </c>
      <c r="D61">
        <v>334</v>
      </c>
      <c r="E61">
        <v>7</v>
      </c>
      <c r="F61">
        <v>776.35806200000002</v>
      </c>
    </row>
    <row r="62" spans="1:8" x14ac:dyDescent="0.3">
      <c r="A62" t="s">
        <v>230</v>
      </c>
      <c r="B62">
        <v>305</v>
      </c>
      <c r="C62">
        <v>3</v>
      </c>
      <c r="D62">
        <v>89</v>
      </c>
      <c r="E62">
        <v>2</v>
      </c>
      <c r="F62">
        <v>584.89496199999996</v>
      </c>
    </row>
    <row r="63" spans="1:8" x14ac:dyDescent="0.3">
      <c r="A63" t="s">
        <v>232</v>
      </c>
      <c r="B63">
        <v>155</v>
      </c>
      <c r="C63">
        <v>5</v>
      </c>
      <c r="D63">
        <v>74</v>
      </c>
      <c r="E63">
        <v>5</v>
      </c>
      <c r="F63">
        <v>497.34339499999999</v>
      </c>
    </row>
    <row r="64" spans="1:8" x14ac:dyDescent="0.3">
      <c r="A64" t="s">
        <v>238</v>
      </c>
      <c r="B64">
        <v>4282</v>
      </c>
      <c r="C64">
        <v>825</v>
      </c>
      <c r="D64">
        <v>331</v>
      </c>
      <c r="E64">
        <v>79</v>
      </c>
      <c r="F64">
        <v>871.58019300000001</v>
      </c>
    </row>
    <row r="65" spans="1:6" x14ac:dyDescent="0.3">
      <c r="A65" t="s">
        <v>243</v>
      </c>
      <c r="B65">
        <v>275</v>
      </c>
      <c r="C65">
        <v>6</v>
      </c>
      <c r="D65">
        <v>143</v>
      </c>
      <c r="E65">
        <v>6</v>
      </c>
      <c r="F65">
        <v>741.813129</v>
      </c>
    </row>
    <row r="66" spans="1:6" x14ac:dyDescent="0.3">
      <c r="A66" t="s">
        <v>244</v>
      </c>
      <c r="B66">
        <v>1384</v>
      </c>
      <c r="C66">
        <v>2653</v>
      </c>
      <c r="D66">
        <v>262</v>
      </c>
      <c r="E66">
        <v>145</v>
      </c>
      <c r="F66">
        <v>4.7814889999999997</v>
      </c>
    </row>
    <row r="67" spans="1:6" x14ac:dyDescent="0.3">
      <c r="A67" t="s">
        <v>245</v>
      </c>
      <c r="B67">
        <v>3840</v>
      </c>
      <c r="C67">
        <v>184</v>
      </c>
      <c r="D67">
        <v>282</v>
      </c>
      <c r="E67">
        <v>5</v>
      </c>
      <c r="F67">
        <v>7.931819</v>
      </c>
    </row>
    <row r="68" spans="1:6" x14ac:dyDescent="0.3">
      <c r="A68" t="s">
        <v>656</v>
      </c>
      <c r="B68">
        <v>9328</v>
      </c>
      <c r="C68">
        <v>6</v>
      </c>
      <c r="D68">
        <v>337</v>
      </c>
      <c r="E68">
        <v>6</v>
      </c>
      <c r="F68">
        <v>87.188124000000002</v>
      </c>
    </row>
    <row r="69" spans="1:6" x14ac:dyDescent="0.3">
      <c r="A69" t="s">
        <v>247</v>
      </c>
      <c r="B69">
        <v>3047</v>
      </c>
      <c r="C69">
        <v>8</v>
      </c>
      <c r="D69">
        <v>251</v>
      </c>
      <c r="E69">
        <v>4</v>
      </c>
      <c r="F69">
        <v>631.62627199999997</v>
      </c>
    </row>
    <row r="70" spans="1:6" x14ac:dyDescent="0.3">
      <c r="A70" t="s">
        <v>252</v>
      </c>
      <c r="B70">
        <v>1321</v>
      </c>
      <c r="C70">
        <v>49</v>
      </c>
      <c r="D70">
        <v>228</v>
      </c>
      <c r="E70">
        <v>36</v>
      </c>
      <c r="F70">
        <v>582.03182900000002</v>
      </c>
    </row>
    <row r="71" spans="1:6" x14ac:dyDescent="0.3">
      <c r="A71" t="s">
        <v>255</v>
      </c>
      <c r="B71">
        <v>7474</v>
      </c>
      <c r="C71">
        <v>1</v>
      </c>
      <c r="D71">
        <v>388</v>
      </c>
      <c r="E71">
        <v>1</v>
      </c>
      <c r="F71">
        <v>79.195538999999997</v>
      </c>
    </row>
    <row r="72" spans="1:6" x14ac:dyDescent="0.3">
      <c r="A72" t="s">
        <v>264</v>
      </c>
      <c r="B72">
        <v>3945</v>
      </c>
      <c r="C72">
        <v>1546</v>
      </c>
      <c r="D72">
        <v>332</v>
      </c>
      <c r="E72">
        <v>37</v>
      </c>
      <c r="F72">
        <v>6.4738429999999996</v>
      </c>
    </row>
    <row r="73" spans="1:6" x14ac:dyDescent="0.3">
      <c r="A73" t="s">
        <v>267</v>
      </c>
      <c r="B73">
        <v>1432</v>
      </c>
      <c r="C73">
        <v>3338</v>
      </c>
      <c r="D73">
        <v>248</v>
      </c>
      <c r="E73">
        <v>194</v>
      </c>
      <c r="F73">
        <v>668.67916200000002</v>
      </c>
    </row>
    <row r="74" spans="1:6" x14ac:dyDescent="0.3">
      <c r="A74" t="s">
        <v>268</v>
      </c>
      <c r="B74">
        <v>757</v>
      </c>
      <c r="C74">
        <v>1</v>
      </c>
      <c r="D74">
        <v>232</v>
      </c>
      <c r="E74">
        <v>1</v>
      </c>
      <c r="F74">
        <v>690.31585800000005</v>
      </c>
    </row>
    <row r="75" spans="1:6" x14ac:dyDescent="0.3">
      <c r="A75" t="s">
        <v>269</v>
      </c>
      <c r="B75">
        <v>1380</v>
      </c>
      <c r="C75">
        <v>5</v>
      </c>
      <c r="D75">
        <v>228</v>
      </c>
      <c r="E75">
        <v>4</v>
      </c>
      <c r="F75">
        <v>743.05072299999995</v>
      </c>
    </row>
    <row r="76" spans="1:6" x14ac:dyDescent="0.3">
      <c r="A76" t="s">
        <v>270</v>
      </c>
      <c r="B76">
        <v>3260</v>
      </c>
      <c r="C76">
        <v>1</v>
      </c>
      <c r="D76">
        <v>307</v>
      </c>
      <c r="E76">
        <v>1</v>
      </c>
      <c r="F76">
        <v>648.92559400000005</v>
      </c>
    </row>
    <row r="77" spans="1:6" x14ac:dyDescent="0.3">
      <c r="A77" t="s">
        <v>276</v>
      </c>
      <c r="B77">
        <v>684</v>
      </c>
      <c r="C77">
        <v>1</v>
      </c>
      <c r="D77">
        <v>155</v>
      </c>
      <c r="E77">
        <v>1</v>
      </c>
      <c r="F77">
        <v>762.25442199999998</v>
      </c>
    </row>
    <row r="78" spans="1:6" x14ac:dyDescent="0.3">
      <c r="A78" t="s">
        <v>277</v>
      </c>
      <c r="B78">
        <v>389</v>
      </c>
      <c r="C78">
        <v>50</v>
      </c>
      <c r="D78">
        <v>168</v>
      </c>
      <c r="E78">
        <v>31</v>
      </c>
      <c r="F78">
        <v>734.12665600000003</v>
      </c>
    </row>
    <row r="79" spans="1:6" x14ac:dyDescent="0.3">
      <c r="A79" t="s">
        <v>279</v>
      </c>
      <c r="B79">
        <v>6022</v>
      </c>
      <c r="C79">
        <v>188</v>
      </c>
      <c r="D79">
        <v>287</v>
      </c>
      <c r="E79">
        <v>67</v>
      </c>
      <c r="F79">
        <v>766.77427399999999</v>
      </c>
    </row>
    <row r="80" spans="1:6" x14ac:dyDescent="0.3">
      <c r="A80" t="s">
        <v>281</v>
      </c>
      <c r="B80">
        <v>3111</v>
      </c>
      <c r="C80">
        <v>58</v>
      </c>
      <c r="D80">
        <v>270</v>
      </c>
      <c r="E80">
        <v>24</v>
      </c>
      <c r="F80">
        <v>762.11245199999996</v>
      </c>
    </row>
    <row r="81" spans="1:6" x14ac:dyDescent="0.3">
      <c r="A81" t="s">
        <v>285</v>
      </c>
      <c r="B81">
        <v>981</v>
      </c>
      <c r="C81">
        <v>6</v>
      </c>
      <c r="D81">
        <v>212</v>
      </c>
      <c r="E81">
        <v>5</v>
      </c>
      <c r="F81">
        <v>672.32714899999996</v>
      </c>
    </row>
    <row r="82" spans="1:6" x14ac:dyDescent="0.3">
      <c r="A82" t="s">
        <v>291</v>
      </c>
      <c r="B82">
        <v>354</v>
      </c>
      <c r="C82">
        <v>488</v>
      </c>
      <c r="D82">
        <v>211</v>
      </c>
      <c r="E82">
        <v>52</v>
      </c>
      <c r="F82">
        <v>44.204442</v>
      </c>
    </row>
    <row r="83" spans="1:6" x14ac:dyDescent="0.3">
      <c r="A83" t="s">
        <v>292</v>
      </c>
      <c r="B83">
        <v>1663</v>
      </c>
      <c r="C83">
        <v>3</v>
      </c>
      <c r="D83">
        <v>218</v>
      </c>
      <c r="E83">
        <v>3</v>
      </c>
      <c r="F83">
        <v>571.13846599999999</v>
      </c>
    </row>
    <row r="84" spans="1:6" x14ac:dyDescent="0.3">
      <c r="A84" t="s">
        <v>298</v>
      </c>
      <c r="B84">
        <v>4487</v>
      </c>
      <c r="C84">
        <v>1</v>
      </c>
      <c r="D84">
        <v>296</v>
      </c>
      <c r="E84">
        <v>1</v>
      </c>
      <c r="F84">
        <v>526.28818999999999</v>
      </c>
    </row>
    <row r="85" spans="1:6" x14ac:dyDescent="0.3">
      <c r="A85" t="s">
        <v>302</v>
      </c>
      <c r="B85">
        <v>94</v>
      </c>
      <c r="C85">
        <v>41</v>
      </c>
      <c r="D85">
        <v>62</v>
      </c>
      <c r="E85">
        <v>27</v>
      </c>
      <c r="F85">
        <v>444.057478</v>
      </c>
    </row>
    <row r="86" spans="1:6" x14ac:dyDescent="0.3">
      <c r="A86" t="s">
        <v>305</v>
      </c>
      <c r="B86">
        <v>7352</v>
      </c>
      <c r="C86">
        <v>149</v>
      </c>
      <c r="D86">
        <v>334</v>
      </c>
      <c r="E86">
        <v>78</v>
      </c>
      <c r="F86">
        <v>760.15619000000004</v>
      </c>
    </row>
    <row r="87" spans="1:6" x14ac:dyDescent="0.3">
      <c r="A87" t="s">
        <v>307</v>
      </c>
      <c r="B87">
        <v>511</v>
      </c>
      <c r="C87">
        <v>357</v>
      </c>
      <c r="D87">
        <v>194</v>
      </c>
      <c r="E87">
        <v>93</v>
      </c>
      <c r="F87">
        <v>25.220403000000001</v>
      </c>
    </row>
    <row r="88" spans="1:6" x14ac:dyDescent="0.3">
      <c r="A88" t="s">
        <v>308</v>
      </c>
      <c r="B88">
        <v>1953</v>
      </c>
      <c r="C88">
        <v>217</v>
      </c>
      <c r="D88">
        <v>260</v>
      </c>
      <c r="E88">
        <v>157</v>
      </c>
      <c r="F88">
        <v>717.41663100000005</v>
      </c>
    </row>
    <row r="89" spans="1:6" x14ac:dyDescent="0.3">
      <c r="A89" t="s">
        <v>314</v>
      </c>
      <c r="B89">
        <v>460</v>
      </c>
      <c r="C89">
        <v>555</v>
      </c>
      <c r="D89">
        <v>176</v>
      </c>
      <c r="E89">
        <v>162</v>
      </c>
      <c r="F89">
        <v>548.88346100000001</v>
      </c>
    </row>
    <row r="90" spans="1:6" x14ac:dyDescent="0.3">
      <c r="A90" t="s">
        <v>323</v>
      </c>
      <c r="B90">
        <v>547</v>
      </c>
      <c r="C90">
        <v>1</v>
      </c>
      <c r="D90">
        <v>202</v>
      </c>
      <c r="E90">
        <v>1</v>
      </c>
      <c r="F90">
        <v>645.80016699999999</v>
      </c>
    </row>
    <row r="91" spans="1:6" x14ac:dyDescent="0.3">
      <c r="A91" t="s">
        <v>327</v>
      </c>
      <c r="B91">
        <v>54</v>
      </c>
      <c r="C91">
        <v>2</v>
      </c>
      <c r="D91">
        <v>38</v>
      </c>
      <c r="E91">
        <v>2</v>
      </c>
      <c r="F91">
        <v>542.27126999999996</v>
      </c>
    </row>
    <row r="92" spans="1:6" x14ac:dyDescent="0.3">
      <c r="A92" t="s">
        <v>332</v>
      </c>
      <c r="B92">
        <v>3711</v>
      </c>
      <c r="C92">
        <v>14</v>
      </c>
      <c r="D92">
        <v>283</v>
      </c>
      <c r="E92">
        <v>14</v>
      </c>
      <c r="F92">
        <v>793.14745400000004</v>
      </c>
    </row>
    <row r="93" spans="1:6" x14ac:dyDescent="0.3">
      <c r="A93" t="s">
        <v>347</v>
      </c>
      <c r="B93">
        <v>1259</v>
      </c>
      <c r="C93">
        <v>2</v>
      </c>
      <c r="D93">
        <v>321</v>
      </c>
      <c r="E93">
        <v>1</v>
      </c>
      <c r="F93">
        <v>681.34163100000001</v>
      </c>
    </row>
    <row r="94" spans="1:6" x14ac:dyDescent="0.3">
      <c r="A94" t="s">
        <v>349</v>
      </c>
      <c r="B94">
        <v>3448</v>
      </c>
      <c r="C94">
        <v>546</v>
      </c>
      <c r="D94">
        <v>306</v>
      </c>
      <c r="E94">
        <v>24</v>
      </c>
      <c r="F94">
        <v>34.310102000000001</v>
      </c>
    </row>
    <row r="95" spans="1:6" x14ac:dyDescent="0.3">
      <c r="A95" t="s">
        <v>350</v>
      </c>
      <c r="B95">
        <v>363</v>
      </c>
      <c r="C95">
        <v>3</v>
      </c>
      <c r="D95">
        <v>147</v>
      </c>
      <c r="E95">
        <v>3</v>
      </c>
      <c r="F95">
        <v>412.22447</v>
      </c>
    </row>
    <row r="96" spans="1:6" x14ac:dyDescent="0.3">
      <c r="A96" t="s">
        <v>352</v>
      </c>
      <c r="B96">
        <v>383</v>
      </c>
      <c r="C96">
        <v>2</v>
      </c>
      <c r="D96">
        <v>158</v>
      </c>
      <c r="E96">
        <v>2</v>
      </c>
      <c r="F96">
        <v>590.24368000000004</v>
      </c>
    </row>
    <row r="97" spans="1:6" x14ac:dyDescent="0.3">
      <c r="A97" t="s">
        <v>354</v>
      </c>
      <c r="B97">
        <v>505</v>
      </c>
      <c r="C97">
        <v>22</v>
      </c>
      <c r="D97">
        <v>238</v>
      </c>
      <c r="E97">
        <v>19</v>
      </c>
      <c r="F97">
        <v>633.52176899999995</v>
      </c>
    </row>
    <row r="98" spans="1:6" x14ac:dyDescent="0.3">
      <c r="A98" t="s">
        <v>355</v>
      </c>
      <c r="B98">
        <v>8554</v>
      </c>
      <c r="C98">
        <v>38</v>
      </c>
      <c r="D98">
        <v>392</v>
      </c>
      <c r="E98">
        <v>20</v>
      </c>
      <c r="F98">
        <v>749.80401700000004</v>
      </c>
    </row>
    <row r="99" spans="1:6" x14ac:dyDescent="0.3">
      <c r="A99" t="s">
        <v>356</v>
      </c>
      <c r="B99">
        <v>954</v>
      </c>
      <c r="C99">
        <v>43</v>
      </c>
      <c r="D99">
        <v>221</v>
      </c>
      <c r="E99">
        <v>34</v>
      </c>
      <c r="F99">
        <v>607.01452099999995</v>
      </c>
    </row>
    <row r="100" spans="1:6" x14ac:dyDescent="0.3">
      <c r="A100" t="s">
        <v>357</v>
      </c>
      <c r="B100">
        <v>1248</v>
      </c>
      <c r="C100">
        <v>4</v>
      </c>
      <c r="D100">
        <v>188</v>
      </c>
      <c r="E100">
        <v>2</v>
      </c>
      <c r="F100">
        <v>607.01452099999995</v>
      </c>
    </row>
    <row r="101" spans="1:6" x14ac:dyDescent="0.3">
      <c r="A101" t="s">
        <v>360</v>
      </c>
      <c r="B101">
        <v>3572</v>
      </c>
      <c r="C101">
        <v>1</v>
      </c>
      <c r="D101">
        <v>273</v>
      </c>
      <c r="E101">
        <v>1</v>
      </c>
      <c r="F101">
        <v>9.9231230000000004</v>
      </c>
    </row>
    <row r="102" spans="1:6" x14ac:dyDescent="0.3">
      <c r="A102" t="s">
        <v>361</v>
      </c>
      <c r="B102">
        <v>7838</v>
      </c>
      <c r="C102">
        <v>2</v>
      </c>
      <c r="D102">
        <v>286</v>
      </c>
      <c r="E102">
        <v>2</v>
      </c>
      <c r="F102">
        <v>762.74740299999996</v>
      </c>
    </row>
    <row r="103" spans="1:6" x14ac:dyDescent="0.3">
      <c r="A103" t="s">
        <v>366</v>
      </c>
      <c r="B103">
        <v>133</v>
      </c>
      <c r="C103">
        <v>9</v>
      </c>
      <c r="D103">
        <v>80</v>
      </c>
      <c r="E103">
        <v>8</v>
      </c>
      <c r="F103">
        <v>548.16684699999996</v>
      </c>
    </row>
    <row r="104" spans="1:6" x14ac:dyDescent="0.3">
      <c r="A104" t="s">
        <v>368</v>
      </c>
      <c r="B104">
        <v>822</v>
      </c>
      <c r="C104">
        <v>1</v>
      </c>
      <c r="D104">
        <v>193</v>
      </c>
      <c r="E104">
        <v>1</v>
      </c>
      <c r="F104">
        <v>555.10492699999998</v>
      </c>
    </row>
    <row r="105" spans="1:6" x14ac:dyDescent="0.3">
      <c r="A105" t="s">
        <v>373</v>
      </c>
      <c r="B105">
        <v>69</v>
      </c>
      <c r="C105">
        <v>2</v>
      </c>
      <c r="D105">
        <v>52</v>
      </c>
      <c r="E105">
        <v>2</v>
      </c>
      <c r="F105">
        <v>426.10397999999998</v>
      </c>
    </row>
    <row r="106" spans="1:6" x14ac:dyDescent="0.3">
      <c r="A106" t="s">
        <v>380</v>
      </c>
      <c r="B106">
        <v>214</v>
      </c>
      <c r="C106">
        <v>3</v>
      </c>
      <c r="D106">
        <v>112</v>
      </c>
      <c r="E106">
        <v>3</v>
      </c>
      <c r="F106">
        <v>830.40829900000006</v>
      </c>
    </row>
    <row r="107" spans="1:6" x14ac:dyDescent="0.3">
      <c r="A107" t="s">
        <v>388</v>
      </c>
      <c r="B107">
        <v>316</v>
      </c>
      <c r="C107">
        <v>18</v>
      </c>
      <c r="D107">
        <v>116</v>
      </c>
      <c r="E107">
        <v>16</v>
      </c>
      <c r="F107">
        <v>561.31518600000004</v>
      </c>
    </row>
    <row r="108" spans="1:6" x14ac:dyDescent="0.3">
      <c r="A108" t="s">
        <v>393</v>
      </c>
      <c r="B108">
        <v>10</v>
      </c>
      <c r="C108">
        <v>1</v>
      </c>
      <c r="D108">
        <v>9</v>
      </c>
      <c r="E108">
        <v>1</v>
      </c>
      <c r="F108">
        <v>625.86302699999999</v>
      </c>
    </row>
    <row r="109" spans="1:6" x14ac:dyDescent="0.3">
      <c r="A109" t="s">
        <v>414</v>
      </c>
      <c r="B109">
        <v>281</v>
      </c>
      <c r="C109">
        <v>1</v>
      </c>
      <c r="D109">
        <v>134</v>
      </c>
      <c r="E109">
        <v>1</v>
      </c>
      <c r="F109">
        <v>607.74558100000002</v>
      </c>
    </row>
    <row r="110" spans="1:6" x14ac:dyDescent="0.3">
      <c r="A110" t="s">
        <v>418</v>
      </c>
      <c r="B110">
        <v>492</v>
      </c>
      <c r="C110">
        <v>1027</v>
      </c>
      <c r="D110">
        <v>183</v>
      </c>
      <c r="E110">
        <v>38</v>
      </c>
      <c r="F110">
        <v>32.946368</v>
      </c>
    </row>
    <row r="111" spans="1:6" x14ac:dyDescent="0.3">
      <c r="A111" t="s">
        <v>420</v>
      </c>
      <c r="B111">
        <v>118</v>
      </c>
      <c r="C111">
        <v>2</v>
      </c>
      <c r="D111">
        <v>90</v>
      </c>
      <c r="E111">
        <v>2</v>
      </c>
      <c r="F111">
        <v>748.62826600000005</v>
      </c>
    </row>
    <row r="112" spans="1:6" x14ac:dyDescent="0.3">
      <c r="A112" t="s">
        <v>422</v>
      </c>
      <c r="B112">
        <v>2646</v>
      </c>
      <c r="C112">
        <v>3</v>
      </c>
      <c r="D112">
        <v>222</v>
      </c>
      <c r="E112">
        <v>3</v>
      </c>
      <c r="F112">
        <v>590.39793199999997</v>
      </c>
    </row>
    <row r="113" spans="1:6" x14ac:dyDescent="0.3">
      <c r="A113" t="s">
        <v>429</v>
      </c>
      <c r="B113">
        <v>1929</v>
      </c>
      <c r="C113">
        <v>1</v>
      </c>
      <c r="D113">
        <v>228</v>
      </c>
      <c r="E113">
        <v>1</v>
      </c>
      <c r="F113">
        <v>600.41107999999997</v>
      </c>
    </row>
    <row r="114" spans="1:6" x14ac:dyDescent="0.3">
      <c r="A114" t="s">
        <v>432</v>
      </c>
      <c r="B114">
        <v>102</v>
      </c>
      <c r="C114">
        <v>2</v>
      </c>
      <c r="D114">
        <v>64</v>
      </c>
      <c r="E114">
        <v>2</v>
      </c>
      <c r="F114">
        <v>415.20048700000001</v>
      </c>
    </row>
    <row r="115" spans="1:6" x14ac:dyDescent="0.3">
      <c r="A115" t="s">
        <v>433</v>
      </c>
      <c r="B115">
        <v>132</v>
      </c>
      <c r="C115">
        <v>7</v>
      </c>
      <c r="D115">
        <v>66</v>
      </c>
      <c r="E115">
        <v>4</v>
      </c>
      <c r="F115">
        <v>363.98671899999999</v>
      </c>
    </row>
    <row r="116" spans="1:6" x14ac:dyDescent="0.3">
      <c r="A116" t="s">
        <v>435</v>
      </c>
      <c r="B116">
        <v>17059</v>
      </c>
      <c r="C116">
        <v>879</v>
      </c>
      <c r="D116">
        <v>438</v>
      </c>
      <c r="E116">
        <v>98</v>
      </c>
      <c r="F116">
        <v>11.33502</v>
      </c>
    </row>
    <row r="117" spans="1:6" x14ac:dyDescent="0.3">
      <c r="A117" t="s">
        <v>436</v>
      </c>
      <c r="B117">
        <v>2</v>
      </c>
      <c r="C117">
        <v>1</v>
      </c>
      <c r="D117">
        <v>2</v>
      </c>
      <c r="E117">
        <v>1</v>
      </c>
      <c r="F117">
        <v>435.26418000000001</v>
      </c>
    </row>
    <row r="118" spans="1:6" x14ac:dyDescent="0.3">
      <c r="A118" t="s">
        <v>437</v>
      </c>
      <c r="B118">
        <v>1235</v>
      </c>
      <c r="C118">
        <v>6</v>
      </c>
      <c r="D118">
        <v>289</v>
      </c>
      <c r="E118">
        <v>6</v>
      </c>
      <c r="F118">
        <v>805.44356400000004</v>
      </c>
    </row>
    <row r="119" spans="1:6" x14ac:dyDescent="0.3">
      <c r="A119" t="s">
        <v>439</v>
      </c>
      <c r="B119">
        <v>4304</v>
      </c>
      <c r="C119">
        <v>9</v>
      </c>
      <c r="D119">
        <v>385</v>
      </c>
      <c r="E119">
        <v>8</v>
      </c>
      <c r="F119">
        <v>559.00517500000001</v>
      </c>
    </row>
    <row r="120" spans="1:6" x14ac:dyDescent="0.3">
      <c r="A120" t="s">
        <v>443</v>
      </c>
      <c r="B120">
        <v>422</v>
      </c>
      <c r="C120">
        <v>4</v>
      </c>
      <c r="D120">
        <v>169</v>
      </c>
      <c r="E120">
        <v>4</v>
      </c>
      <c r="F120">
        <v>638.54311600000005</v>
      </c>
    </row>
    <row r="121" spans="1:6" x14ac:dyDescent="0.3">
      <c r="A121" t="s">
        <v>445</v>
      </c>
      <c r="B121">
        <v>14240</v>
      </c>
      <c r="C121">
        <v>56</v>
      </c>
      <c r="D121">
        <v>347</v>
      </c>
      <c r="E121">
        <v>28</v>
      </c>
      <c r="F121">
        <v>527.09938799999998</v>
      </c>
    </row>
    <row r="122" spans="1:6" x14ac:dyDescent="0.3">
      <c r="A122" t="s">
        <v>446</v>
      </c>
      <c r="B122">
        <v>12158</v>
      </c>
      <c r="C122">
        <v>1</v>
      </c>
      <c r="D122">
        <v>352</v>
      </c>
      <c r="E122">
        <v>1</v>
      </c>
      <c r="F122">
        <v>555.89249900000004</v>
      </c>
    </row>
    <row r="123" spans="1:6" x14ac:dyDescent="0.3">
      <c r="A123" t="s">
        <v>451</v>
      </c>
      <c r="B123">
        <v>1307</v>
      </c>
      <c r="C123">
        <v>20</v>
      </c>
      <c r="D123">
        <v>233</v>
      </c>
      <c r="E123">
        <v>7</v>
      </c>
      <c r="F123">
        <v>626.16231400000004</v>
      </c>
    </row>
    <row r="124" spans="1:6" x14ac:dyDescent="0.3">
      <c r="A124" t="s">
        <v>453</v>
      </c>
      <c r="B124">
        <v>141</v>
      </c>
      <c r="C124">
        <v>665</v>
      </c>
      <c r="D124">
        <v>110</v>
      </c>
      <c r="E124">
        <v>105</v>
      </c>
      <c r="F124">
        <v>515.81715599999995</v>
      </c>
    </row>
    <row r="125" spans="1:6" x14ac:dyDescent="0.3">
      <c r="A125" t="s">
        <v>466</v>
      </c>
      <c r="B125">
        <v>608</v>
      </c>
      <c r="C125">
        <v>41</v>
      </c>
      <c r="D125">
        <v>189</v>
      </c>
      <c r="E125">
        <v>30</v>
      </c>
      <c r="F125">
        <v>586.68104000000005</v>
      </c>
    </row>
    <row r="126" spans="1:6" x14ac:dyDescent="0.3">
      <c r="A126" t="s">
        <v>471</v>
      </c>
      <c r="B126">
        <v>1233</v>
      </c>
      <c r="C126">
        <v>435</v>
      </c>
      <c r="D126">
        <v>223</v>
      </c>
      <c r="E126">
        <v>22</v>
      </c>
      <c r="F126">
        <v>8.6821260000000002</v>
      </c>
    </row>
    <row r="127" spans="1:6" x14ac:dyDescent="0.3">
      <c r="A127" t="s">
        <v>475</v>
      </c>
      <c r="B127">
        <v>388</v>
      </c>
      <c r="C127">
        <v>1</v>
      </c>
      <c r="D127">
        <v>154</v>
      </c>
      <c r="E127">
        <v>1</v>
      </c>
      <c r="F127">
        <v>306.17832099999998</v>
      </c>
    </row>
    <row r="128" spans="1:6" x14ac:dyDescent="0.3">
      <c r="A128" t="s">
        <v>478</v>
      </c>
      <c r="B128">
        <v>59</v>
      </c>
      <c r="C128">
        <v>6</v>
      </c>
      <c r="D128">
        <v>43</v>
      </c>
      <c r="E128">
        <v>3</v>
      </c>
      <c r="F128">
        <v>431.25679100000002</v>
      </c>
    </row>
    <row r="129" spans="1:6" x14ac:dyDescent="0.3">
      <c r="A129" t="s">
        <v>489</v>
      </c>
      <c r="B129">
        <v>871</v>
      </c>
      <c r="C129">
        <v>863</v>
      </c>
      <c r="D129">
        <v>198</v>
      </c>
      <c r="E129">
        <v>34</v>
      </c>
      <c r="F129">
        <v>19.002613</v>
      </c>
    </row>
    <row r="130" spans="1:6" x14ac:dyDescent="0.3">
      <c r="A130" t="s">
        <v>492</v>
      </c>
      <c r="B130">
        <v>335</v>
      </c>
      <c r="C130">
        <v>7</v>
      </c>
      <c r="D130">
        <v>107</v>
      </c>
      <c r="E130">
        <v>4</v>
      </c>
      <c r="F130">
        <v>563.33300499999996</v>
      </c>
    </row>
    <row r="131" spans="1:6" x14ac:dyDescent="0.3">
      <c r="A131" t="s">
        <v>493</v>
      </c>
      <c r="B131">
        <v>62</v>
      </c>
      <c r="C131">
        <v>9</v>
      </c>
      <c r="D131">
        <v>44</v>
      </c>
      <c r="E131">
        <v>8</v>
      </c>
      <c r="F131">
        <v>865.95305199999996</v>
      </c>
    </row>
    <row r="132" spans="1:6" x14ac:dyDescent="0.3">
      <c r="A132" t="s">
        <v>497</v>
      </c>
      <c r="B132">
        <v>25900</v>
      </c>
      <c r="C132">
        <v>894</v>
      </c>
      <c r="D132">
        <v>436</v>
      </c>
      <c r="E132">
        <v>143</v>
      </c>
      <c r="F132">
        <v>680.982846</v>
      </c>
    </row>
    <row r="133" spans="1:6" x14ac:dyDescent="0.3">
      <c r="A133" t="s">
        <v>501</v>
      </c>
      <c r="B133">
        <v>199</v>
      </c>
      <c r="C133">
        <v>1</v>
      </c>
      <c r="D133">
        <v>122</v>
      </c>
      <c r="E133">
        <v>1</v>
      </c>
      <c r="F133">
        <v>537.58763799999997</v>
      </c>
    </row>
    <row r="134" spans="1:6" x14ac:dyDescent="0.3">
      <c r="A134" t="s">
        <v>503</v>
      </c>
      <c r="B134">
        <v>9627</v>
      </c>
      <c r="C134">
        <v>29</v>
      </c>
      <c r="D134">
        <v>344</v>
      </c>
      <c r="E134">
        <v>25</v>
      </c>
      <c r="F134">
        <v>618.99365499999999</v>
      </c>
    </row>
    <row r="135" spans="1:6" x14ac:dyDescent="0.3">
      <c r="A135" t="s">
        <v>505</v>
      </c>
      <c r="B135">
        <v>213</v>
      </c>
      <c r="C135">
        <v>1</v>
      </c>
      <c r="D135">
        <v>105</v>
      </c>
      <c r="E135">
        <v>1</v>
      </c>
      <c r="F135">
        <v>762.981314</v>
      </c>
    </row>
    <row r="136" spans="1:6" x14ac:dyDescent="0.3">
      <c r="A136" t="s">
        <v>516</v>
      </c>
      <c r="B136">
        <v>8027</v>
      </c>
      <c r="C136">
        <v>2779</v>
      </c>
      <c r="D136">
        <v>393</v>
      </c>
      <c r="E136">
        <v>188</v>
      </c>
      <c r="F136">
        <v>806.35944600000005</v>
      </c>
    </row>
    <row r="137" spans="1:6" x14ac:dyDescent="0.3">
      <c r="A137" t="s">
        <v>537</v>
      </c>
      <c r="B137">
        <v>200</v>
      </c>
      <c r="C137">
        <v>25</v>
      </c>
      <c r="D137">
        <v>98</v>
      </c>
      <c r="E137">
        <v>25</v>
      </c>
      <c r="F137">
        <v>512.43853300000001</v>
      </c>
    </row>
    <row r="138" spans="1:6" x14ac:dyDescent="0.3">
      <c r="A138" t="s">
        <v>546</v>
      </c>
      <c r="B138">
        <v>7495</v>
      </c>
      <c r="C138">
        <v>96</v>
      </c>
      <c r="D138">
        <v>347</v>
      </c>
      <c r="E138">
        <v>59</v>
      </c>
      <c r="F138">
        <v>764.09666800000002</v>
      </c>
    </row>
    <row r="139" spans="1:6" x14ac:dyDescent="0.3">
      <c r="A139" t="s">
        <v>548</v>
      </c>
      <c r="B139">
        <v>386</v>
      </c>
      <c r="C139">
        <v>1</v>
      </c>
      <c r="D139">
        <v>140</v>
      </c>
      <c r="E139">
        <v>1</v>
      </c>
      <c r="F139">
        <v>659.86581000000001</v>
      </c>
    </row>
    <row r="140" spans="1:6" x14ac:dyDescent="0.3">
      <c r="A140" t="s">
        <v>549</v>
      </c>
      <c r="B140">
        <v>142</v>
      </c>
      <c r="C140">
        <v>2</v>
      </c>
      <c r="D140">
        <v>98</v>
      </c>
      <c r="E140">
        <v>2</v>
      </c>
      <c r="F140">
        <v>382.57087799999999</v>
      </c>
    </row>
    <row r="141" spans="1:6" x14ac:dyDescent="0.3">
      <c r="A141" t="s">
        <v>554</v>
      </c>
      <c r="B141">
        <v>1476</v>
      </c>
      <c r="C141">
        <v>7</v>
      </c>
      <c r="D141">
        <v>192</v>
      </c>
      <c r="E141">
        <v>7</v>
      </c>
      <c r="F141">
        <v>16.189961</v>
      </c>
    </row>
    <row r="142" spans="1:6" x14ac:dyDescent="0.3">
      <c r="A142" t="s">
        <v>556</v>
      </c>
      <c r="B142">
        <v>2917</v>
      </c>
      <c r="C142">
        <v>4</v>
      </c>
      <c r="D142">
        <v>303</v>
      </c>
      <c r="E142">
        <v>4</v>
      </c>
      <c r="F142">
        <v>772.83696899999995</v>
      </c>
    </row>
    <row r="143" spans="1:6" x14ac:dyDescent="0.3">
      <c r="A143" t="s">
        <v>557</v>
      </c>
      <c r="B143">
        <v>265</v>
      </c>
      <c r="C143">
        <v>6</v>
      </c>
      <c r="D143">
        <v>68</v>
      </c>
      <c r="E143">
        <v>1</v>
      </c>
      <c r="F143">
        <v>754.99158699999998</v>
      </c>
    </row>
    <row r="144" spans="1:6" x14ac:dyDescent="0.3">
      <c r="A144" t="s">
        <v>558</v>
      </c>
      <c r="B144">
        <v>6463</v>
      </c>
      <c r="C144">
        <v>24</v>
      </c>
      <c r="D144">
        <v>315</v>
      </c>
      <c r="E144">
        <v>4</v>
      </c>
      <c r="F144">
        <v>849.65603699999997</v>
      </c>
    </row>
    <row r="145" spans="1:6" x14ac:dyDescent="0.3">
      <c r="A145" t="s">
        <v>566</v>
      </c>
      <c r="B145">
        <v>1089</v>
      </c>
      <c r="C145">
        <v>28</v>
      </c>
      <c r="D145">
        <v>264</v>
      </c>
      <c r="E145">
        <v>17</v>
      </c>
      <c r="F145">
        <v>517.39019800000005</v>
      </c>
    </row>
    <row r="146" spans="1:6" x14ac:dyDescent="0.3">
      <c r="A146" t="s">
        <v>567</v>
      </c>
      <c r="B146">
        <v>1351</v>
      </c>
      <c r="C146">
        <v>1</v>
      </c>
      <c r="D146">
        <v>208</v>
      </c>
      <c r="E146">
        <v>1</v>
      </c>
      <c r="F146">
        <v>718.57108200000005</v>
      </c>
    </row>
    <row r="147" spans="1:6" x14ac:dyDescent="0.3">
      <c r="A147" t="s">
        <v>568</v>
      </c>
      <c r="B147">
        <v>2481</v>
      </c>
      <c r="C147">
        <v>8</v>
      </c>
      <c r="D147">
        <v>230</v>
      </c>
      <c r="E147">
        <v>2</v>
      </c>
      <c r="F147">
        <v>504.243066</v>
      </c>
    </row>
    <row r="148" spans="1:6" x14ac:dyDescent="0.3">
      <c r="A148" t="s">
        <v>569</v>
      </c>
      <c r="B148">
        <v>10169</v>
      </c>
      <c r="C148">
        <v>77</v>
      </c>
      <c r="D148">
        <v>398</v>
      </c>
      <c r="E148">
        <v>66</v>
      </c>
      <c r="F148">
        <v>604.88468899999998</v>
      </c>
    </row>
    <row r="149" spans="1:6" x14ac:dyDescent="0.3">
      <c r="A149" t="s">
        <v>571</v>
      </c>
      <c r="B149">
        <v>19720</v>
      </c>
      <c r="C149">
        <v>300</v>
      </c>
      <c r="D149">
        <v>406</v>
      </c>
      <c r="E149">
        <v>110</v>
      </c>
      <c r="F149">
        <v>761.15639399999998</v>
      </c>
    </row>
    <row r="150" spans="1:6" x14ac:dyDescent="0.3">
      <c r="A150" t="s">
        <v>572</v>
      </c>
      <c r="B150">
        <v>1253</v>
      </c>
      <c r="C150">
        <v>2</v>
      </c>
      <c r="D150">
        <v>281</v>
      </c>
      <c r="E150">
        <v>1</v>
      </c>
      <c r="F150">
        <v>733.95771000000002</v>
      </c>
    </row>
    <row r="151" spans="1:6" x14ac:dyDescent="0.3">
      <c r="A151" t="s">
        <v>573</v>
      </c>
      <c r="B151">
        <v>4465</v>
      </c>
      <c r="C151">
        <v>27</v>
      </c>
      <c r="D151">
        <v>376</v>
      </c>
      <c r="E151">
        <v>23</v>
      </c>
      <c r="F151">
        <v>665.75800000000004</v>
      </c>
    </row>
    <row r="152" spans="1:6" x14ac:dyDescent="0.3">
      <c r="A152" t="s">
        <v>574</v>
      </c>
      <c r="B152">
        <v>41840</v>
      </c>
      <c r="C152">
        <v>5680</v>
      </c>
      <c r="D152">
        <v>464</v>
      </c>
      <c r="E152">
        <v>281</v>
      </c>
      <c r="F152">
        <v>783.61512700000003</v>
      </c>
    </row>
    <row r="153" spans="1:6" x14ac:dyDescent="0.3">
      <c r="A153" t="s">
        <v>575</v>
      </c>
      <c r="B153">
        <v>2791</v>
      </c>
      <c r="C153">
        <v>68</v>
      </c>
      <c r="D153">
        <v>272</v>
      </c>
      <c r="E153">
        <v>46</v>
      </c>
      <c r="F153">
        <v>565.011977</v>
      </c>
    </row>
    <row r="154" spans="1:6" x14ac:dyDescent="0.3">
      <c r="A154" t="s">
        <v>578</v>
      </c>
      <c r="B154">
        <v>5619</v>
      </c>
      <c r="C154">
        <v>457</v>
      </c>
      <c r="D154">
        <v>344</v>
      </c>
      <c r="E154">
        <v>66</v>
      </c>
      <c r="F154">
        <v>1.362498</v>
      </c>
    </row>
    <row r="155" spans="1:6" x14ac:dyDescent="0.3">
      <c r="A155" t="s">
        <v>579</v>
      </c>
      <c r="B155">
        <v>2326</v>
      </c>
      <c r="C155">
        <v>6</v>
      </c>
      <c r="D155">
        <v>298</v>
      </c>
      <c r="E155">
        <v>6</v>
      </c>
      <c r="F155">
        <v>929.72258999999997</v>
      </c>
    </row>
    <row r="156" spans="1:6" x14ac:dyDescent="0.3">
      <c r="A156" t="s">
        <v>580</v>
      </c>
      <c r="B156">
        <v>198</v>
      </c>
      <c r="C156">
        <v>2</v>
      </c>
      <c r="D156">
        <v>120</v>
      </c>
      <c r="E156">
        <v>1</v>
      </c>
      <c r="F156">
        <v>629.97666100000004</v>
      </c>
    </row>
    <row r="157" spans="1:6" x14ac:dyDescent="0.3">
      <c r="A157" t="s">
        <v>581</v>
      </c>
      <c r="B157">
        <v>955</v>
      </c>
      <c r="C157">
        <v>240</v>
      </c>
      <c r="D157">
        <v>193</v>
      </c>
      <c r="E157">
        <v>5</v>
      </c>
      <c r="F157">
        <v>13.940852</v>
      </c>
    </row>
    <row r="158" spans="1:6" x14ac:dyDescent="0.3">
      <c r="A158" t="s">
        <v>582</v>
      </c>
      <c r="B158">
        <v>340</v>
      </c>
      <c r="C158">
        <v>7</v>
      </c>
      <c r="D158">
        <v>144</v>
      </c>
      <c r="E158">
        <v>7</v>
      </c>
      <c r="F158">
        <v>599.76188000000002</v>
      </c>
    </row>
    <row r="159" spans="1:6" x14ac:dyDescent="0.3">
      <c r="A159" t="s">
        <v>589</v>
      </c>
      <c r="B159">
        <v>640</v>
      </c>
      <c r="C159">
        <v>729</v>
      </c>
      <c r="D159">
        <v>221</v>
      </c>
      <c r="E159">
        <v>146</v>
      </c>
      <c r="F159">
        <v>30.719439999999999</v>
      </c>
    </row>
    <row r="160" spans="1:6" x14ac:dyDescent="0.3">
      <c r="A160" t="s">
        <v>592</v>
      </c>
      <c r="B160">
        <v>1580</v>
      </c>
      <c r="C160">
        <v>2</v>
      </c>
      <c r="D160">
        <v>195</v>
      </c>
      <c r="E160">
        <v>1</v>
      </c>
      <c r="F160">
        <v>764.529222</v>
      </c>
    </row>
    <row r="161" spans="1:6" x14ac:dyDescent="0.3">
      <c r="A161" t="s">
        <v>593</v>
      </c>
      <c r="B161">
        <v>5155</v>
      </c>
      <c r="C161">
        <v>8</v>
      </c>
      <c r="D161">
        <v>245</v>
      </c>
      <c r="E161">
        <v>8</v>
      </c>
      <c r="F161">
        <v>591.22937400000001</v>
      </c>
    </row>
    <row r="162" spans="1:6" x14ac:dyDescent="0.3">
      <c r="A162" t="s">
        <v>595</v>
      </c>
      <c r="B162">
        <v>195</v>
      </c>
      <c r="C162">
        <v>19</v>
      </c>
      <c r="D162">
        <v>90</v>
      </c>
      <c r="E162">
        <v>18</v>
      </c>
      <c r="F162">
        <v>570.00790900000004</v>
      </c>
    </row>
    <row r="163" spans="1:6" x14ac:dyDescent="0.3">
      <c r="A163" t="s">
        <v>607</v>
      </c>
      <c r="B163">
        <v>31244</v>
      </c>
      <c r="C163">
        <v>44</v>
      </c>
      <c r="D163">
        <v>355</v>
      </c>
      <c r="E163">
        <v>28</v>
      </c>
      <c r="F163">
        <v>889.77241100000003</v>
      </c>
    </row>
    <row r="164" spans="1:6" x14ac:dyDescent="0.3">
      <c r="A164" t="s">
        <v>608</v>
      </c>
      <c r="B164">
        <v>314</v>
      </c>
      <c r="C164">
        <v>6</v>
      </c>
      <c r="D164">
        <v>121</v>
      </c>
      <c r="E164">
        <v>6</v>
      </c>
      <c r="F164">
        <v>806.79211399999997</v>
      </c>
    </row>
    <row r="165" spans="1:6" x14ac:dyDescent="0.3">
      <c r="A165" t="s">
        <v>616</v>
      </c>
      <c r="B165">
        <v>2817</v>
      </c>
      <c r="C165">
        <v>4</v>
      </c>
      <c r="D165">
        <v>273</v>
      </c>
      <c r="E165">
        <v>4</v>
      </c>
      <c r="F165">
        <v>586.07850599999995</v>
      </c>
    </row>
    <row r="166" spans="1:6" x14ac:dyDescent="0.3">
      <c r="A166" t="s">
        <v>618</v>
      </c>
      <c r="B166">
        <v>4055</v>
      </c>
      <c r="C166">
        <v>60</v>
      </c>
      <c r="D166">
        <v>325</v>
      </c>
      <c r="E166">
        <v>39</v>
      </c>
      <c r="F166">
        <v>352.74982899999998</v>
      </c>
    </row>
    <row r="167" spans="1:6" x14ac:dyDescent="0.3">
      <c r="A167" t="s">
        <v>623</v>
      </c>
      <c r="B167">
        <v>209</v>
      </c>
      <c r="C167">
        <v>3</v>
      </c>
      <c r="D167">
        <v>110</v>
      </c>
      <c r="E167">
        <v>3</v>
      </c>
      <c r="F167">
        <v>794.43520799999999</v>
      </c>
    </row>
    <row r="168" spans="1:6" x14ac:dyDescent="0.3">
      <c r="A168" t="s">
        <v>633</v>
      </c>
      <c r="B168">
        <v>31495</v>
      </c>
      <c r="C168">
        <v>1349</v>
      </c>
      <c r="D168">
        <v>500</v>
      </c>
      <c r="E168">
        <v>190</v>
      </c>
      <c r="F168">
        <v>5.0201219999999998</v>
      </c>
    </row>
    <row r="169" spans="1:6" x14ac:dyDescent="0.3">
      <c r="A169" t="s">
        <v>634</v>
      </c>
      <c r="B169">
        <v>5</v>
      </c>
      <c r="C169">
        <v>1</v>
      </c>
      <c r="D169">
        <v>5</v>
      </c>
      <c r="E169">
        <v>1</v>
      </c>
      <c r="F169">
        <v>480.64356299999997</v>
      </c>
    </row>
    <row r="170" spans="1:6" x14ac:dyDescent="0.3">
      <c r="A170" t="s">
        <v>641</v>
      </c>
      <c r="B170">
        <v>1376</v>
      </c>
      <c r="C170">
        <v>71</v>
      </c>
      <c r="D170">
        <v>182</v>
      </c>
      <c r="E170">
        <v>35</v>
      </c>
      <c r="F170">
        <v>690.12080300000002</v>
      </c>
    </row>
    <row r="171" spans="1:6" x14ac:dyDescent="0.3">
      <c r="A171" t="s">
        <v>642</v>
      </c>
      <c r="B171">
        <v>29</v>
      </c>
      <c r="C171">
        <v>3</v>
      </c>
      <c r="D171">
        <v>23</v>
      </c>
      <c r="E171">
        <v>3</v>
      </c>
      <c r="F171">
        <v>451.787756</v>
      </c>
    </row>
    <row r="172" spans="1:6" x14ac:dyDescent="0.3">
      <c r="A172" t="s">
        <v>643</v>
      </c>
      <c r="B172">
        <v>94</v>
      </c>
      <c r="C172">
        <v>2</v>
      </c>
      <c r="D172">
        <v>66</v>
      </c>
      <c r="E172">
        <v>1</v>
      </c>
      <c r="F172">
        <v>832.89650300000005</v>
      </c>
    </row>
    <row r="173" spans="1:6" x14ac:dyDescent="0.3">
      <c r="A173" t="s">
        <v>647</v>
      </c>
      <c r="B173">
        <v>69</v>
      </c>
      <c r="C173">
        <v>1</v>
      </c>
      <c r="D173">
        <v>66</v>
      </c>
      <c r="E173">
        <v>1</v>
      </c>
      <c r="F173">
        <v>650.27430400000003</v>
      </c>
    </row>
    <row r="174" spans="1:6" x14ac:dyDescent="0.3">
      <c r="A174" t="s">
        <v>648</v>
      </c>
      <c r="B174">
        <v>787</v>
      </c>
      <c r="C174">
        <v>9</v>
      </c>
      <c r="D174">
        <v>182</v>
      </c>
      <c r="E174">
        <v>6</v>
      </c>
      <c r="F174">
        <v>719.20842600000003</v>
      </c>
    </row>
  </sheetData>
  <pageMargins left="0.7" right="0.7" top="0.75" bottom="0.75" header="0.3" footer="0.3"/>
  <pageSetup paperSize="9" orientation="portrait" horizontalDpi="360" verticalDpi="36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82E6A-D544-47EA-BEA7-BF409CA995D1}">
  <dimension ref="A1:S78"/>
  <sheetViews>
    <sheetView workbookViewId="0">
      <selection activeCell="AB55" sqref="AB55"/>
    </sheetView>
  </sheetViews>
  <sheetFormatPr defaultRowHeight="14.4" x14ac:dyDescent="0.3"/>
  <sheetData>
    <row r="1" spans="1:19" x14ac:dyDescent="0.3">
      <c r="A1" t="s">
        <v>661</v>
      </c>
    </row>
    <row r="2" spans="1:19" x14ac:dyDescent="0.3">
      <c r="A2" t="s">
        <v>665</v>
      </c>
      <c r="S2" t="s">
        <v>667</v>
      </c>
    </row>
    <row r="27" spans="1:1" x14ac:dyDescent="0.3">
      <c r="A27" t="s">
        <v>666</v>
      </c>
    </row>
    <row r="52" spans="1:1" x14ac:dyDescent="0.3">
      <c r="A52" t="s">
        <v>662</v>
      </c>
    </row>
    <row r="53" spans="1:1" x14ac:dyDescent="0.3">
      <c r="A53" t="s">
        <v>665</v>
      </c>
    </row>
    <row r="78" spans="1:1" x14ac:dyDescent="0.3">
      <c r="A78" t="s">
        <v>666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62A0A-C5A1-442B-8588-E767C6E27FD5}">
  <dimension ref="A1:A69"/>
  <sheetViews>
    <sheetView workbookViewId="0">
      <selection activeCell="E93" sqref="E93"/>
    </sheetView>
  </sheetViews>
  <sheetFormatPr defaultRowHeight="14.4" x14ac:dyDescent="0.3"/>
  <sheetData>
    <row r="1" spans="1:1" x14ac:dyDescent="0.3">
      <c r="A1" t="s">
        <v>661</v>
      </c>
    </row>
    <row r="2" spans="1:1" x14ac:dyDescent="0.3">
      <c r="A2" t="s">
        <v>665</v>
      </c>
    </row>
    <row r="24" spans="1:1" x14ac:dyDescent="0.3">
      <c r="A24" t="s">
        <v>666</v>
      </c>
    </row>
    <row r="46" spans="1:1" x14ac:dyDescent="0.3">
      <c r="A46" t="s">
        <v>662</v>
      </c>
    </row>
    <row r="47" spans="1:1" x14ac:dyDescent="0.3">
      <c r="A47" t="s">
        <v>665</v>
      </c>
    </row>
    <row r="69" spans="1:1" x14ac:dyDescent="0.3">
      <c r="A69" t="s">
        <v>666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34A16-A162-41CC-AACF-87A00C740195}">
  <dimension ref="A1:A69"/>
  <sheetViews>
    <sheetView workbookViewId="0">
      <selection activeCell="P55" sqref="P55"/>
    </sheetView>
  </sheetViews>
  <sheetFormatPr defaultRowHeight="14.4" x14ac:dyDescent="0.3"/>
  <sheetData>
    <row r="1" spans="1:1" x14ac:dyDescent="0.3">
      <c r="A1" t="s">
        <v>661</v>
      </c>
    </row>
    <row r="2" spans="1:1" x14ac:dyDescent="0.3">
      <c r="A2" t="s">
        <v>665</v>
      </c>
    </row>
    <row r="24" spans="1:1" x14ac:dyDescent="0.3">
      <c r="A24" t="s">
        <v>666</v>
      </c>
    </row>
    <row r="46" spans="1:1" x14ac:dyDescent="0.3">
      <c r="A46" t="s">
        <v>662</v>
      </c>
    </row>
    <row r="47" spans="1:1" x14ac:dyDescent="0.3">
      <c r="A47" t="s">
        <v>665</v>
      </c>
    </row>
    <row r="69" spans="1:1" x14ac:dyDescent="0.3">
      <c r="A69" t="s">
        <v>666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36D9F-C39D-44A8-B005-F8BBDFD24A22}">
  <dimension ref="A1:O69"/>
  <sheetViews>
    <sheetView workbookViewId="0">
      <selection activeCell="V71" sqref="V71"/>
    </sheetView>
  </sheetViews>
  <sheetFormatPr defaultRowHeight="14.4" x14ac:dyDescent="0.3"/>
  <sheetData>
    <row r="1" spans="1:15" x14ac:dyDescent="0.3">
      <c r="A1" t="s">
        <v>661</v>
      </c>
    </row>
    <row r="2" spans="1:15" x14ac:dyDescent="0.3">
      <c r="A2" t="s">
        <v>665</v>
      </c>
      <c r="O2" t="s">
        <v>667</v>
      </c>
    </row>
    <row r="24" spans="1:1" x14ac:dyDescent="0.3">
      <c r="A24" t="s">
        <v>666</v>
      </c>
    </row>
    <row r="46" spans="1:1" x14ac:dyDescent="0.3">
      <c r="A46" t="s">
        <v>662</v>
      </c>
    </row>
    <row r="47" spans="1:1" x14ac:dyDescent="0.3">
      <c r="A47" t="s">
        <v>665</v>
      </c>
    </row>
    <row r="69" spans="1:1" x14ac:dyDescent="0.3">
      <c r="A69" t="s">
        <v>666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06CBE-C447-4F6D-9361-897FAF3ED516}">
  <dimension ref="A2:O73"/>
  <sheetViews>
    <sheetView topLeftCell="A40" workbookViewId="0">
      <selection activeCell="V4" sqref="V4"/>
    </sheetView>
  </sheetViews>
  <sheetFormatPr defaultRowHeight="14.4" x14ac:dyDescent="0.3"/>
  <sheetData>
    <row r="2" spans="1:15" x14ac:dyDescent="0.3">
      <c r="A2" t="s">
        <v>661</v>
      </c>
      <c r="O2" t="s">
        <v>668</v>
      </c>
    </row>
    <row r="3" spans="1:15" x14ac:dyDescent="0.3">
      <c r="A3" t="s">
        <v>663</v>
      </c>
    </row>
    <row r="24" spans="1:1" x14ac:dyDescent="0.3">
      <c r="A24" t="s">
        <v>664</v>
      </c>
    </row>
    <row r="49" spans="1:1" x14ac:dyDescent="0.3">
      <c r="A49" t="s">
        <v>662</v>
      </c>
    </row>
    <row r="50" spans="1:1" x14ac:dyDescent="0.3">
      <c r="A50" t="s">
        <v>665</v>
      </c>
    </row>
    <row r="73" spans="1:1" x14ac:dyDescent="0.3">
      <c r="A73" t="s">
        <v>666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Auxiliar</vt:lpstr>
      <vt:lpstr>Geral</vt:lpstr>
      <vt:lpstr>Correlação</vt:lpstr>
      <vt:lpstr>Altitude (2)</vt:lpstr>
      <vt:lpstr>População</vt:lpstr>
      <vt:lpstr>Latitude</vt:lpstr>
      <vt:lpstr>Longitude</vt:lpstr>
      <vt:lpstr>Altitude</vt:lpstr>
      <vt:lpstr>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Faria</dc:creator>
  <cp:lastModifiedBy>Beatriz Faria</cp:lastModifiedBy>
  <dcterms:created xsi:type="dcterms:W3CDTF">2015-06-05T18:19:34Z</dcterms:created>
  <dcterms:modified xsi:type="dcterms:W3CDTF">2020-07-02T13:17:12Z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fc9c3855-edab-412e-8311-2514fb3acc1d</vt:lpwstr>
  </property>
</Properties>
</file>