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AKE\v3\PCB and Schematics\lbr\tdk\"/>
    </mc:Choice>
  </mc:AlternateContent>
  <xr:revisionPtr revIDLastSave="0" documentId="13_ncr:1_{88D0325B-E020-4B46-9EF3-0CE7020D5D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rt_builder" sheetId="3" r:id="rId1"/>
    <sheet name="part_codes" sheetId="9" r:id="rId2"/>
    <sheet name="sot_term_codes" sheetId="10" r:id="rId3"/>
    <sheet name="TDK CGA series" sheetId="1" r:id="rId4"/>
    <sheet name="Sheet2" sheetId="2" r:id="rId5"/>
    <sheet name="Sheet5" sheetId="5" r:id="rId6"/>
    <sheet name="Sheet8" sheetId="8" r:id="rId7"/>
  </sheets>
  <externalReferences>
    <externalReference r:id="rId8"/>
  </externalReferences>
  <definedNames>
    <definedName name="C_OUT">'[1]Final Calculations'!$E$31</definedName>
    <definedName name="CISS_Q1">'[1]Final Calculations'!$I$10</definedName>
    <definedName name="CISS_Q2">'[1]Final Calculations'!$J$10</definedName>
    <definedName name="E96_K">'[1]E96 Resistor Chart'!$D$3:$D$962</definedName>
    <definedName name="F_AC_RIPPLE">'[1]Final Calculations'!$E$6</definedName>
    <definedName name="I_HGATE">'[1]Final Calculations'!$E$113</definedName>
    <definedName name="I_INRUSH">'[1]Final Calculations'!$E$5</definedName>
    <definedName name="ICAP_MIN">'[1]Final Calculations'!$E$107</definedName>
    <definedName name="ID_Q1">'[1]Final Calculations'!$I$5</definedName>
    <definedName name="ID_Q2">'[1]Final Calculations'!$J$5</definedName>
    <definedName name="IOUT">'[1]Final Calculations'!$E$4</definedName>
    <definedName name="LOAD_DUMP">'[1]Final Calculations'!$E$7</definedName>
    <definedName name="QGS_Q1">'[1]Final Calculations'!$I$9</definedName>
    <definedName name="RDSON_10V_Q1">'[1]Final Calculations'!$I$8</definedName>
    <definedName name="RDSON_10V_Q2">'[1]Final Calculations'!$J$8</definedName>
    <definedName name="RTH_INT">'[1]Final Calculations'!$E$121</definedName>
    <definedName name="RTH_JC_Q1">'[1]Final Calculations'!$I$13</definedName>
    <definedName name="RTH_JC_Q2">'[1]Final Calculations'!$J$13</definedName>
    <definedName name="RTH_SA">'[1]Final Calculations'!$E$122</definedName>
    <definedName name="sAEC">part_builder!$C$18</definedName>
    <definedName name="sCcode">part_builder!$C$15</definedName>
    <definedName name="sCoeff">part_builder!$B$15</definedName>
    <definedName name="sDevNam">part_builder!$B$27</definedName>
    <definedName name="sMFG">part_builder!$B$3</definedName>
    <definedName name="sOpTmp">part_builder!$B$18</definedName>
    <definedName name="sPakNam">part_builder!$B$30</definedName>
    <definedName name="sPcode">part_builder!$C$6</definedName>
    <definedName name="sRatedV">part_builder!$B$12</definedName>
    <definedName name="sRVcode">part_builder!$C$12</definedName>
    <definedName name="sSeries">part_builder!$C$3</definedName>
    <definedName name="sSize">part_builder!$B$6</definedName>
    <definedName name="sSymNam">part_builder!$C$27</definedName>
    <definedName name="sTcode">part_builder!$C$9</definedName>
    <definedName name="sTol">part_builder!$B$9</definedName>
    <definedName name="T_AMBIENT">'[1]Final Calculations'!$E$13</definedName>
    <definedName name="T_HOLDUP">'[1]Final Calculations'!$E$11</definedName>
    <definedName name="TJ_DERATE">'[1]Final Calculations'!$E$15</definedName>
    <definedName name="TJ_MAX_Q1">'[1]Final Calculations'!$I$12</definedName>
    <definedName name="TJ_MAX_Q2">'[1]Final Calculations'!$J$12</definedName>
    <definedName name="V_DROP">'[1]Final Calculations'!$E$12</definedName>
    <definedName name="V_OV">'[1]Final Calculations'!$E$8</definedName>
    <definedName name="vBoA" localSheetId="2">part_builder!#REF!</definedName>
    <definedName name="vBoA">part_builder!#REF!</definedName>
    <definedName name="VIN_NOM">'[1]Final Calculations'!$E$3</definedName>
    <definedName name="vOpt1">part_builder!$B$21</definedName>
    <definedName name="vOpt2">part_builder!$C$21</definedName>
    <definedName name="vOpt3">part_builder!$B$24</definedName>
    <definedName name="vOpt4">part_builder!$C$24</definedName>
    <definedName name="VOVR">'[1]Final Calculations'!$E$102</definedName>
    <definedName name="vPackage" localSheetId="2">part_builder!#REF!</definedName>
    <definedName name="vPackage">part_builder!#REF!</definedName>
    <definedName name="vPcode">part_builder!$C$6</definedName>
    <definedName name="vSeries" localSheetId="2">part_builder!#REF!</definedName>
    <definedName name="vSeries">part_builder!#REF!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3" l="1" a="1"/>
  <c r="E4" i="3" s="1"/>
  <c r="K4" i="3" a="1"/>
  <c r="K4" i="3" s="1"/>
  <c r="I4" i="3" a="1"/>
  <c r="I4" i="3" s="1"/>
  <c r="F4" i="3" a="1"/>
  <c r="F4" i="3" s="1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Y32" i="3"/>
  <c r="Y31" i="3"/>
  <c r="Y30" i="3"/>
  <c r="Y29" i="3"/>
  <c r="Y28" i="3"/>
  <c r="Y27" i="3"/>
  <c r="Y26" i="3"/>
  <c r="Y25" i="3"/>
  <c r="Y24" i="3"/>
  <c r="Y23" i="3"/>
  <c r="Y22" i="3"/>
  <c r="Y21" i="3"/>
  <c r="Y20" i="3"/>
  <c r="Y19" i="3"/>
  <c r="Y18" i="3"/>
  <c r="Y17" i="3"/>
  <c r="Y16" i="3"/>
  <c r="Y15" i="3"/>
  <c r="Y14" i="3"/>
  <c r="Y13" i="3"/>
  <c r="Y12" i="3"/>
  <c r="Y11" i="3"/>
  <c r="Y10" i="3"/>
  <c r="Y9" i="3"/>
  <c r="Y8" i="3"/>
  <c r="Y7" i="3"/>
  <c r="Y6" i="3"/>
  <c r="Y5" i="3"/>
  <c r="Y4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P4" i="3" a="1"/>
  <c r="AG32" i="3" s="1"/>
  <c r="G4" i="3" a="1"/>
  <c r="X32" i="3" s="1"/>
  <c r="R4" i="3" a="1"/>
  <c r="AI32" i="3" s="1"/>
  <c r="Q4" i="3" a="1"/>
  <c r="AH32" i="3" s="1"/>
  <c r="N4" i="3" a="1"/>
  <c r="AE32" i="3" s="1"/>
  <c r="M4" i="3" a="1"/>
  <c r="AD32" i="3" s="1"/>
  <c r="L4" i="3" a="1"/>
  <c r="AC32" i="3" s="1"/>
  <c r="J4" i="3" a="1"/>
  <c r="AA32" i="3" s="1"/>
  <c r="O4" i="3" a="1"/>
  <c r="AF32" i="3" s="1"/>
  <c r="C12" i="3"/>
  <c r="B6" i="3"/>
  <c r="B30" i="3" s="1"/>
  <c r="V2" i="3" s="1"/>
  <c r="AB32" i="3" l="1"/>
  <c r="Z32" i="3"/>
  <c r="W32" i="3"/>
  <c r="V32" i="3"/>
  <c r="AH31" i="3"/>
  <c r="AH23" i="3"/>
  <c r="AH15" i="3"/>
  <c r="AH24" i="3"/>
  <c r="AH16" i="3"/>
  <c r="AH25" i="3"/>
  <c r="AH17" i="3"/>
  <c r="AH26" i="3"/>
  <c r="AH18" i="3"/>
  <c r="AI31" i="3"/>
  <c r="AI23" i="3"/>
  <c r="AI15" i="3"/>
  <c r="AI24" i="3"/>
  <c r="AI16" i="3"/>
  <c r="AI25" i="3"/>
  <c r="AI17" i="3"/>
  <c r="AI26" i="3"/>
  <c r="AI18" i="3"/>
  <c r="AG30" i="3"/>
  <c r="AG22" i="3"/>
  <c r="AG14" i="3"/>
  <c r="AG31" i="3"/>
  <c r="AG23" i="3"/>
  <c r="AG15" i="3"/>
  <c r="AG24" i="3"/>
  <c r="AG16" i="3"/>
  <c r="Z27" i="3"/>
  <c r="Z19" i="3"/>
  <c r="Z28" i="3"/>
  <c r="Z20" i="3"/>
  <c r="AE29" i="3"/>
  <c r="AE21" i="3"/>
  <c r="AE30" i="3"/>
  <c r="AE22" i="3"/>
  <c r="AE14" i="3"/>
  <c r="AE31" i="3"/>
  <c r="AE23" i="3"/>
  <c r="AE15" i="3"/>
  <c r="AE24" i="3"/>
  <c r="AE16" i="3"/>
  <c r="AE25" i="3"/>
  <c r="AE17" i="3"/>
  <c r="V25" i="3"/>
  <c r="V17" i="3"/>
  <c r="V26" i="3"/>
  <c r="V18" i="3"/>
  <c r="AF30" i="3"/>
  <c r="AF22" i="3"/>
  <c r="AF14" i="3"/>
  <c r="AF31" i="3"/>
  <c r="AF23" i="3"/>
  <c r="AF15" i="3"/>
  <c r="AF24" i="3"/>
  <c r="AF16" i="3"/>
  <c r="AF25" i="3"/>
  <c r="AF17" i="3"/>
  <c r="AF26" i="3"/>
  <c r="AF18" i="3"/>
  <c r="AF27" i="3"/>
  <c r="AF19" i="3"/>
  <c r="AF28" i="3"/>
  <c r="AF20" i="3"/>
  <c r="AF29" i="3"/>
  <c r="AF21" i="3"/>
  <c r="W25" i="3"/>
  <c r="W17" i="3"/>
  <c r="W26" i="3"/>
  <c r="W18" i="3"/>
  <c r="W27" i="3"/>
  <c r="W19" i="3"/>
  <c r="W28" i="3"/>
  <c r="W20" i="3"/>
  <c r="W29" i="3"/>
  <c r="W21" i="3"/>
  <c r="W30" i="3"/>
  <c r="W22" i="3"/>
  <c r="W14" i="3"/>
  <c r="W31" i="3"/>
  <c r="W23" i="3"/>
  <c r="W15" i="3"/>
  <c r="W24" i="3"/>
  <c r="W16" i="3"/>
  <c r="AA27" i="3"/>
  <c r="AA19" i="3"/>
  <c r="AA28" i="3"/>
  <c r="AA20" i="3"/>
  <c r="AA29" i="3"/>
  <c r="AA21" i="3"/>
  <c r="AA30" i="3"/>
  <c r="AA22" i="3"/>
  <c r="AA14" i="3"/>
  <c r="AA31" i="3"/>
  <c r="AA23" i="3"/>
  <c r="AA15" i="3"/>
  <c r="AA24" i="3"/>
  <c r="AA16" i="3"/>
  <c r="AA25" i="3"/>
  <c r="AA17" i="3"/>
  <c r="AB28" i="3"/>
  <c r="AB20" i="3"/>
  <c r="AB29" i="3"/>
  <c r="AB21" i="3"/>
  <c r="AB30" i="3"/>
  <c r="AB22" i="3"/>
  <c r="AB14" i="3"/>
  <c r="AB31" i="3"/>
  <c r="AB23" i="3"/>
  <c r="AB15" i="3"/>
  <c r="AB24" i="3"/>
  <c r="AB16" i="3"/>
  <c r="AB25" i="3"/>
  <c r="AB17" i="3"/>
  <c r="X26" i="3"/>
  <c r="X18" i="3"/>
  <c r="X27" i="3"/>
  <c r="X19" i="3"/>
  <c r="X28" i="3"/>
  <c r="X20" i="3"/>
  <c r="AC28" i="3"/>
  <c r="AC20" i="3"/>
  <c r="AC29" i="3"/>
  <c r="AC21" i="3"/>
  <c r="AC30" i="3"/>
  <c r="AC22" i="3"/>
  <c r="AC14" i="3"/>
  <c r="AC31" i="3"/>
  <c r="AC23" i="3"/>
  <c r="AC15" i="3"/>
  <c r="AC24" i="3"/>
  <c r="AC16" i="3"/>
  <c r="AC25" i="3"/>
  <c r="AC17" i="3"/>
  <c r="AD29" i="3"/>
  <c r="AD21" i="3"/>
  <c r="AD30" i="3"/>
  <c r="AD22" i="3"/>
  <c r="AD14" i="3"/>
  <c r="AD31" i="3"/>
  <c r="AD23" i="3"/>
  <c r="AD15" i="3"/>
  <c r="AD24" i="3"/>
  <c r="AD16" i="3"/>
  <c r="AD25" i="3"/>
  <c r="AD17" i="3"/>
  <c r="AH14" i="3"/>
  <c r="V16" i="3"/>
  <c r="X17" i="3"/>
  <c r="Z18" i="3"/>
  <c r="AB19" i="3"/>
  <c r="AD20" i="3"/>
  <c r="AH22" i="3"/>
  <c r="V24" i="3"/>
  <c r="X25" i="3"/>
  <c r="Z26" i="3"/>
  <c r="AB27" i="3"/>
  <c r="AD28" i="3"/>
  <c r="AH30" i="3"/>
  <c r="AI14" i="3"/>
  <c r="AA18" i="3"/>
  <c r="AC19" i="3"/>
  <c r="AE20" i="3"/>
  <c r="AG21" i="3"/>
  <c r="AI22" i="3"/>
  <c r="AA26" i="3"/>
  <c r="AC27" i="3"/>
  <c r="AE28" i="3"/>
  <c r="AG29" i="3"/>
  <c r="AI30" i="3"/>
  <c r="V15" i="3"/>
  <c r="X16" i="3"/>
  <c r="Z17" i="3"/>
  <c r="AB18" i="3"/>
  <c r="AD19" i="3"/>
  <c r="AH21" i="3"/>
  <c r="V23" i="3"/>
  <c r="X24" i="3"/>
  <c r="Z25" i="3"/>
  <c r="AB26" i="3"/>
  <c r="AD27" i="3"/>
  <c r="AH29" i="3"/>
  <c r="V31" i="3"/>
  <c r="AC18" i="3"/>
  <c r="AE19" i="3"/>
  <c r="AG20" i="3"/>
  <c r="AI21" i="3"/>
  <c r="AC26" i="3"/>
  <c r="AE27" i="3"/>
  <c r="AG28" i="3"/>
  <c r="AI29" i="3"/>
  <c r="V14" i="3"/>
  <c r="X15" i="3"/>
  <c r="Z16" i="3"/>
  <c r="AD18" i="3"/>
  <c r="AH20" i="3"/>
  <c r="V22" i="3"/>
  <c r="X23" i="3"/>
  <c r="Z24" i="3"/>
  <c r="AD26" i="3"/>
  <c r="AH28" i="3"/>
  <c r="V30" i="3"/>
  <c r="X31" i="3"/>
  <c r="AE18" i="3"/>
  <c r="AG19" i="3"/>
  <c r="AI20" i="3"/>
  <c r="AE26" i="3"/>
  <c r="AG27" i="3"/>
  <c r="AI28" i="3"/>
  <c r="X14" i="3"/>
  <c r="Z15" i="3"/>
  <c r="AH19" i="3"/>
  <c r="V21" i="3"/>
  <c r="X22" i="3"/>
  <c r="Z23" i="3"/>
  <c r="AH27" i="3"/>
  <c r="V29" i="3"/>
  <c r="X30" i="3"/>
  <c r="Z31" i="3"/>
  <c r="AG18" i="3"/>
  <c r="AI19" i="3"/>
  <c r="AG26" i="3"/>
  <c r="AI27" i="3"/>
  <c r="Z14" i="3"/>
  <c r="V20" i="3"/>
  <c r="X21" i="3"/>
  <c r="Z22" i="3"/>
  <c r="V28" i="3"/>
  <c r="X29" i="3"/>
  <c r="Z30" i="3"/>
  <c r="AG17" i="3"/>
  <c r="AG25" i="3"/>
  <c r="V19" i="3"/>
  <c r="Z21" i="3"/>
  <c r="V27" i="3"/>
  <c r="Z29" i="3"/>
  <c r="O4" i="3"/>
  <c r="AF4" i="3" s="1"/>
  <c r="AF6" i="3"/>
  <c r="W4" i="3"/>
  <c r="W9" i="3"/>
  <c r="J4" i="3"/>
  <c r="AA4" i="3" s="1"/>
  <c r="AA11" i="3"/>
  <c r="AA12" i="3"/>
  <c r="AB4" i="3"/>
  <c r="AB12" i="3"/>
  <c r="AB11" i="3"/>
  <c r="AB13" i="3"/>
  <c r="AB5" i="3"/>
  <c r="AB6" i="3"/>
  <c r="AB7" i="3"/>
  <c r="AB8" i="3"/>
  <c r="AB9" i="3"/>
  <c r="AB10" i="3"/>
  <c r="L4" i="3"/>
  <c r="AC4" i="3" s="1"/>
  <c r="AC12" i="3"/>
  <c r="AC13" i="3"/>
  <c r="AC5" i="3"/>
  <c r="AC6" i="3"/>
  <c r="AC7" i="3"/>
  <c r="AC8" i="3"/>
  <c r="AC9" i="3"/>
  <c r="AC10" i="3"/>
  <c r="M4" i="3"/>
  <c r="AD4" i="3" s="1"/>
  <c r="AD13" i="3"/>
  <c r="AD5" i="3"/>
  <c r="AD6" i="3"/>
  <c r="AD12" i="3"/>
  <c r="AD7" i="3"/>
  <c r="AD8" i="3"/>
  <c r="AD9" i="3"/>
  <c r="AD10" i="3"/>
  <c r="R4" i="3"/>
  <c r="AI4" i="3" s="1"/>
  <c r="AI7" i="3"/>
  <c r="AI8" i="3"/>
  <c r="AI9" i="3"/>
  <c r="AI10" i="3"/>
  <c r="AI11" i="3"/>
  <c r="N4" i="3"/>
  <c r="AE4" i="3" s="1"/>
  <c r="AE13" i="3"/>
  <c r="AE5" i="3"/>
  <c r="AE6" i="3"/>
  <c r="AE7" i="3"/>
  <c r="AE8" i="3"/>
  <c r="AE9" i="3"/>
  <c r="AE10" i="3"/>
  <c r="G4" i="3"/>
  <c r="X4" i="3" s="1"/>
  <c r="X10" i="3"/>
  <c r="X11" i="3"/>
  <c r="X9" i="3"/>
  <c r="X12" i="3"/>
  <c r="X13" i="3"/>
  <c r="X5" i="3"/>
  <c r="P4" i="3"/>
  <c r="AG4" i="3" s="1"/>
  <c r="AG6" i="3"/>
  <c r="AG7" i="3"/>
  <c r="AG8" i="3"/>
  <c r="AG9" i="3"/>
  <c r="Z4" i="3"/>
  <c r="Z11" i="3"/>
  <c r="Z12" i="3"/>
  <c r="Z10" i="3"/>
  <c r="Z13" i="3"/>
  <c r="Z5" i="3"/>
  <c r="V4" i="3"/>
  <c r="V9" i="3"/>
  <c r="V8" i="3"/>
  <c r="V10" i="3"/>
  <c r="V11" i="3"/>
  <c r="Q4" i="3"/>
  <c r="AH4" i="3" s="1"/>
  <c r="AH7" i="3"/>
  <c r="AH8" i="3"/>
  <c r="AH6" i="3"/>
  <c r="AH9" i="3"/>
  <c r="AH10" i="3"/>
  <c r="AH11" i="3"/>
  <c r="AG5" i="3"/>
  <c r="AI6" i="3"/>
  <c r="W8" i="3"/>
  <c r="AA10" i="3"/>
  <c r="AC11" i="3"/>
  <c r="AE12" i="3"/>
  <c r="AG13" i="3"/>
  <c r="AH5" i="3"/>
  <c r="V7" i="3"/>
  <c r="X8" i="3"/>
  <c r="Z9" i="3"/>
  <c r="AD11" i="3"/>
  <c r="AF12" i="3"/>
  <c r="AH13" i="3"/>
  <c r="AI5" i="3"/>
  <c r="W7" i="3"/>
  <c r="AA9" i="3"/>
  <c r="AE11" i="3"/>
  <c r="AG12" i="3"/>
  <c r="AI13" i="3"/>
  <c r="V6" i="3"/>
  <c r="X7" i="3"/>
  <c r="Z8" i="3"/>
  <c r="AF11" i="3"/>
  <c r="AH12" i="3"/>
  <c r="W6" i="3"/>
  <c r="AA8" i="3"/>
  <c r="AG11" i="3"/>
  <c r="AI12" i="3"/>
  <c r="V5" i="3"/>
  <c r="X6" i="3"/>
  <c r="Z7" i="3"/>
  <c r="AF10" i="3"/>
  <c r="V13" i="3"/>
  <c r="W5" i="3"/>
  <c r="AA7" i="3"/>
  <c r="AG10" i="3"/>
  <c r="W13" i="3"/>
  <c r="Z6" i="3"/>
  <c r="AF9" i="3"/>
  <c r="V12" i="3"/>
  <c r="AA6" i="3"/>
  <c r="W12" i="3"/>
  <c r="AF8" i="3"/>
  <c r="AA5" i="3"/>
  <c r="W11" i="3"/>
  <c r="AA13" i="3"/>
  <c r="AF5" i="3"/>
  <c r="AF7" i="3"/>
  <c r="AF13" i="3"/>
  <c r="W10" i="3"/>
  <c r="A232" i="10" l="1"/>
  <c r="A228" i="10"/>
  <c r="A225" i="10"/>
  <c r="A219" i="10"/>
  <c r="A214" i="10"/>
  <c r="A209" i="10"/>
  <c r="A206" i="10"/>
  <c r="A199" i="10"/>
  <c r="A194" i="10"/>
  <c r="A189" i="10"/>
  <c r="A186" i="10"/>
  <c r="A180" i="10"/>
  <c r="A166" i="10"/>
  <c r="A156" i="10"/>
  <c r="A153" i="10"/>
  <c r="A146" i="10"/>
  <c r="A134" i="10"/>
  <c r="A124" i="10"/>
  <c r="A122" i="10"/>
  <c r="A120" i="10"/>
  <c r="A118" i="10"/>
  <c r="A116" i="10"/>
  <c r="A114" i="10"/>
  <c r="A112" i="10"/>
  <c r="A110" i="10"/>
  <c r="A106" i="10"/>
  <c r="A103" i="10"/>
  <c r="A100" i="10"/>
  <c r="A98" i="10"/>
  <c r="A95" i="10"/>
  <c r="A91" i="10"/>
  <c r="A86" i="10"/>
  <c r="A81" i="10"/>
  <c r="A77" i="10"/>
  <c r="A69" i="10"/>
  <c r="A67" i="10"/>
  <c r="A64" i="10"/>
  <c r="A60" i="10"/>
  <c r="A53" i="10"/>
  <c r="A45" i="10"/>
  <c r="A39" i="10"/>
  <c r="A36" i="10"/>
  <c r="A32" i="10"/>
  <c r="A22" i="10"/>
  <c r="A16" i="10"/>
  <c r="A14" i="10"/>
  <c r="A12" i="10"/>
  <c r="A10" i="10"/>
  <c r="AH40" i="10"/>
  <c r="AH36" i="10"/>
  <c r="AH35" i="10"/>
  <c r="AH34" i="10"/>
  <c r="AH33" i="10"/>
  <c r="AH32" i="10"/>
  <c r="AH31" i="10"/>
  <c r="AH30" i="10"/>
  <c r="AH29" i="10"/>
  <c r="AH28" i="10"/>
  <c r="AH38" i="10"/>
  <c r="AH41" i="10"/>
  <c r="AH39" i="10"/>
  <c r="J233" i="10" l="1"/>
  <c r="K233" i="10" s="1"/>
  <c r="L233" i="10" s="1"/>
  <c r="F233" i="10"/>
  <c r="A233" i="10" s="1"/>
  <c r="J229" i="10"/>
  <c r="K229" i="10" s="1"/>
  <c r="L229" i="10" s="1"/>
  <c r="F229" i="10"/>
  <c r="A229" i="10" s="1"/>
  <c r="J207" i="10"/>
  <c r="K207" i="10" s="1"/>
  <c r="L207" i="10" s="1"/>
  <c r="F207" i="10"/>
  <c r="A207" i="10" s="1"/>
  <c r="J203" i="10"/>
  <c r="K203" i="10" s="1"/>
  <c r="L203" i="10" s="1"/>
  <c r="F203" i="10"/>
  <c r="A203" i="10" s="1"/>
  <c r="J175" i="10"/>
  <c r="K175" i="10" s="1"/>
  <c r="L175" i="10" s="1"/>
  <c r="F175" i="10"/>
  <c r="A175" i="10" s="1"/>
  <c r="J174" i="10"/>
  <c r="K174" i="10" s="1"/>
  <c r="L174" i="10" s="1"/>
  <c r="F174" i="10"/>
  <c r="A174" i="10" s="1"/>
  <c r="J173" i="10"/>
  <c r="K173" i="10" s="1"/>
  <c r="L173" i="10" s="1"/>
  <c r="F173" i="10"/>
  <c r="A173" i="10" s="1"/>
  <c r="J172" i="10"/>
  <c r="K172" i="10" s="1"/>
  <c r="L172" i="10" s="1"/>
  <c r="F172" i="10"/>
  <c r="A172" i="10" s="1"/>
  <c r="J171" i="10"/>
  <c r="K171" i="10" s="1"/>
  <c r="L171" i="10" s="1"/>
  <c r="F171" i="10"/>
  <c r="A171" i="10" s="1"/>
  <c r="J170" i="10"/>
  <c r="K170" i="10" s="1"/>
  <c r="L170" i="10" s="1"/>
  <c r="F170" i="10"/>
  <c r="A170" i="10" s="1"/>
  <c r="J169" i="10"/>
  <c r="K169" i="10" s="1"/>
  <c r="L169" i="10" s="1"/>
  <c r="F169" i="10"/>
  <c r="A169" i="10" s="1"/>
  <c r="J168" i="10"/>
  <c r="K168" i="10" s="1"/>
  <c r="L168" i="10" s="1"/>
  <c r="F168" i="10"/>
  <c r="A168" i="10" s="1"/>
  <c r="J167" i="10"/>
  <c r="K167" i="10" s="1"/>
  <c r="L167" i="10" s="1"/>
  <c r="F167" i="10"/>
  <c r="A167" i="10" s="1"/>
  <c r="J164" i="10"/>
  <c r="K164" i="10" s="1"/>
  <c r="L164" i="10" s="1"/>
  <c r="F164" i="10"/>
  <c r="A164" i="10" s="1"/>
  <c r="J162" i="10"/>
  <c r="K162" i="10" s="1"/>
  <c r="L162" i="10" s="1"/>
  <c r="F162" i="10"/>
  <c r="A162" i="10" s="1"/>
  <c r="J160" i="10"/>
  <c r="K160" i="10" s="1"/>
  <c r="L160" i="10" s="1"/>
  <c r="F160" i="10"/>
  <c r="A160" i="10" s="1"/>
  <c r="J158" i="10"/>
  <c r="K158" i="10" s="1"/>
  <c r="L158" i="10" s="1"/>
  <c r="F158" i="10"/>
  <c r="A158" i="10" s="1"/>
  <c r="J155" i="10"/>
  <c r="K155" i="10" s="1"/>
  <c r="L155" i="10" s="1"/>
  <c r="F155" i="10"/>
  <c r="A155" i="10" s="1"/>
  <c r="J154" i="10"/>
  <c r="K154" i="10" s="1"/>
  <c r="L154" i="10" s="1"/>
  <c r="F154" i="10"/>
  <c r="A154" i="10" s="1"/>
  <c r="J151" i="10"/>
  <c r="K151" i="10" s="1"/>
  <c r="L151" i="10" s="1"/>
  <c r="F151" i="10"/>
  <c r="A151" i="10" s="1"/>
  <c r="J150" i="10"/>
  <c r="K150" i="10" s="1"/>
  <c r="L150" i="10" s="1"/>
  <c r="F150" i="10"/>
  <c r="A150" i="10" s="1"/>
  <c r="J149" i="10"/>
  <c r="K149" i="10" s="1"/>
  <c r="L149" i="10" s="1"/>
  <c r="F149" i="10"/>
  <c r="A149" i="10" s="1"/>
  <c r="J148" i="10"/>
  <c r="K148" i="10" s="1"/>
  <c r="L148" i="10" s="1"/>
  <c r="F148" i="10"/>
  <c r="A148" i="10" s="1"/>
  <c r="J145" i="10"/>
  <c r="K145" i="10" s="1"/>
  <c r="L145" i="10" s="1"/>
  <c r="F145" i="10"/>
  <c r="A145" i="10" s="1"/>
  <c r="J144" i="10"/>
  <c r="K144" i="10" s="1"/>
  <c r="L144" i="10" s="1"/>
  <c r="F144" i="10"/>
  <c r="A144" i="10" s="1"/>
  <c r="J143" i="10"/>
  <c r="K143" i="10" s="1"/>
  <c r="L143" i="10" s="1"/>
  <c r="F143" i="10"/>
  <c r="A143" i="10" s="1"/>
  <c r="J142" i="10"/>
  <c r="K142" i="10" s="1"/>
  <c r="L142" i="10" s="1"/>
  <c r="F142" i="10"/>
  <c r="A142" i="10" s="1"/>
  <c r="J141" i="10"/>
  <c r="K141" i="10" s="1"/>
  <c r="L141" i="10" s="1"/>
  <c r="F141" i="10"/>
  <c r="A141" i="10" s="1"/>
  <c r="J140" i="10"/>
  <c r="K140" i="10" s="1"/>
  <c r="L140" i="10" s="1"/>
  <c r="F140" i="10"/>
  <c r="A140" i="10" s="1"/>
  <c r="J139" i="10"/>
  <c r="K139" i="10" s="1"/>
  <c r="L139" i="10" s="1"/>
  <c r="F139" i="10"/>
  <c r="A139" i="10" s="1"/>
  <c r="J138" i="10"/>
  <c r="K138" i="10" s="1"/>
  <c r="L138" i="10" s="1"/>
  <c r="F138" i="10"/>
  <c r="A138" i="10" s="1"/>
  <c r="J137" i="10"/>
  <c r="K137" i="10" s="1"/>
  <c r="L137" i="10" s="1"/>
  <c r="F137" i="10"/>
  <c r="A137" i="10" s="1"/>
  <c r="J136" i="10"/>
  <c r="K136" i="10" s="1"/>
  <c r="L136" i="10" s="1"/>
  <c r="F136" i="10"/>
  <c r="A136" i="10" s="1"/>
  <c r="J135" i="10"/>
  <c r="K135" i="10" s="1"/>
  <c r="L135" i="10" s="1"/>
  <c r="F135" i="10"/>
  <c r="A135" i="10" s="1"/>
  <c r="J133" i="10"/>
  <c r="K133" i="10" s="1"/>
  <c r="L133" i="10" s="1"/>
  <c r="F133" i="10"/>
  <c r="A133" i="10" s="1"/>
  <c r="J132" i="10"/>
  <c r="K132" i="10" s="1"/>
  <c r="L132" i="10" s="1"/>
  <c r="F132" i="10"/>
  <c r="A132" i="10" s="1"/>
  <c r="J131" i="10"/>
  <c r="K131" i="10" s="1"/>
  <c r="L131" i="10" s="1"/>
  <c r="F131" i="10"/>
  <c r="A131" i="10" s="1"/>
  <c r="J130" i="10"/>
  <c r="K130" i="10" s="1"/>
  <c r="L130" i="10" s="1"/>
  <c r="F130" i="10"/>
  <c r="A130" i="10" s="1"/>
  <c r="J129" i="10"/>
  <c r="K129" i="10" s="1"/>
  <c r="L129" i="10" s="1"/>
  <c r="F129" i="10"/>
  <c r="A129" i="10" s="1"/>
  <c r="J128" i="10"/>
  <c r="K128" i="10" s="1"/>
  <c r="L128" i="10" s="1"/>
  <c r="F128" i="10"/>
  <c r="A128" i="10" s="1"/>
  <c r="J127" i="10"/>
  <c r="K127" i="10" s="1"/>
  <c r="L127" i="10" s="1"/>
  <c r="F127" i="10"/>
  <c r="A127" i="10" s="1"/>
  <c r="J126" i="10"/>
  <c r="K126" i="10" s="1"/>
  <c r="L126" i="10" s="1"/>
  <c r="F126" i="10"/>
  <c r="A126" i="10" s="1"/>
  <c r="J125" i="10"/>
  <c r="K125" i="10" s="1"/>
  <c r="L125" i="10" s="1"/>
  <c r="F125" i="10"/>
  <c r="A125" i="10" s="1"/>
  <c r="J231" i="10"/>
  <c r="K231" i="10" s="1"/>
  <c r="L231" i="10" s="1"/>
  <c r="F231" i="10"/>
  <c r="A231" i="10" s="1"/>
  <c r="J230" i="10"/>
  <c r="K230" i="10" s="1"/>
  <c r="L230" i="10" s="1"/>
  <c r="F230" i="10"/>
  <c r="A230" i="10" s="1"/>
  <c r="J227" i="10"/>
  <c r="K227" i="10" s="1"/>
  <c r="L227" i="10" s="1"/>
  <c r="F227" i="10"/>
  <c r="A227" i="10" s="1"/>
  <c r="J226" i="10"/>
  <c r="K226" i="10" s="1"/>
  <c r="L226" i="10" s="1"/>
  <c r="F226" i="10"/>
  <c r="A226" i="10" s="1"/>
  <c r="J224" i="10"/>
  <c r="K224" i="10" s="1"/>
  <c r="L224" i="10" s="1"/>
  <c r="F224" i="10"/>
  <c r="A224" i="10" s="1"/>
  <c r="J223" i="10"/>
  <c r="K223" i="10" s="1"/>
  <c r="L223" i="10" s="1"/>
  <c r="F223" i="10"/>
  <c r="A223" i="10" s="1"/>
  <c r="J222" i="10"/>
  <c r="K222" i="10" s="1"/>
  <c r="L222" i="10" s="1"/>
  <c r="F222" i="10"/>
  <c r="A222" i="10" s="1"/>
  <c r="J221" i="10"/>
  <c r="K221" i="10" s="1"/>
  <c r="L221" i="10" s="1"/>
  <c r="F221" i="10"/>
  <c r="A221" i="10" s="1"/>
  <c r="J220" i="10"/>
  <c r="K220" i="10" s="1"/>
  <c r="L220" i="10" s="1"/>
  <c r="F220" i="10"/>
  <c r="A220" i="10" s="1"/>
  <c r="J218" i="10"/>
  <c r="K218" i="10" s="1"/>
  <c r="L218" i="10" s="1"/>
  <c r="F218" i="10"/>
  <c r="A218" i="10" s="1"/>
  <c r="J217" i="10"/>
  <c r="K217" i="10" s="1"/>
  <c r="L217" i="10" s="1"/>
  <c r="F217" i="10"/>
  <c r="A217" i="10" s="1"/>
  <c r="J216" i="10"/>
  <c r="K216" i="10" s="1"/>
  <c r="L216" i="10" s="1"/>
  <c r="F216" i="10"/>
  <c r="A216" i="10" s="1"/>
  <c r="J215" i="10"/>
  <c r="K215" i="10" s="1"/>
  <c r="L215" i="10" s="1"/>
  <c r="F215" i="10"/>
  <c r="A215" i="10" s="1"/>
  <c r="J213" i="10"/>
  <c r="K213" i="10" s="1"/>
  <c r="L213" i="10" s="1"/>
  <c r="F213" i="10"/>
  <c r="A213" i="10" s="1"/>
  <c r="J212" i="10"/>
  <c r="K212" i="10" s="1"/>
  <c r="L212" i="10" s="1"/>
  <c r="F212" i="10"/>
  <c r="A212" i="10" s="1"/>
  <c r="J211" i="10"/>
  <c r="K211" i="10" s="1"/>
  <c r="L211" i="10" s="1"/>
  <c r="F211" i="10"/>
  <c r="A211" i="10" s="1"/>
  <c r="J210" i="10"/>
  <c r="K210" i="10" s="1"/>
  <c r="L210" i="10" s="1"/>
  <c r="F210" i="10"/>
  <c r="A210" i="10" s="1"/>
  <c r="J208" i="10"/>
  <c r="K208" i="10" s="1"/>
  <c r="L208" i="10" s="1"/>
  <c r="F208" i="10"/>
  <c r="A208" i="10" s="1"/>
  <c r="J205" i="10"/>
  <c r="K205" i="10" s="1"/>
  <c r="L205" i="10" s="1"/>
  <c r="F205" i="10"/>
  <c r="A205" i="10" s="1"/>
  <c r="J204" i="10"/>
  <c r="K204" i="10" s="1"/>
  <c r="L204" i="10" s="1"/>
  <c r="F204" i="10"/>
  <c r="A204" i="10" s="1"/>
  <c r="J202" i="10"/>
  <c r="K202" i="10" s="1"/>
  <c r="L202" i="10" s="1"/>
  <c r="F202" i="10"/>
  <c r="A202" i="10" s="1"/>
  <c r="J201" i="10"/>
  <c r="K201" i="10" s="1"/>
  <c r="L201" i="10" s="1"/>
  <c r="F201" i="10"/>
  <c r="A201" i="10" s="1"/>
  <c r="J200" i="10"/>
  <c r="K200" i="10" s="1"/>
  <c r="L200" i="10" s="1"/>
  <c r="F200" i="10"/>
  <c r="A200" i="10" s="1"/>
  <c r="J198" i="10"/>
  <c r="K198" i="10" s="1"/>
  <c r="L198" i="10" s="1"/>
  <c r="F198" i="10"/>
  <c r="A198" i="10" s="1"/>
  <c r="J197" i="10"/>
  <c r="K197" i="10" s="1"/>
  <c r="L197" i="10" s="1"/>
  <c r="F197" i="10"/>
  <c r="A197" i="10" s="1"/>
  <c r="J196" i="10"/>
  <c r="K196" i="10" s="1"/>
  <c r="L196" i="10" s="1"/>
  <c r="F196" i="10"/>
  <c r="A196" i="10" s="1"/>
  <c r="J195" i="10"/>
  <c r="K195" i="10" s="1"/>
  <c r="L195" i="10" s="1"/>
  <c r="F195" i="10"/>
  <c r="A195" i="10" s="1"/>
  <c r="J193" i="10"/>
  <c r="K193" i="10" s="1"/>
  <c r="L193" i="10" s="1"/>
  <c r="F193" i="10"/>
  <c r="A193" i="10" s="1"/>
  <c r="J192" i="10"/>
  <c r="K192" i="10" s="1"/>
  <c r="L192" i="10" s="1"/>
  <c r="F192" i="10"/>
  <c r="A192" i="10" s="1"/>
  <c r="J191" i="10"/>
  <c r="K191" i="10" s="1"/>
  <c r="L191" i="10" s="1"/>
  <c r="F191" i="10"/>
  <c r="A191" i="10" s="1"/>
  <c r="J190" i="10"/>
  <c r="K190" i="10" s="1"/>
  <c r="L190" i="10" s="1"/>
  <c r="F190" i="10"/>
  <c r="A190" i="10" s="1"/>
  <c r="J188" i="10"/>
  <c r="K188" i="10" s="1"/>
  <c r="L188" i="10" s="1"/>
  <c r="F188" i="10"/>
  <c r="A188" i="10" s="1"/>
  <c r="J187" i="10"/>
  <c r="K187" i="10" s="1"/>
  <c r="L187" i="10" s="1"/>
  <c r="F187" i="10"/>
  <c r="A187" i="10" s="1"/>
  <c r="J185" i="10"/>
  <c r="K185" i="10" s="1"/>
  <c r="L185" i="10" s="1"/>
  <c r="F185" i="10"/>
  <c r="A185" i="10" s="1"/>
  <c r="J184" i="10"/>
  <c r="K184" i="10" s="1"/>
  <c r="L184" i="10" s="1"/>
  <c r="F184" i="10"/>
  <c r="A184" i="10" s="1"/>
  <c r="J183" i="10"/>
  <c r="K183" i="10" s="1"/>
  <c r="L183" i="10" s="1"/>
  <c r="F183" i="10"/>
  <c r="A183" i="10" s="1"/>
  <c r="J182" i="10"/>
  <c r="K182" i="10" s="1"/>
  <c r="L182" i="10" s="1"/>
  <c r="F182" i="10"/>
  <c r="A182" i="10" s="1"/>
  <c r="J181" i="10"/>
  <c r="K181" i="10" s="1"/>
  <c r="L181" i="10" s="1"/>
  <c r="F181" i="10"/>
  <c r="A181" i="10" s="1"/>
  <c r="J179" i="10"/>
  <c r="K179" i="10" s="1"/>
  <c r="L179" i="10" s="1"/>
  <c r="F179" i="10"/>
  <c r="A179" i="10" s="1"/>
  <c r="J178" i="10"/>
  <c r="K178" i="10" s="1"/>
  <c r="L178" i="10" s="1"/>
  <c r="F178" i="10"/>
  <c r="A178" i="10" s="1"/>
  <c r="J177" i="10"/>
  <c r="K177" i="10" s="1"/>
  <c r="L177" i="10" s="1"/>
  <c r="F177" i="10"/>
  <c r="A177" i="10" s="1"/>
  <c r="J176" i="10"/>
  <c r="K176" i="10" s="1"/>
  <c r="L176" i="10" s="1"/>
  <c r="F176" i="10"/>
  <c r="A176" i="10" s="1"/>
  <c r="J165" i="10"/>
  <c r="K165" i="10" s="1"/>
  <c r="L165" i="10" s="1"/>
  <c r="F165" i="10"/>
  <c r="A165" i="10" s="1"/>
  <c r="J163" i="10"/>
  <c r="K163" i="10" s="1"/>
  <c r="L163" i="10" s="1"/>
  <c r="F163" i="10"/>
  <c r="A163" i="10" s="1"/>
  <c r="J161" i="10"/>
  <c r="K161" i="10" s="1"/>
  <c r="L161" i="10" s="1"/>
  <c r="F161" i="10"/>
  <c r="A161" i="10" s="1"/>
  <c r="J159" i="10"/>
  <c r="K159" i="10" s="1"/>
  <c r="L159" i="10" s="1"/>
  <c r="F159" i="10"/>
  <c r="A159" i="10" s="1"/>
  <c r="J157" i="10"/>
  <c r="K157" i="10" s="1"/>
  <c r="L157" i="10" s="1"/>
  <c r="F157" i="10"/>
  <c r="A157" i="10" s="1"/>
  <c r="J152" i="10"/>
  <c r="K152" i="10" s="1"/>
  <c r="L152" i="10" s="1"/>
  <c r="F152" i="10"/>
  <c r="A152" i="10" s="1"/>
  <c r="J147" i="10"/>
  <c r="K147" i="10" s="1"/>
  <c r="L147" i="10" s="1"/>
  <c r="F147" i="10"/>
  <c r="A147" i="10" s="1"/>
  <c r="J107" i="10"/>
  <c r="K107" i="10" s="1"/>
  <c r="L107" i="10" s="1"/>
  <c r="F107" i="10"/>
  <c r="A107" i="10" s="1"/>
  <c r="J109" i="10"/>
  <c r="K109" i="10" s="1"/>
  <c r="L109" i="10" s="1"/>
  <c r="F109" i="10"/>
  <c r="A109" i="10" s="1"/>
  <c r="J108" i="10"/>
  <c r="K108" i="10" s="1"/>
  <c r="L108" i="10" s="1"/>
  <c r="F108" i="10"/>
  <c r="A108" i="10" s="1"/>
  <c r="J105" i="10"/>
  <c r="K105" i="10" s="1"/>
  <c r="L105" i="10" s="1"/>
  <c r="F105" i="10"/>
  <c r="A105" i="10" s="1"/>
  <c r="J104" i="10"/>
  <c r="K104" i="10" s="1"/>
  <c r="L104" i="10" s="1"/>
  <c r="F104" i="10"/>
  <c r="A104" i="10" s="1"/>
  <c r="J102" i="10"/>
  <c r="K102" i="10" s="1"/>
  <c r="L102" i="10" s="1"/>
  <c r="F102" i="10"/>
  <c r="A102" i="10" s="1"/>
  <c r="J123" i="10"/>
  <c r="K123" i="10" s="1"/>
  <c r="L123" i="10" s="1"/>
  <c r="J121" i="10"/>
  <c r="K121" i="10" s="1"/>
  <c r="L121" i="10" s="1"/>
  <c r="J119" i="10"/>
  <c r="K119" i="10" s="1"/>
  <c r="L119" i="10" s="1"/>
  <c r="J117" i="10"/>
  <c r="K117" i="10" s="1"/>
  <c r="L117" i="10" s="1"/>
  <c r="J115" i="10"/>
  <c r="K115" i="10" s="1"/>
  <c r="L115" i="10" s="1"/>
  <c r="J113" i="10"/>
  <c r="K113" i="10" s="1"/>
  <c r="L113" i="10" s="1"/>
  <c r="J111" i="10"/>
  <c r="K111" i="10" s="1"/>
  <c r="L111" i="10" s="1"/>
  <c r="J101" i="10"/>
  <c r="K101" i="10" s="1"/>
  <c r="L101" i="10" s="1"/>
  <c r="J99" i="10"/>
  <c r="K99" i="10" s="1"/>
  <c r="L99" i="10" s="1"/>
  <c r="J97" i="10"/>
  <c r="K97" i="10" s="1"/>
  <c r="L97" i="10" s="1"/>
  <c r="J96" i="10"/>
  <c r="K96" i="10" s="1"/>
  <c r="L96" i="10" s="1"/>
  <c r="J94" i="10"/>
  <c r="K94" i="10" s="1"/>
  <c r="L94" i="10" s="1"/>
  <c r="J93" i="10"/>
  <c r="K93" i="10" s="1"/>
  <c r="L93" i="10" s="1"/>
  <c r="J92" i="10"/>
  <c r="K92" i="10" s="1"/>
  <c r="L92" i="10" s="1"/>
  <c r="J82" i="10"/>
  <c r="K82" i="10" s="1"/>
  <c r="L82" i="10" s="1"/>
  <c r="F82" i="10"/>
  <c r="A82" i="10" s="1"/>
  <c r="J85" i="10"/>
  <c r="K85" i="10" s="1"/>
  <c r="L85" i="10" s="1"/>
  <c r="F85" i="10"/>
  <c r="A85" i="10" s="1"/>
  <c r="J84" i="10"/>
  <c r="K84" i="10" s="1"/>
  <c r="L84" i="10" s="1"/>
  <c r="F84" i="10"/>
  <c r="A84" i="10" s="1"/>
  <c r="J83" i="10"/>
  <c r="K83" i="10" s="1"/>
  <c r="L83" i="10" s="1"/>
  <c r="F83" i="10"/>
  <c r="A83" i="10" s="1"/>
  <c r="J80" i="10"/>
  <c r="K80" i="10" s="1"/>
  <c r="L80" i="10" s="1"/>
  <c r="F80" i="10"/>
  <c r="A80" i="10" s="1"/>
  <c r="J79" i="10"/>
  <c r="K79" i="10" s="1"/>
  <c r="L79" i="10" s="1"/>
  <c r="F79" i="10"/>
  <c r="A79" i="10" s="1"/>
  <c r="J78" i="10"/>
  <c r="K78" i="10" s="1"/>
  <c r="L78" i="10" s="1"/>
  <c r="F78" i="10"/>
  <c r="A78" i="10" s="1"/>
  <c r="J76" i="10"/>
  <c r="K76" i="10" s="1"/>
  <c r="L76" i="10" s="1"/>
  <c r="F76" i="10"/>
  <c r="A76" i="10" s="1"/>
  <c r="J75" i="10"/>
  <c r="K75" i="10" s="1"/>
  <c r="L75" i="10" s="1"/>
  <c r="F75" i="10"/>
  <c r="A75" i="10" s="1"/>
  <c r="J74" i="10"/>
  <c r="K74" i="10" s="1"/>
  <c r="L74" i="10" s="1"/>
  <c r="F74" i="10"/>
  <c r="A74" i="10" s="1"/>
  <c r="J73" i="10"/>
  <c r="K73" i="10" s="1"/>
  <c r="L73" i="10" s="1"/>
  <c r="F73" i="10"/>
  <c r="A73" i="10" s="1"/>
  <c r="J72" i="10"/>
  <c r="K72" i="10" s="1"/>
  <c r="L72" i="10" s="1"/>
  <c r="F72" i="10"/>
  <c r="A72" i="10" s="1"/>
  <c r="J71" i="10"/>
  <c r="K71" i="10" s="1"/>
  <c r="L71" i="10" s="1"/>
  <c r="F71" i="10"/>
  <c r="A71" i="10" s="1"/>
  <c r="J70" i="10"/>
  <c r="K70" i="10" s="1"/>
  <c r="L70" i="10" s="1"/>
  <c r="F70" i="10"/>
  <c r="A70" i="10" s="1"/>
  <c r="J68" i="10"/>
  <c r="K68" i="10" s="1"/>
  <c r="L68" i="10" s="1"/>
  <c r="F68" i="10"/>
  <c r="A68" i="10" s="1"/>
  <c r="J66" i="10"/>
  <c r="K66" i="10" s="1"/>
  <c r="L66" i="10" s="1"/>
  <c r="F66" i="10"/>
  <c r="A66" i="10" s="1"/>
  <c r="J65" i="10"/>
  <c r="K65" i="10" s="1"/>
  <c r="L65" i="10" s="1"/>
  <c r="F65" i="10"/>
  <c r="A65" i="10" s="1"/>
  <c r="J63" i="10"/>
  <c r="K63" i="10" s="1"/>
  <c r="L63" i="10" s="1"/>
  <c r="F63" i="10"/>
  <c r="A63" i="10" s="1"/>
  <c r="J62" i="10"/>
  <c r="K62" i="10" s="1"/>
  <c r="L62" i="10" s="1"/>
  <c r="F62" i="10"/>
  <c r="A62" i="10" s="1"/>
  <c r="J61" i="10"/>
  <c r="K61" i="10" s="1"/>
  <c r="L61" i="10" s="1"/>
  <c r="F61" i="10"/>
  <c r="A61" i="10" s="1"/>
  <c r="J52" i="10"/>
  <c r="K52" i="10" s="1"/>
  <c r="L52" i="10" s="1"/>
  <c r="F52" i="10"/>
  <c r="A52" i="10" s="1"/>
  <c r="J51" i="10"/>
  <c r="K51" i="10" s="1"/>
  <c r="L51" i="10" s="1"/>
  <c r="F51" i="10"/>
  <c r="A51" i="10" s="1"/>
  <c r="J50" i="10"/>
  <c r="K50" i="10" s="1"/>
  <c r="L50" i="10" s="1"/>
  <c r="F50" i="10"/>
  <c r="A50" i="10" s="1"/>
  <c r="J49" i="10"/>
  <c r="K49" i="10" s="1"/>
  <c r="L49" i="10" s="1"/>
  <c r="F49" i="10"/>
  <c r="A49" i="10" s="1"/>
  <c r="J48" i="10"/>
  <c r="K48" i="10" s="1"/>
  <c r="L48" i="10" s="1"/>
  <c r="F48" i="10"/>
  <c r="A48" i="10" s="1"/>
  <c r="J47" i="10"/>
  <c r="K47" i="10" s="1"/>
  <c r="L47" i="10" s="1"/>
  <c r="F47" i="10"/>
  <c r="A47" i="10" s="1"/>
  <c r="J46" i="10"/>
  <c r="K46" i="10" s="1"/>
  <c r="L46" i="10" s="1"/>
  <c r="F46" i="10"/>
  <c r="A46" i="10" s="1"/>
  <c r="J90" i="10"/>
  <c r="K90" i="10" s="1"/>
  <c r="L90" i="10" s="1"/>
  <c r="J89" i="10"/>
  <c r="K89" i="10" s="1"/>
  <c r="L89" i="10" s="1"/>
  <c r="J88" i="10"/>
  <c r="K88" i="10" s="1"/>
  <c r="L88" i="10" s="1"/>
  <c r="J87" i="10"/>
  <c r="K87" i="10" s="1"/>
  <c r="L87" i="10" s="1"/>
  <c r="J59" i="10"/>
  <c r="K59" i="10" s="1"/>
  <c r="L59" i="10" s="1"/>
  <c r="J58" i="10"/>
  <c r="K58" i="10" s="1"/>
  <c r="L58" i="10" s="1"/>
  <c r="J57" i="10"/>
  <c r="K57" i="10" s="1"/>
  <c r="L57" i="10" s="1"/>
  <c r="J56" i="10"/>
  <c r="K56" i="10" s="1"/>
  <c r="L56" i="10" s="1"/>
  <c r="J55" i="10"/>
  <c r="K55" i="10" s="1"/>
  <c r="L55" i="10" s="1"/>
  <c r="J54" i="10"/>
  <c r="K54" i="10" s="1"/>
  <c r="L54" i="10" s="1"/>
  <c r="J44" i="10"/>
  <c r="K44" i="10" s="1"/>
  <c r="L44" i="10" s="1"/>
  <c r="J43" i="10"/>
  <c r="K43" i="10" s="1"/>
  <c r="L43" i="10" s="1"/>
  <c r="J42" i="10"/>
  <c r="K42" i="10" s="1"/>
  <c r="L42" i="10" s="1"/>
  <c r="J41" i="10"/>
  <c r="K41" i="10" s="1"/>
  <c r="L41" i="10" s="1"/>
  <c r="J40" i="10"/>
  <c r="K40" i="10" s="1"/>
  <c r="L40" i="10" s="1"/>
  <c r="F44" i="10"/>
  <c r="A44" i="10" s="1"/>
  <c r="F43" i="10"/>
  <c r="A43" i="10" s="1"/>
  <c r="F42" i="10"/>
  <c r="A42" i="10" s="1"/>
  <c r="F41" i="10"/>
  <c r="A41" i="10" s="1"/>
  <c r="F40" i="10"/>
  <c r="A40" i="10" s="1"/>
  <c r="J38" i="10"/>
  <c r="K38" i="10" s="1"/>
  <c r="L38" i="10" s="1"/>
  <c r="F38" i="10"/>
  <c r="A38" i="10" s="1"/>
  <c r="J37" i="10"/>
  <c r="K37" i="10" s="1"/>
  <c r="L37" i="10" s="1"/>
  <c r="F37" i="10"/>
  <c r="A37" i="10" s="1"/>
  <c r="J35" i="10"/>
  <c r="K35" i="10" s="1"/>
  <c r="L35" i="10" s="1"/>
  <c r="J34" i="10"/>
  <c r="K34" i="10" s="1"/>
  <c r="L34" i="10" s="1"/>
  <c r="J33" i="10"/>
  <c r="K33" i="10" s="1"/>
  <c r="L33" i="10" s="1"/>
  <c r="J31" i="10"/>
  <c r="K31" i="10" s="1"/>
  <c r="L31" i="10" s="1"/>
  <c r="F31" i="10"/>
  <c r="A31" i="10" s="1"/>
  <c r="J30" i="10"/>
  <c r="K30" i="10" s="1"/>
  <c r="L30" i="10" s="1"/>
  <c r="F30" i="10"/>
  <c r="A30" i="10" s="1"/>
  <c r="J29" i="10"/>
  <c r="K29" i="10" s="1"/>
  <c r="L29" i="10" s="1"/>
  <c r="F29" i="10"/>
  <c r="A29" i="10" s="1"/>
  <c r="J28" i="10"/>
  <c r="K28" i="10" s="1"/>
  <c r="L28" i="10" s="1"/>
  <c r="F28" i="10"/>
  <c r="A28" i="10" s="1"/>
  <c r="J21" i="10"/>
  <c r="K21" i="10" s="1"/>
  <c r="L21" i="10" s="1"/>
  <c r="F21" i="10"/>
  <c r="A21" i="10" s="1"/>
  <c r="J20" i="10"/>
  <c r="K20" i="10" s="1"/>
  <c r="L20" i="10" s="1"/>
  <c r="F20" i="10"/>
  <c r="A20" i="10" s="1"/>
  <c r="J19" i="10"/>
  <c r="K19" i="10" s="1"/>
  <c r="L19" i="10" s="1"/>
  <c r="F19" i="10"/>
  <c r="A19" i="10" s="1"/>
  <c r="J18" i="10"/>
  <c r="K18" i="10" s="1"/>
  <c r="L18" i="10" s="1"/>
  <c r="F18" i="10"/>
  <c r="A18" i="10" s="1"/>
  <c r="J17" i="10"/>
  <c r="K17" i="10" s="1"/>
  <c r="F17" i="10"/>
  <c r="J27" i="10"/>
  <c r="K27" i="10" s="1"/>
  <c r="L27" i="10" s="1"/>
  <c r="J26" i="10"/>
  <c r="K26" i="10" s="1"/>
  <c r="L26" i="10" s="1"/>
  <c r="J25" i="10"/>
  <c r="K25" i="10" s="1"/>
  <c r="L25" i="10" s="1"/>
  <c r="J24" i="10"/>
  <c r="K24" i="10" s="1"/>
  <c r="L24" i="10" s="1"/>
  <c r="J23" i="10"/>
  <c r="K23" i="10" s="1"/>
  <c r="L23" i="10" s="1"/>
  <c r="J15" i="10"/>
  <c r="K15" i="10" s="1"/>
  <c r="L15" i="10" s="1"/>
  <c r="F15" i="10"/>
  <c r="A15" i="10" s="1"/>
  <c r="J13" i="10"/>
  <c r="K13" i="10" s="1"/>
  <c r="L13" i="10" s="1"/>
  <c r="F13" i="10"/>
  <c r="A13" i="10" s="1"/>
  <c r="J11" i="10"/>
  <c r="K11" i="10" s="1"/>
  <c r="L11" i="10" s="1"/>
  <c r="J9" i="10"/>
  <c r="K9" i="10" s="1"/>
  <c r="L9" i="10" s="1"/>
  <c r="J8" i="10"/>
  <c r="K8" i="10" s="1"/>
  <c r="L8" i="10" s="1"/>
  <c r="J7" i="10"/>
  <c r="K7" i="10" s="1"/>
  <c r="L7" i="10" s="1"/>
  <c r="J6" i="10"/>
  <c r="K6" i="10" s="1"/>
  <c r="L6" i="10" s="1"/>
  <c r="J5" i="10"/>
  <c r="K5" i="10" s="1"/>
  <c r="L5" i="10" s="1"/>
  <c r="J4" i="10"/>
  <c r="K4" i="10" s="1"/>
  <c r="L4" i="10" s="1"/>
  <c r="J3" i="10"/>
  <c r="K3" i="10" s="1"/>
  <c r="L3" i="10" s="1"/>
  <c r="F99" i="10"/>
  <c r="A99" i="10" s="1"/>
  <c r="F97" i="10"/>
  <c r="A97" i="10" s="1"/>
  <c r="F96" i="10"/>
  <c r="A96" i="10" s="1"/>
  <c r="F94" i="10"/>
  <c r="A94" i="10" s="1"/>
  <c r="F93" i="10"/>
  <c r="A93" i="10" s="1"/>
  <c r="F92" i="10"/>
  <c r="A92" i="10" s="1"/>
  <c r="F90" i="10"/>
  <c r="A90" i="10" s="1"/>
  <c r="F89" i="10"/>
  <c r="A89" i="10" s="1"/>
  <c r="F88" i="10"/>
  <c r="A88" i="10" s="1"/>
  <c r="F87" i="10"/>
  <c r="A87" i="10" s="1"/>
  <c r="F59" i="10"/>
  <c r="A59" i="10" s="1"/>
  <c r="F58" i="10"/>
  <c r="A58" i="10" s="1"/>
  <c r="F57" i="10"/>
  <c r="A57" i="10" s="1"/>
  <c r="F56" i="10"/>
  <c r="A56" i="10" s="1"/>
  <c r="F55" i="10"/>
  <c r="A55" i="10" s="1"/>
  <c r="F54" i="10"/>
  <c r="A54" i="10" s="1"/>
  <c r="F35" i="10"/>
  <c r="A35" i="10" s="1"/>
  <c r="F34" i="10"/>
  <c r="A34" i="10" s="1"/>
  <c r="F33" i="10"/>
  <c r="A33" i="10" s="1"/>
  <c r="F27" i="10"/>
  <c r="A27" i="10" s="1"/>
  <c r="F26" i="10"/>
  <c r="A26" i="10" s="1"/>
  <c r="F25" i="10"/>
  <c r="A25" i="10" s="1"/>
  <c r="F24" i="10"/>
  <c r="A24" i="10" s="1"/>
  <c r="F23" i="10"/>
  <c r="A23" i="10" s="1"/>
  <c r="F11" i="10"/>
  <c r="A11" i="10" s="1"/>
  <c r="F9" i="10"/>
  <c r="A9" i="10" s="1"/>
  <c r="F8" i="10"/>
  <c r="A8" i="10" s="1"/>
  <c r="F7" i="10"/>
  <c r="A7" i="10" s="1"/>
  <c r="F6" i="10"/>
  <c r="A6" i="10" s="1"/>
  <c r="F5" i="10"/>
  <c r="A5" i="10" s="1"/>
  <c r="F4" i="10"/>
  <c r="A4" i="10" s="1"/>
  <c r="F3" i="10"/>
  <c r="A3" i="10" s="1"/>
  <c r="F123" i="10"/>
  <c r="A123" i="10" s="1"/>
  <c r="F121" i="10"/>
  <c r="A121" i="10" s="1"/>
  <c r="F119" i="10"/>
  <c r="A119" i="10" s="1"/>
  <c r="F117" i="10"/>
  <c r="A117" i="10" s="1"/>
  <c r="F115" i="10"/>
  <c r="A115" i="10" s="1"/>
  <c r="F113" i="10"/>
  <c r="A113" i="10" s="1"/>
  <c r="F111" i="10"/>
  <c r="A111" i="10" s="1"/>
  <c r="F101" i="10"/>
  <c r="A101" i="10" s="1"/>
  <c r="W65" i="10"/>
  <c r="V65" i="10"/>
  <c r="W64" i="10"/>
  <c r="V64" i="10"/>
  <c r="W63" i="10"/>
  <c r="V63" i="10"/>
  <c r="W62" i="10"/>
  <c r="V62" i="10"/>
  <c r="W61" i="10"/>
  <c r="V61" i="10"/>
  <c r="W60" i="10"/>
  <c r="V60" i="10"/>
  <c r="W59" i="10"/>
  <c r="V59" i="10"/>
  <c r="W58" i="10"/>
  <c r="V58" i="10"/>
  <c r="W57" i="10"/>
  <c r="V57" i="10"/>
  <c r="W56" i="10"/>
  <c r="V56" i="10"/>
  <c r="W55" i="10"/>
  <c r="V55" i="10"/>
  <c r="W54" i="10"/>
  <c r="V54" i="10"/>
  <c r="W53" i="10"/>
  <c r="V53" i="10"/>
  <c r="W52" i="10"/>
  <c r="V52" i="10"/>
  <c r="W51" i="10"/>
  <c r="V51" i="10"/>
  <c r="W50" i="10"/>
  <c r="V50" i="10"/>
  <c r="W49" i="10"/>
  <c r="V49" i="10"/>
  <c r="W48" i="10"/>
  <c r="V48" i="10"/>
  <c r="W47" i="10"/>
  <c r="V47" i="10"/>
  <c r="W46" i="10"/>
  <c r="V46" i="10"/>
  <c r="W45" i="10"/>
  <c r="V45" i="10"/>
  <c r="W44" i="10"/>
  <c r="V44" i="10"/>
  <c r="W43" i="10"/>
  <c r="V43" i="10"/>
  <c r="W42" i="10"/>
  <c r="V42" i="10"/>
  <c r="W41" i="10"/>
  <c r="V41" i="10"/>
  <c r="W40" i="10"/>
  <c r="V40" i="10"/>
  <c r="W39" i="10"/>
  <c r="V39" i="10"/>
  <c r="W38" i="10"/>
  <c r="V38" i="10"/>
  <c r="U19" i="10"/>
  <c r="T19" i="10"/>
  <c r="U18" i="10"/>
  <c r="T18" i="10"/>
  <c r="U17" i="10"/>
  <c r="T17" i="10"/>
  <c r="U16" i="10"/>
  <c r="T16" i="10"/>
  <c r="U15" i="10"/>
  <c r="T15" i="10"/>
  <c r="U14" i="10"/>
  <c r="T14" i="10"/>
  <c r="U13" i="10"/>
  <c r="T13" i="10"/>
  <c r="U12" i="10"/>
  <c r="T12" i="10"/>
  <c r="E210" i="9"/>
  <c r="F210" i="9" s="1"/>
  <c r="E209" i="9"/>
  <c r="F209" i="9" s="1"/>
  <c r="E208" i="9"/>
  <c r="F208" i="9" s="1"/>
  <c r="E207" i="9"/>
  <c r="F207" i="9" s="1"/>
  <c r="C210" i="9"/>
  <c r="C209" i="9"/>
  <c r="C208" i="9"/>
  <c r="C207" i="9"/>
  <c r="E205" i="9"/>
  <c r="F205" i="9" s="1"/>
  <c r="C205" i="9"/>
  <c r="E203" i="9"/>
  <c r="F203" i="9" s="1"/>
  <c r="E202" i="9"/>
  <c r="F202" i="9" s="1"/>
  <c r="E201" i="9"/>
  <c r="F201" i="9" s="1"/>
  <c r="C203" i="9"/>
  <c r="C202" i="9"/>
  <c r="C201" i="9"/>
  <c r="E200" i="9"/>
  <c r="F200" i="9" s="1"/>
  <c r="C200" i="9"/>
  <c r="E198" i="9"/>
  <c r="F198" i="9" s="1"/>
  <c r="E197" i="9"/>
  <c r="F197" i="9" s="1"/>
  <c r="E196" i="9"/>
  <c r="F196" i="9" s="1"/>
  <c r="E195" i="9"/>
  <c r="F195" i="9" s="1"/>
  <c r="C198" i="9"/>
  <c r="C197" i="9"/>
  <c r="C196" i="9"/>
  <c r="C195" i="9"/>
  <c r="P65" i="9"/>
  <c r="O65" i="9"/>
  <c r="P64" i="9"/>
  <c r="O64" i="9"/>
  <c r="P63" i="9"/>
  <c r="O63" i="9"/>
  <c r="P62" i="9"/>
  <c r="O62" i="9"/>
  <c r="P61" i="9"/>
  <c r="O61" i="9"/>
  <c r="C189" i="9"/>
  <c r="C193" i="9"/>
  <c r="C192" i="9"/>
  <c r="C191" i="9"/>
  <c r="C190" i="9"/>
  <c r="E193" i="9"/>
  <c r="F193" i="9" s="1"/>
  <c r="E192" i="9"/>
  <c r="F192" i="9" s="1"/>
  <c r="E191" i="9"/>
  <c r="F191" i="9" s="1"/>
  <c r="E190" i="9"/>
  <c r="F190" i="9" s="1"/>
  <c r="E189" i="9"/>
  <c r="F189" i="9" s="1"/>
  <c r="E187" i="9"/>
  <c r="F187" i="9" s="1"/>
  <c r="C187" i="9"/>
  <c r="E186" i="9"/>
  <c r="F186" i="9" s="1"/>
  <c r="C186" i="9"/>
  <c r="E185" i="9"/>
  <c r="F185" i="9" s="1"/>
  <c r="C185" i="9"/>
  <c r="C183" i="9"/>
  <c r="C182" i="9"/>
  <c r="C181" i="9"/>
  <c r="E183" i="9"/>
  <c r="F183" i="9" s="1"/>
  <c r="E182" i="9"/>
  <c r="F182" i="9" s="1"/>
  <c r="E181" i="9"/>
  <c r="F181" i="9" s="1"/>
  <c r="E180" i="9"/>
  <c r="F180" i="9" s="1"/>
  <c r="P60" i="9"/>
  <c r="O60" i="9"/>
  <c r="P59" i="9"/>
  <c r="O59" i="9"/>
  <c r="P58" i="9"/>
  <c r="O58" i="9"/>
  <c r="C180" i="9"/>
  <c r="C178" i="9"/>
  <c r="C177" i="9"/>
  <c r="C176" i="9"/>
  <c r="C175" i="9"/>
  <c r="C174" i="9"/>
  <c r="C172" i="9"/>
  <c r="E178" i="9"/>
  <c r="F178" i="9" s="1"/>
  <c r="E177" i="9"/>
  <c r="F177" i="9" s="1"/>
  <c r="E176" i="9"/>
  <c r="F176" i="9" s="1"/>
  <c r="E175" i="9"/>
  <c r="F175" i="9" s="1"/>
  <c r="E174" i="9"/>
  <c r="F174" i="9" s="1"/>
  <c r="E172" i="9"/>
  <c r="F172" i="9" s="1"/>
  <c r="E127" i="9"/>
  <c r="F127" i="9" s="1"/>
  <c r="E79" i="9"/>
  <c r="F79" i="9" s="1"/>
  <c r="E78" i="9"/>
  <c r="F78" i="9" s="1"/>
  <c r="E77" i="9"/>
  <c r="F77" i="9" s="1"/>
  <c r="E76" i="9"/>
  <c r="F76" i="9" s="1"/>
  <c r="E75" i="9"/>
  <c r="F75" i="9" s="1"/>
  <c r="E74" i="9"/>
  <c r="F74" i="9" s="1"/>
  <c r="E72" i="9"/>
  <c r="F72" i="9" s="1"/>
  <c r="E71" i="9"/>
  <c r="F71" i="9" s="1"/>
  <c r="E70" i="9"/>
  <c r="F70" i="9" s="1"/>
  <c r="E69" i="9"/>
  <c r="F69" i="9" s="1"/>
  <c r="E68" i="9"/>
  <c r="F68" i="9" s="1"/>
  <c r="E67" i="9"/>
  <c r="F67" i="9" s="1"/>
  <c r="E66" i="9"/>
  <c r="F66" i="9" s="1"/>
  <c r="E65" i="9"/>
  <c r="F65" i="9" s="1"/>
  <c r="E64" i="9"/>
  <c r="F64" i="9" s="1"/>
  <c r="E62" i="9"/>
  <c r="F62" i="9" s="1"/>
  <c r="E61" i="9"/>
  <c r="F61" i="9" s="1"/>
  <c r="E60" i="9"/>
  <c r="F60" i="9" s="1"/>
  <c r="E59" i="9"/>
  <c r="F59" i="9" s="1"/>
  <c r="E58" i="9"/>
  <c r="F58" i="9" s="1"/>
  <c r="E57" i="9"/>
  <c r="F57" i="9" s="1"/>
  <c r="E56" i="9"/>
  <c r="F56" i="9" s="1"/>
  <c r="E55" i="9"/>
  <c r="F55" i="9" s="1"/>
  <c r="E54" i="9"/>
  <c r="F54" i="9" s="1"/>
  <c r="E52" i="9"/>
  <c r="F52" i="9" s="1"/>
  <c r="E51" i="9"/>
  <c r="F51" i="9" s="1"/>
  <c r="E50" i="9"/>
  <c r="F50" i="9" s="1"/>
  <c r="E49" i="9"/>
  <c r="F49" i="9" s="1"/>
  <c r="E48" i="9"/>
  <c r="F48" i="9" s="1"/>
  <c r="E47" i="9"/>
  <c r="F47" i="9" s="1"/>
  <c r="E46" i="9"/>
  <c r="F46" i="9" s="1"/>
  <c r="E45" i="9"/>
  <c r="F45" i="9" s="1"/>
  <c r="E44" i="9"/>
  <c r="F44" i="9" s="1"/>
  <c r="E43" i="9"/>
  <c r="F43" i="9" s="1"/>
  <c r="E42" i="9"/>
  <c r="F42" i="9" s="1"/>
  <c r="E41" i="9"/>
  <c r="F41" i="9" s="1"/>
  <c r="E40" i="9"/>
  <c r="F40" i="9" s="1"/>
  <c r="E39" i="9"/>
  <c r="F39" i="9" s="1"/>
  <c r="E38" i="9"/>
  <c r="F38" i="9" s="1"/>
  <c r="E37" i="9"/>
  <c r="F37" i="9" s="1"/>
  <c r="E36" i="9"/>
  <c r="F36" i="9" s="1"/>
  <c r="E34" i="9"/>
  <c r="F34" i="9" s="1"/>
  <c r="E33" i="9"/>
  <c r="F33" i="9" s="1"/>
  <c r="E31" i="9"/>
  <c r="F31" i="9" s="1"/>
  <c r="E30" i="9"/>
  <c r="F30" i="9" s="1"/>
  <c r="E29" i="9"/>
  <c r="F29" i="9" s="1"/>
  <c r="E28" i="9"/>
  <c r="F28" i="9" s="1"/>
  <c r="E27" i="9"/>
  <c r="F27" i="9" s="1"/>
  <c r="E26" i="9"/>
  <c r="F26" i="9" s="1"/>
  <c r="E25" i="9"/>
  <c r="F25" i="9" s="1"/>
  <c r="E24" i="9"/>
  <c r="F24" i="9" s="1"/>
  <c r="E23" i="9"/>
  <c r="F23" i="9" s="1"/>
  <c r="E22" i="9"/>
  <c r="F22" i="9" s="1"/>
  <c r="E21" i="9"/>
  <c r="F21" i="9" s="1"/>
  <c r="E20" i="9"/>
  <c r="F20" i="9" s="1"/>
  <c r="E18" i="9"/>
  <c r="F18" i="9" s="1"/>
  <c r="E17" i="9"/>
  <c r="F17" i="9" s="1"/>
  <c r="E16" i="9"/>
  <c r="F16" i="9" s="1"/>
  <c r="E15" i="9"/>
  <c r="F15" i="9" s="1"/>
  <c r="E14" i="9"/>
  <c r="F14" i="9" s="1"/>
  <c r="E13" i="9"/>
  <c r="F13" i="9" s="1"/>
  <c r="E12" i="9"/>
  <c r="F12" i="9" s="1"/>
  <c r="E11" i="9"/>
  <c r="F11" i="9" s="1"/>
  <c r="E10" i="9"/>
  <c r="F10" i="9" s="1"/>
  <c r="E9" i="9"/>
  <c r="F9" i="9" s="1"/>
  <c r="P43" i="9"/>
  <c r="O43" i="9"/>
  <c r="E7" i="9"/>
  <c r="F7" i="9" s="1"/>
  <c r="E6" i="9"/>
  <c r="F6" i="9" s="1"/>
  <c r="E5" i="9"/>
  <c r="F5" i="9" s="1"/>
  <c r="E4" i="9"/>
  <c r="F4" i="9" s="1"/>
  <c r="E3" i="9"/>
  <c r="F3" i="9" s="1"/>
  <c r="E170" i="9"/>
  <c r="F170" i="9" s="1"/>
  <c r="E169" i="9"/>
  <c r="E168" i="9"/>
  <c r="F168" i="9" s="1"/>
  <c r="E166" i="9"/>
  <c r="F166" i="9" s="1"/>
  <c r="E165" i="9"/>
  <c r="F165" i="9" s="1"/>
  <c r="E164" i="9"/>
  <c r="F164" i="9" s="1"/>
  <c r="E163" i="9"/>
  <c r="F163" i="9" s="1"/>
  <c r="E162" i="9"/>
  <c r="F162" i="9" s="1"/>
  <c r="E161" i="9"/>
  <c r="F161" i="9" s="1"/>
  <c r="E160" i="9"/>
  <c r="F160" i="9" s="1"/>
  <c r="E158" i="9"/>
  <c r="F158" i="9" s="1"/>
  <c r="E157" i="9"/>
  <c r="F157" i="9" s="1"/>
  <c r="E156" i="9"/>
  <c r="F156" i="9" s="1"/>
  <c r="E155" i="9"/>
  <c r="F155" i="9" s="1"/>
  <c r="E154" i="9"/>
  <c r="F154" i="9" s="1"/>
  <c r="E153" i="9"/>
  <c r="F153" i="9" s="1"/>
  <c r="E151" i="9"/>
  <c r="E150" i="9"/>
  <c r="F150" i="9" s="1"/>
  <c r="E149" i="9"/>
  <c r="F149" i="9" s="1"/>
  <c r="E148" i="9"/>
  <c r="F148" i="9" s="1"/>
  <c r="E147" i="9"/>
  <c r="F147" i="9" s="1"/>
  <c r="E146" i="9"/>
  <c r="F146" i="9" s="1"/>
  <c r="E145" i="9"/>
  <c r="F145" i="9" s="1"/>
  <c r="E144" i="9"/>
  <c r="F144" i="9" s="1"/>
  <c r="E142" i="9"/>
  <c r="F142" i="9" s="1"/>
  <c r="E141" i="9"/>
  <c r="F141" i="9" s="1"/>
  <c r="E140" i="9"/>
  <c r="F140" i="9" s="1"/>
  <c r="E139" i="9"/>
  <c r="F139" i="9" s="1"/>
  <c r="E138" i="9"/>
  <c r="F138" i="9" s="1"/>
  <c r="E137" i="9"/>
  <c r="F137" i="9" s="1"/>
  <c r="E136" i="9"/>
  <c r="F136" i="9" s="1"/>
  <c r="E134" i="9"/>
  <c r="F134" i="9" s="1"/>
  <c r="E133" i="9"/>
  <c r="F133" i="9" s="1"/>
  <c r="E132" i="9"/>
  <c r="F132" i="9" s="1"/>
  <c r="E131" i="9"/>
  <c r="F131" i="9" s="1"/>
  <c r="E130" i="9"/>
  <c r="F130" i="9" s="1"/>
  <c r="E129" i="9"/>
  <c r="F129" i="9" s="1"/>
  <c r="E128" i="9"/>
  <c r="F128" i="9" s="1"/>
  <c r="E125" i="9"/>
  <c r="F125" i="9" s="1"/>
  <c r="E124" i="9"/>
  <c r="F124" i="9" s="1"/>
  <c r="E123" i="9"/>
  <c r="F123" i="9" s="1"/>
  <c r="E122" i="9"/>
  <c r="F122" i="9" s="1"/>
  <c r="E121" i="9"/>
  <c r="F121" i="9" s="1"/>
  <c r="E120" i="9"/>
  <c r="F120" i="9" s="1"/>
  <c r="E119" i="9"/>
  <c r="F119" i="9" s="1"/>
  <c r="E117" i="9"/>
  <c r="F117" i="9" s="1"/>
  <c r="E116" i="9"/>
  <c r="F116" i="9" s="1"/>
  <c r="E115" i="9"/>
  <c r="F115" i="9" s="1"/>
  <c r="E114" i="9"/>
  <c r="F114" i="9" s="1"/>
  <c r="E113" i="9"/>
  <c r="F113" i="9" s="1"/>
  <c r="E112" i="9"/>
  <c r="F112" i="9" s="1"/>
  <c r="E111" i="9"/>
  <c r="F111" i="9" s="1"/>
  <c r="E110" i="9"/>
  <c r="F110" i="9" s="1"/>
  <c r="E109" i="9"/>
  <c r="F109" i="9" s="1"/>
  <c r="E108" i="9"/>
  <c r="F108" i="9" s="1"/>
  <c r="E106" i="9"/>
  <c r="F106" i="9" s="1"/>
  <c r="E105" i="9"/>
  <c r="F105" i="9" s="1"/>
  <c r="E104" i="9"/>
  <c r="F104" i="9" s="1"/>
  <c r="E103" i="9"/>
  <c r="F103" i="9" s="1"/>
  <c r="E102" i="9"/>
  <c r="F102" i="9" s="1"/>
  <c r="E100" i="9"/>
  <c r="F100" i="9" s="1"/>
  <c r="E99" i="9"/>
  <c r="F99" i="9" s="1"/>
  <c r="E98" i="9"/>
  <c r="F98" i="9" s="1"/>
  <c r="E97" i="9"/>
  <c r="F97" i="9" s="1"/>
  <c r="E96" i="9"/>
  <c r="F96" i="9" s="1"/>
  <c r="E95" i="9"/>
  <c r="F95" i="9" s="1"/>
  <c r="E94" i="9"/>
  <c r="F94" i="9" s="1"/>
  <c r="E92" i="9"/>
  <c r="F92" i="9" s="1"/>
  <c r="E91" i="9"/>
  <c r="F91" i="9" s="1"/>
  <c r="E90" i="9"/>
  <c r="F90" i="9" s="1"/>
  <c r="E89" i="9"/>
  <c r="F89" i="9" s="1"/>
  <c r="E88" i="9"/>
  <c r="F88" i="9" s="1"/>
  <c r="E87" i="9"/>
  <c r="F87" i="9" s="1"/>
  <c r="E85" i="9"/>
  <c r="F85" i="9" s="1"/>
  <c r="E84" i="9"/>
  <c r="F84" i="9" s="1"/>
  <c r="E83" i="9"/>
  <c r="F83" i="9" s="1"/>
  <c r="E81" i="9"/>
  <c r="F81" i="9" s="1"/>
  <c r="F169" i="9"/>
  <c r="F151" i="9"/>
  <c r="E82" i="9"/>
  <c r="F82" i="9" s="1"/>
  <c r="A17" i="10" l="1"/>
  <c r="L17" i="10"/>
  <c r="P57" i="9"/>
  <c r="O57" i="9"/>
  <c r="P56" i="9"/>
  <c r="O56" i="9"/>
  <c r="P55" i="9"/>
  <c r="O55" i="9"/>
  <c r="P54" i="9"/>
  <c r="O54" i="9"/>
  <c r="P53" i="9"/>
  <c r="O53" i="9"/>
  <c r="P52" i="9"/>
  <c r="O52" i="9"/>
  <c r="P51" i="9"/>
  <c r="O51" i="9"/>
  <c r="P50" i="9"/>
  <c r="O50" i="9"/>
  <c r="P49" i="9"/>
  <c r="O49" i="9"/>
  <c r="P48" i="9"/>
  <c r="O48" i="9"/>
  <c r="P47" i="9"/>
  <c r="O47" i="9"/>
  <c r="P46" i="9"/>
  <c r="O46" i="9"/>
  <c r="P45" i="9"/>
  <c r="O45" i="9"/>
  <c r="P44" i="9"/>
  <c r="O44" i="9"/>
  <c r="P42" i="9"/>
  <c r="O42" i="9"/>
  <c r="P41" i="9"/>
  <c r="O41" i="9"/>
  <c r="P40" i="9"/>
  <c r="O40" i="9"/>
  <c r="P39" i="9"/>
  <c r="O39" i="9"/>
  <c r="P38" i="9"/>
  <c r="O38" i="9"/>
  <c r="V1" i="3"/>
  <c r="N19" i="9" l="1"/>
  <c r="N18" i="9"/>
  <c r="N17" i="9"/>
  <c r="N16" i="9"/>
  <c r="N15" i="9"/>
  <c r="N14" i="9"/>
  <c r="N13" i="9"/>
  <c r="N12" i="9"/>
  <c r="M19" i="9"/>
  <c r="M18" i="9"/>
  <c r="M17" i="9"/>
  <c r="M16" i="9"/>
  <c r="M15" i="9"/>
  <c r="M14" i="9"/>
  <c r="M13" i="9"/>
  <c r="M12" i="9"/>
  <c r="B3" i="5" l="1" a="1"/>
  <c r="B3" i="5" s="1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6" i="8"/>
  <c r="B5" i="8"/>
  <c r="B23" i="8"/>
  <c r="B22" i="8"/>
  <c r="B21" i="8"/>
  <c r="B4" i="8"/>
  <c r="B3" i="8"/>
  <c r="B20" i="8"/>
  <c r="B19" i="8"/>
  <c r="B18" i="8"/>
  <c r="B2" i="8"/>
  <c r="B1" i="8"/>
  <c r="B17" i="8"/>
  <c r="B16" i="8"/>
  <c r="B15" i="8"/>
  <c r="B14" i="8"/>
  <c r="B13" i="8"/>
  <c r="B27" i="8"/>
  <c r="B26" i="8"/>
  <c r="B25" i="8"/>
  <c r="B24" i="8"/>
  <c r="B12" i="8"/>
  <c r="B11" i="8"/>
  <c r="B10" i="8"/>
  <c r="B9" i="8"/>
  <c r="B8" i="8"/>
  <c r="B7" i="8"/>
  <c r="B4" i="5"/>
  <c r="B73" i="5"/>
  <c r="B70" i="5"/>
  <c r="B69" i="5"/>
  <c r="B67" i="5"/>
  <c r="B64" i="5"/>
  <c r="B63" i="5"/>
  <c r="B61" i="5"/>
  <c r="B60" i="5"/>
  <c r="B59" i="5"/>
  <c r="B58" i="5"/>
  <c r="B57" i="5"/>
  <c r="B55" i="5"/>
  <c r="B52" i="5"/>
  <c r="B51" i="5"/>
  <c r="B50" i="5"/>
  <c r="B49" i="5"/>
  <c r="B46" i="5"/>
  <c r="B45" i="5"/>
  <c r="B44" i="5"/>
  <c r="B43" i="5"/>
  <c r="B42" i="5"/>
  <c r="B40" i="5"/>
  <c r="B38" i="5"/>
  <c r="B37" i="5"/>
  <c r="B36" i="5"/>
  <c r="B35" i="5"/>
  <c r="B72" i="5"/>
  <c r="B71" i="5"/>
  <c r="B68" i="5"/>
  <c r="B66" i="5"/>
  <c r="B65" i="5"/>
  <c r="B62" i="5"/>
  <c r="B56" i="5"/>
  <c r="B54" i="5"/>
  <c r="B53" i="5"/>
  <c r="B48" i="5"/>
  <c r="B47" i="5"/>
  <c r="B41" i="5"/>
  <c r="B39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N132" i="2" l="1"/>
  <c r="M132" i="2"/>
  <c r="L132" i="2"/>
  <c r="K132" i="2"/>
  <c r="J132" i="2"/>
  <c r="I132" i="2"/>
  <c r="H132" i="2"/>
  <c r="G132" i="2"/>
  <c r="F132" i="2"/>
  <c r="N131" i="2"/>
  <c r="M131" i="2"/>
  <c r="L131" i="2"/>
  <c r="K131" i="2"/>
  <c r="J131" i="2"/>
  <c r="I131" i="2"/>
  <c r="H131" i="2"/>
  <c r="G131" i="2"/>
  <c r="F131" i="2"/>
  <c r="N130" i="2"/>
  <c r="M130" i="2"/>
  <c r="L130" i="2"/>
  <c r="K130" i="2"/>
  <c r="J130" i="2"/>
  <c r="I130" i="2"/>
  <c r="H130" i="2"/>
  <c r="G130" i="2"/>
  <c r="F130" i="2"/>
  <c r="N129" i="2"/>
  <c r="M129" i="2"/>
  <c r="L129" i="2"/>
  <c r="K129" i="2"/>
  <c r="J129" i="2"/>
  <c r="I129" i="2"/>
  <c r="H129" i="2"/>
  <c r="G129" i="2"/>
  <c r="F129" i="2"/>
  <c r="N128" i="2"/>
  <c r="M128" i="2"/>
  <c r="L128" i="2"/>
  <c r="K128" i="2"/>
  <c r="J128" i="2"/>
  <c r="I128" i="2"/>
  <c r="H128" i="2"/>
  <c r="G128" i="2"/>
  <c r="F128" i="2"/>
  <c r="N127" i="2"/>
  <c r="M127" i="2"/>
  <c r="L127" i="2"/>
  <c r="K127" i="2"/>
  <c r="J127" i="2"/>
  <c r="I127" i="2"/>
  <c r="H127" i="2"/>
  <c r="G127" i="2"/>
  <c r="F127" i="2"/>
  <c r="N126" i="2"/>
  <c r="M126" i="2"/>
  <c r="L126" i="2"/>
  <c r="K126" i="2"/>
  <c r="J126" i="2"/>
  <c r="I126" i="2"/>
  <c r="H126" i="2"/>
  <c r="G126" i="2"/>
  <c r="F126" i="2"/>
  <c r="N125" i="2"/>
  <c r="M125" i="2"/>
  <c r="L125" i="2"/>
  <c r="K125" i="2"/>
  <c r="J125" i="2"/>
  <c r="I125" i="2"/>
  <c r="H125" i="2"/>
  <c r="G125" i="2"/>
  <c r="F125" i="2"/>
  <c r="N124" i="2"/>
  <c r="M124" i="2"/>
  <c r="L124" i="2"/>
  <c r="K124" i="2"/>
  <c r="J124" i="2"/>
  <c r="I124" i="2"/>
  <c r="H124" i="2"/>
  <c r="G124" i="2"/>
  <c r="F124" i="2"/>
  <c r="N123" i="2"/>
  <c r="M123" i="2"/>
  <c r="L123" i="2"/>
  <c r="K123" i="2"/>
  <c r="J123" i="2"/>
  <c r="I123" i="2"/>
  <c r="H123" i="2"/>
  <c r="G123" i="2"/>
  <c r="F123" i="2"/>
  <c r="N122" i="2"/>
  <c r="M122" i="2"/>
  <c r="L122" i="2"/>
  <c r="K122" i="2"/>
  <c r="J122" i="2"/>
  <c r="I122" i="2"/>
  <c r="H122" i="2"/>
  <c r="G122" i="2"/>
  <c r="F122" i="2"/>
  <c r="N121" i="2"/>
  <c r="M121" i="2"/>
  <c r="L121" i="2"/>
  <c r="K121" i="2"/>
  <c r="J121" i="2"/>
  <c r="I121" i="2"/>
  <c r="H121" i="2"/>
  <c r="G121" i="2"/>
  <c r="F121" i="2"/>
  <c r="N120" i="2"/>
  <c r="M120" i="2"/>
  <c r="L120" i="2"/>
  <c r="K120" i="2"/>
  <c r="J120" i="2"/>
  <c r="I120" i="2"/>
  <c r="H120" i="2"/>
  <c r="G120" i="2"/>
  <c r="F120" i="2"/>
  <c r="N119" i="2"/>
  <c r="M119" i="2"/>
  <c r="L119" i="2"/>
  <c r="K119" i="2"/>
  <c r="J119" i="2"/>
  <c r="I119" i="2"/>
  <c r="H119" i="2"/>
  <c r="G119" i="2"/>
  <c r="F119" i="2"/>
  <c r="N118" i="2"/>
  <c r="M118" i="2"/>
  <c r="L118" i="2"/>
  <c r="K118" i="2"/>
  <c r="J118" i="2"/>
  <c r="I118" i="2"/>
  <c r="H118" i="2"/>
  <c r="G118" i="2"/>
  <c r="F118" i="2"/>
  <c r="N117" i="2"/>
  <c r="M117" i="2"/>
  <c r="L117" i="2"/>
  <c r="K117" i="2"/>
  <c r="J117" i="2"/>
  <c r="I117" i="2"/>
  <c r="H117" i="2"/>
  <c r="G117" i="2"/>
  <c r="F117" i="2"/>
  <c r="N116" i="2"/>
  <c r="M116" i="2"/>
  <c r="L116" i="2"/>
  <c r="K116" i="2"/>
  <c r="J116" i="2"/>
  <c r="I116" i="2"/>
  <c r="H116" i="2"/>
  <c r="G116" i="2"/>
  <c r="F116" i="2"/>
  <c r="N115" i="2"/>
  <c r="M115" i="2"/>
  <c r="L115" i="2"/>
  <c r="K115" i="2"/>
  <c r="J115" i="2"/>
  <c r="I115" i="2"/>
  <c r="H115" i="2"/>
  <c r="G115" i="2"/>
  <c r="F115" i="2"/>
  <c r="N114" i="2"/>
  <c r="M114" i="2"/>
  <c r="L114" i="2"/>
  <c r="K114" i="2"/>
  <c r="J114" i="2"/>
  <c r="I114" i="2"/>
  <c r="H114" i="2"/>
  <c r="G114" i="2"/>
  <c r="F114" i="2"/>
  <c r="N113" i="2"/>
  <c r="M113" i="2"/>
  <c r="L113" i="2"/>
  <c r="K113" i="2"/>
  <c r="J113" i="2"/>
  <c r="I113" i="2"/>
  <c r="H113" i="2"/>
  <c r="G113" i="2"/>
  <c r="F113" i="2"/>
  <c r="N112" i="2"/>
  <c r="M112" i="2"/>
  <c r="L112" i="2"/>
  <c r="K112" i="2"/>
  <c r="J112" i="2"/>
  <c r="I112" i="2"/>
  <c r="H112" i="2"/>
  <c r="G112" i="2"/>
  <c r="F112" i="2"/>
  <c r="N111" i="2"/>
  <c r="M111" i="2"/>
  <c r="L111" i="2"/>
  <c r="K111" i="2"/>
  <c r="J111" i="2"/>
  <c r="I111" i="2"/>
  <c r="H111" i="2"/>
  <c r="G111" i="2"/>
  <c r="F111" i="2"/>
  <c r="N110" i="2"/>
  <c r="M110" i="2"/>
  <c r="L110" i="2"/>
  <c r="K110" i="2"/>
  <c r="J110" i="2"/>
  <c r="I110" i="2"/>
  <c r="H110" i="2"/>
  <c r="G110" i="2"/>
  <c r="F110" i="2"/>
  <c r="N109" i="2"/>
  <c r="M109" i="2"/>
  <c r="L109" i="2"/>
  <c r="K109" i="2"/>
  <c r="J109" i="2"/>
  <c r="I109" i="2"/>
  <c r="H109" i="2"/>
  <c r="G109" i="2"/>
  <c r="F109" i="2"/>
  <c r="N108" i="2"/>
  <c r="M108" i="2"/>
  <c r="L108" i="2"/>
  <c r="K108" i="2"/>
  <c r="J108" i="2"/>
  <c r="I108" i="2"/>
  <c r="H108" i="2"/>
  <c r="G108" i="2"/>
  <c r="F108" i="2"/>
  <c r="N107" i="2"/>
  <c r="M107" i="2"/>
  <c r="L107" i="2"/>
  <c r="K107" i="2"/>
  <c r="J107" i="2"/>
  <c r="I107" i="2"/>
  <c r="H107" i="2"/>
  <c r="G107" i="2"/>
  <c r="F107" i="2"/>
  <c r="N106" i="2"/>
  <c r="M106" i="2"/>
  <c r="L106" i="2"/>
  <c r="K106" i="2"/>
  <c r="J106" i="2"/>
  <c r="I106" i="2"/>
  <c r="H106" i="2"/>
  <c r="G106" i="2"/>
  <c r="F106" i="2"/>
  <c r="N105" i="2"/>
  <c r="M105" i="2"/>
  <c r="L105" i="2"/>
  <c r="K105" i="2"/>
  <c r="J105" i="2"/>
  <c r="I105" i="2"/>
  <c r="H105" i="2"/>
  <c r="G105" i="2"/>
  <c r="F105" i="2"/>
  <c r="N104" i="2"/>
  <c r="M104" i="2"/>
  <c r="L104" i="2"/>
  <c r="K104" i="2"/>
  <c r="J104" i="2"/>
  <c r="I104" i="2"/>
  <c r="H104" i="2"/>
  <c r="G104" i="2"/>
  <c r="F104" i="2"/>
  <c r="N103" i="2"/>
  <c r="M103" i="2"/>
  <c r="L103" i="2"/>
  <c r="K103" i="2"/>
  <c r="J103" i="2"/>
  <c r="I103" i="2"/>
  <c r="H103" i="2"/>
  <c r="G103" i="2"/>
  <c r="F103" i="2"/>
  <c r="N102" i="2"/>
  <c r="M102" i="2"/>
  <c r="L102" i="2"/>
  <c r="K102" i="2"/>
  <c r="J102" i="2"/>
  <c r="I102" i="2"/>
  <c r="H102" i="2"/>
  <c r="G102" i="2"/>
  <c r="F102" i="2"/>
  <c r="N101" i="2"/>
  <c r="M101" i="2"/>
  <c r="L101" i="2"/>
  <c r="K101" i="2"/>
  <c r="J101" i="2"/>
  <c r="I101" i="2"/>
  <c r="H101" i="2"/>
  <c r="G101" i="2"/>
  <c r="F101" i="2"/>
  <c r="N100" i="2"/>
  <c r="M100" i="2"/>
  <c r="L100" i="2"/>
  <c r="K100" i="2"/>
  <c r="J100" i="2"/>
  <c r="I100" i="2"/>
  <c r="H100" i="2"/>
  <c r="G100" i="2"/>
  <c r="F100" i="2"/>
  <c r="N99" i="2"/>
  <c r="M99" i="2"/>
  <c r="L99" i="2"/>
  <c r="K99" i="2"/>
  <c r="J99" i="2"/>
  <c r="I99" i="2"/>
  <c r="H99" i="2"/>
  <c r="G99" i="2"/>
  <c r="F99" i="2"/>
  <c r="N98" i="2"/>
  <c r="M98" i="2"/>
  <c r="L98" i="2"/>
  <c r="K98" i="2"/>
  <c r="J98" i="2"/>
  <c r="I98" i="2"/>
  <c r="H98" i="2"/>
  <c r="G98" i="2"/>
  <c r="F98" i="2"/>
  <c r="N97" i="2"/>
  <c r="M97" i="2"/>
  <c r="L97" i="2"/>
  <c r="K97" i="2"/>
  <c r="J97" i="2"/>
  <c r="I97" i="2"/>
  <c r="H97" i="2"/>
  <c r="G97" i="2"/>
  <c r="F97" i="2"/>
  <c r="N96" i="2"/>
  <c r="M96" i="2"/>
  <c r="L96" i="2"/>
  <c r="K96" i="2"/>
  <c r="J96" i="2"/>
  <c r="I96" i="2"/>
  <c r="H96" i="2"/>
  <c r="G96" i="2"/>
  <c r="F96" i="2"/>
  <c r="N95" i="2"/>
  <c r="M95" i="2"/>
  <c r="L95" i="2"/>
  <c r="K95" i="2"/>
  <c r="J95" i="2"/>
  <c r="I95" i="2"/>
  <c r="H95" i="2"/>
  <c r="G95" i="2"/>
  <c r="F95" i="2"/>
  <c r="N94" i="2"/>
  <c r="M94" i="2"/>
  <c r="L94" i="2"/>
  <c r="K94" i="2"/>
  <c r="J94" i="2"/>
  <c r="I94" i="2"/>
  <c r="H94" i="2"/>
  <c r="G94" i="2"/>
  <c r="F94" i="2"/>
  <c r="N93" i="2"/>
  <c r="M93" i="2"/>
  <c r="L93" i="2"/>
  <c r="K93" i="2"/>
  <c r="J93" i="2"/>
  <c r="I93" i="2"/>
  <c r="H93" i="2"/>
  <c r="G93" i="2"/>
  <c r="F93" i="2"/>
  <c r="N92" i="2"/>
  <c r="M92" i="2"/>
  <c r="L92" i="2"/>
  <c r="K92" i="2"/>
  <c r="J92" i="2"/>
  <c r="I92" i="2"/>
  <c r="H92" i="2"/>
  <c r="G92" i="2"/>
  <c r="F92" i="2"/>
  <c r="N91" i="2"/>
  <c r="M91" i="2"/>
  <c r="L91" i="2"/>
  <c r="K91" i="2"/>
  <c r="J91" i="2"/>
  <c r="I91" i="2"/>
  <c r="H91" i="2"/>
  <c r="G91" i="2"/>
  <c r="F91" i="2"/>
  <c r="N90" i="2"/>
  <c r="M90" i="2"/>
  <c r="L90" i="2"/>
  <c r="K90" i="2"/>
  <c r="J90" i="2"/>
  <c r="I90" i="2"/>
  <c r="H90" i="2"/>
  <c r="G90" i="2"/>
  <c r="F90" i="2"/>
  <c r="N89" i="2"/>
  <c r="M89" i="2"/>
  <c r="L89" i="2"/>
  <c r="K89" i="2"/>
  <c r="J89" i="2"/>
  <c r="I89" i="2"/>
  <c r="H89" i="2"/>
  <c r="G89" i="2"/>
  <c r="F89" i="2"/>
  <c r="N88" i="2"/>
  <c r="M88" i="2"/>
  <c r="L88" i="2"/>
  <c r="K88" i="2"/>
  <c r="J88" i="2"/>
  <c r="I88" i="2"/>
  <c r="H88" i="2"/>
  <c r="G88" i="2"/>
  <c r="F88" i="2"/>
  <c r="N87" i="2"/>
  <c r="M87" i="2"/>
  <c r="L87" i="2"/>
  <c r="K87" i="2"/>
  <c r="J87" i="2"/>
  <c r="I87" i="2"/>
  <c r="H87" i="2"/>
  <c r="G87" i="2"/>
  <c r="F87" i="2"/>
  <c r="N86" i="2"/>
  <c r="M86" i="2"/>
  <c r="L86" i="2"/>
  <c r="K86" i="2"/>
  <c r="J86" i="2"/>
  <c r="I86" i="2"/>
  <c r="H86" i="2"/>
  <c r="G86" i="2"/>
  <c r="F86" i="2"/>
  <c r="N85" i="2"/>
  <c r="M85" i="2"/>
  <c r="L85" i="2"/>
  <c r="K85" i="2"/>
  <c r="J85" i="2"/>
  <c r="I85" i="2"/>
  <c r="H85" i="2"/>
  <c r="G85" i="2"/>
  <c r="F85" i="2"/>
  <c r="N84" i="2"/>
  <c r="M84" i="2"/>
  <c r="L84" i="2"/>
  <c r="K84" i="2"/>
  <c r="J84" i="2"/>
  <c r="I84" i="2"/>
  <c r="H84" i="2"/>
  <c r="G84" i="2"/>
  <c r="F84" i="2"/>
  <c r="N83" i="2"/>
  <c r="M83" i="2"/>
  <c r="L83" i="2"/>
  <c r="K83" i="2"/>
  <c r="J83" i="2"/>
  <c r="I83" i="2"/>
  <c r="H83" i="2"/>
  <c r="G83" i="2"/>
  <c r="F83" i="2"/>
  <c r="N82" i="2"/>
  <c r="M82" i="2"/>
  <c r="L82" i="2"/>
  <c r="K82" i="2"/>
  <c r="J82" i="2"/>
  <c r="I82" i="2"/>
  <c r="H82" i="2"/>
  <c r="G82" i="2"/>
  <c r="F82" i="2"/>
  <c r="N81" i="2"/>
  <c r="M81" i="2"/>
  <c r="L81" i="2"/>
  <c r="K81" i="2"/>
  <c r="J81" i="2"/>
  <c r="I81" i="2"/>
  <c r="H81" i="2"/>
  <c r="G81" i="2"/>
  <c r="F81" i="2"/>
  <c r="N80" i="2"/>
  <c r="M80" i="2"/>
  <c r="L80" i="2"/>
  <c r="K80" i="2"/>
  <c r="J80" i="2"/>
  <c r="I80" i="2"/>
  <c r="H80" i="2"/>
  <c r="G80" i="2"/>
  <c r="F80" i="2"/>
  <c r="N79" i="2"/>
  <c r="M79" i="2"/>
  <c r="L79" i="2"/>
  <c r="K79" i="2"/>
  <c r="J79" i="2"/>
  <c r="I79" i="2"/>
  <c r="H79" i="2"/>
  <c r="G79" i="2"/>
  <c r="F79" i="2"/>
  <c r="N78" i="2"/>
  <c r="M78" i="2"/>
  <c r="L78" i="2"/>
  <c r="K78" i="2"/>
  <c r="J78" i="2"/>
  <c r="I78" i="2"/>
  <c r="H78" i="2"/>
  <c r="G78" i="2"/>
  <c r="F78" i="2"/>
  <c r="N77" i="2"/>
  <c r="M77" i="2"/>
  <c r="L77" i="2"/>
  <c r="K77" i="2"/>
  <c r="J77" i="2"/>
  <c r="I77" i="2"/>
  <c r="H77" i="2"/>
  <c r="G77" i="2"/>
  <c r="F77" i="2"/>
  <c r="N76" i="2"/>
  <c r="M76" i="2"/>
  <c r="L76" i="2"/>
  <c r="K76" i="2"/>
  <c r="J76" i="2"/>
  <c r="I76" i="2"/>
  <c r="H76" i="2"/>
  <c r="G76" i="2"/>
  <c r="F76" i="2"/>
  <c r="N75" i="2"/>
  <c r="M75" i="2"/>
  <c r="L75" i="2"/>
  <c r="K75" i="2"/>
  <c r="J75" i="2"/>
  <c r="I75" i="2"/>
  <c r="H75" i="2"/>
  <c r="G75" i="2"/>
  <c r="F75" i="2"/>
  <c r="N74" i="2"/>
  <c r="M74" i="2"/>
  <c r="L74" i="2"/>
  <c r="K74" i="2"/>
  <c r="J74" i="2"/>
  <c r="I74" i="2"/>
  <c r="H74" i="2"/>
  <c r="G74" i="2"/>
  <c r="F74" i="2"/>
  <c r="N73" i="2"/>
  <c r="M73" i="2"/>
  <c r="L73" i="2"/>
  <c r="K73" i="2"/>
  <c r="J73" i="2"/>
  <c r="I73" i="2"/>
  <c r="H73" i="2"/>
  <c r="G73" i="2"/>
  <c r="F73" i="2"/>
  <c r="N72" i="2"/>
  <c r="M72" i="2"/>
  <c r="L72" i="2"/>
  <c r="K72" i="2"/>
  <c r="J72" i="2"/>
  <c r="I72" i="2"/>
  <c r="H72" i="2"/>
  <c r="G72" i="2"/>
  <c r="F72" i="2"/>
  <c r="N71" i="2"/>
  <c r="M71" i="2"/>
  <c r="L71" i="2"/>
  <c r="K71" i="2"/>
  <c r="J71" i="2"/>
  <c r="I71" i="2"/>
  <c r="H71" i="2"/>
  <c r="G71" i="2"/>
  <c r="F71" i="2"/>
  <c r="N70" i="2"/>
  <c r="M70" i="2"/>
  <c r="L70" i="2"/>
  <c r="K70" i="2"/>
  <c r="J70" i="2"/>
  <c r="I70" i="2"/>
  <c r="H70" i="2"/>
  <c r="G70" i="2"/>
  <c r="F70" i="2"/>
  <c r="N69" i="2"/>
  <c r="M69" i="2"/>
  <c r="L69" i="2"/>
  <c r="K69" i="2"/>
  <c r="J69" i="2"/>
  <c r="I69" i="2"/>
  <c r="H69" i="2"/>
  <c r="G69" i="2"/>
  <c r="F69" i="2"/>
  <c r="N68" i="2"/>
  <c r="M68" i="2"/>
  <c r="L68" i="2"/>
  <c r="K68" i="2"/>
  <c r="J68" i="2"/>
  <c r="I68" i="2"/>
  <c r="H68" i="2"/>
  <c r="G68" i="2"/>
  <c r="F68" i="2"/>
  <c r="N67" i="2"/>
  <c r="M67" i="2"/>
  <c r="L67" i="2"/>
  <c r="K67" i="2"/>
  <c r="J67" i="2"/>
  <c r="I67" i="2"/>
  <c r="H67" i="2"/>
  <c r="G67" i="2"/>
  <c r="F67" i="2"/>
  <c r="N66" i="2"/>
  <c r="M66" i="2"/>
  <c r="L66" i="2"/>
  <c r="K66" i="2"/>
  <c r="J66" i="2"/>
  <c r="I66" i="2"/>
  <c r="H66" i="2"/>
  <c r="G66" i="2"/>
  <c r="F66" i="2"/>
  <c r="N65" i="2"/>
  <c r="M65" i="2"/>
  <c r="L65" i="2"/>
  <c r="K65" i="2"/>
  <c r="J65" i="2"/>
  <c r="I65" i="2"/>
  <c r="H65" i="2"/>
  <c r="G65" i="2"/>
  <c r="F65" i="2"/>
  <c r="N64" i="2"/>
  <c r="M64" i="2"/>
  <c r="L64" i="2"/>
  <c r="K64" i="2"/>
  <c r="J64" i="2"/>
  <c r="I64" i="2"/>
  <c r="H64" i="2"/>
  <c r="G64" i="2"/>
  <c r="F64" i="2"/>
  <c r="N63" i="2"/>
  <c r="M63" i="2"/>
  <c r="L63" i="2"/>
  <c r="K63" i="2"/>
  <c r="J63" i="2"/>
  <c r="I63" i="2"/>
  <c r="H63" i="2"/>
  <c r="G63" i="2"/>
  <c r="F63" i="2"/>
  <c r="N62" i="2"/>
  <c r="M62" i="2"/>
  <c r="L62" i="2"/>
  <c r="K62" i="2"/>
  <c r="J62" i="2"/>
  <c r="I62" i="2"/>
  <c r="H62" i="2"/>
  <c r="G62" i="2"/>
  <c r="F62" i="2"/>
  <c r="N61" i="2"/>
  <c r="M61" i="2"/>
  <c r="L61" i="2"/>
  <c r="K61" i="2"/>
  <c r="J61" i="2"/>
  <c r="I61" i="2"/>
  <c r="H61" i="2"/>
  <c r="G61" i="2"/>
  <c r="F61" i="2"/>
  <c r="N60" i="2"/>
  <c r="M60" i="2"/>
  <c r="L60" i="2"/>
  <c r="K60" i="2"/>
  <c r="J60" i="2"/>
  <c r="I60" i="2"/>
  <c r="H60" i="2"/>
  <c r="G60" i="2"/>
  <c r="F60" i="2"/>
  <c r="N59" i="2"/>
  <c r="M59" i="2"/>
  <c r="L59" i="2"/>
  <c r="K59" i="2"/>
  <c r="J59" i="2"/>
  <c r="I59" i="2"/>
  <c r="H59" i="2"/>
  <c r="G59" i="2"/>
  <c r="F59" i="2"/>
  <c r="N58" i="2"/>
  <c r="M58" i="2"/>
  <c r="L58" i="2"/>
  <c r="K58" i="2"/>
  <c r="J58" i="2"/>
  <c r="I58" i="2"/>
  <c r="H58" i="2"/>
  <c r="G58" i="2"/>
  <c r="F58" i="2"/>
  <c r="N57" i="2"/>
  <c r="M57" i="2"/>
  <c r="L57" i="2"/>
  <c r="K57" i="2"/>
  <c r="J57" i="2"/>
  <c r="I57" i="2"/>
  <c r="H57" i="2"/>
  <c r="G57" i="2"/>
  <c r="F57" i="2"/>
  <c r="N56" i="2"/>
  <c r="M56" i="2"/>
  <c r="L56" i="2"/>
  <c r="K56" i="2"/>
  <c r="J56" i="2"/>
  <c r="I56" i="2"/>
  <c r="H56" i="2"/>
  <c r="G56" i="2"/>
  <c r="F56" i="2"/>
  <c r="N55" i="2"/>
  <c r="M55" i="2"/>
  <c r="L55" i="2"/>
  <c r="K55" i="2"/>
  <c r="J55" i="2"/>
  <c r="I55" i="2"/>
  <c r="H55" i="2"/>
  <c r="G55" i="2"/>
  <c r="F55" i="2"/>
  <c r="N54" i="2"/>
  <c r="M54" i="2"/>
  <c r="L54" i="2"/>
  <c r="K54" i="2"/>
  <c r="J54" i="2"/>
  <c r="I54" i="2"/>
  <c r="H54" i="2"/>
  <c r="G54" i="2"/>
  <c r="F54" i="2"/>
  <c r="N53" i="2"/>
  <c r="M53" i="2"/>
  <c r="L53" i="2"/>
  <c r="K53" i="2"/>
  <c r="J53" i="2"/>
  <c r="I53" i="2"/>
  <c r="H53" i="2"/>
  <c r="G53" i="2"/>
  <c r="F53" i="2"/>
  <c r="N52" i="2"/>
  <c r="M52" i="2"/>
  <c r="L52" i="2"/>
  <c r="K52" i="2"/>
  <c r="J52" i="2"/>
  <c r="I52" i="2"/>
  <c r="H52" i="2"/>
  <c r="G52" i="2"/>
  <c r="F52" i="2"/>
  <c r="N51" i="2"/>
  <c r="M51" i="2"/>
  <c r="L51" i="2"/>
  <c r="K51" i="2"/>
  <c r="J51" i="2"/>
  <c r="I51" i="2"/>
  <c r="H51" i="2"/>
  <c r="G51" i="2"/>
  <c r="F51" i="2"/>
  <c r="N50" i="2"/>
  <c r="M50" i="2"/>
  <c r="L50" i="2"/>
  <c r="K50" i="2"/>
  <c r="J50" i="2"/>
  <c r="I50" i="2"/>
  <c r="H50" i="2"/>
  <c r="G50" i="2"/>
  <c r="F50" i="2"/>
  <c r="N49" i="2"/>
  <c r="M49" i="2"/>
  <c r="L49" i="2"/>
  <c r="K49" i="2"/>
  <c r="J49" i="2"/>
  <c r="I49" i="2"/>
  <c r="H49" i="2"/>
  <c r="G49" i="2"/>
  <c r="F49" i="2"/>
  <c r="N48" i="2"/>
  <c r="M48" i="2"/>
  <c r="L48" i="2"/>
  <c r="K48" i="2"/>
  <c r="J48" i="2"/>
  <c r="I48" i="2"/>
  <c r="H48" i="2"/>
  <c r="G48" i="2"/>
  <c r="F48" i="2"/>
  <c r="N47" i="2"/>
  <c r="M47" i="2"/>
  <c r="L47" i="2"/>
  <c r="K47" i="2"/>
  <c r="J47" i="2"/>
  <c r="I47" i="2"/>
  <c r="H47" i="2"/>
  <c r="G47" i="2"/>
  <c r="F47" i="2"/>
  <c r="N46" i="2"/>
  <c r="M46" i="2"/>
  <c r="L46" i="2"/>
  <c r="K46" i="2"/>
  <c r="J46" i="2"/>
  <c r="I46" i="2"/>
  <c r="H46" i="2"/>
  <c r="G46" i="2"/>
  <c r="F46" i="2"/>
  <c r="N45" i="2"/>
  <c r="M45" i="2"/>
  <c r="L45" i="2"/>
  <c r="K45" i="2"/>
  <c r="J45" i="2"/>
  <c r="I45" i="2"/>
  <c r="H45" i="2"/>
  <c r="G45" i="2"/>
  <c r="F45" i="2"/>
  <c r="N44" i="2"/>
  <c r="M44" i="2"/>
  <c r="L44" i="2"/>
  <c r="K44" i="2"/>
  <c r="J44" i="2"/>
  <c r="I44" i="2"/>
  <c r="H44" i="2"/>
  <c r="G44" i="2"/>
  <c r="F44" i="2"/>
  <c r="N43" i="2"/>
  <c r="M43" i="2"/>
  <c r="L43" i="2"/>
  <c r="K43" i="2"/>
  <c r="J43" i="2"/>
  <c r="I43" i="2"/>
  <c r="H43" i="2"/>
  <c r="G43" i="2"/>
  <c r="F43" i="2"/>
  <c r="N42" i="2"/>
  <c r="M42" i="2"/>
  <c r="L42" i="2"/>
  <c r="K42" i="2"/>
  <c r="J42" i="2"/>
  <c r="I42" i="2"/>
  <c r="H42" i="2"/>
  <c r="G42" i="2"/>
  <c r="F42" i="2"/>
  <c r="N41" i="2"/>
  <c r="M41" i="2"/>
  <c r="L41" i="2"/>
  <c r="K41" i="2"/>
  <c r="J41" i="2"/>
  <c r="I41" i="2"/>
  <c r="H41" i="2"/>
  <c r="G41" i="2"/>
  <c r="F41" i="2"/>
  <c r="N40" i="2"/>
  <c r="M40" i="2"/>
  <c r="L40" i="2"/>
  <c r="K40" i="2"/>
  <c r="J40" i="2"/>
  <c r="I40" i="2"/>
  <c r="H40" i="2"/>
  <c r="G40" i="2"/>
  <c r="F40" i="2"/>
  <c r="N39" i="2"/>
  <c r="M39" i="2"/>
  <c r="L39" i="2"/>
  <c r="K39" i="2"/>
  <c r="J39" i="2"/>
  <c r="I39" i="2"/>
  <c r="H39" i="2"/>
  <c r="G39" i="2"/>
  <c r="F39" i="2"/>
  <c r="N38" i="2"/>
  <c r="M38" i="2"/>
  <c r="L38" i="2"/>
  <c r="K38" i="2"/>
  <c r="J38" i="2"/>
  <c r="I38" i="2"/>
  <c r="H38" i="2"/>
  <c r="G38" i="2"/>
  <c r="F38" i="2"/>
  <c r="N37" i="2"/>
  <c r="M37" i="2"/>
  <c r="L37" i="2"/>
  <c r="K37" i="2"/>
  <c r="J37" i="2"/>
  <c r="I37" i="2"/>
  <c r="H37" i="2"/>
  <c r="G37" i="2"/>
  <c r="F37" i="2"/>
  <c r="N36" i="2"/>
  <c r="M36" i="2"/>
  <c r="L36" i="2"/>
  <c r="K36" i="2"/>
  <c r="J36" i="2"/>
  <c r="I36" i="2"/>
  <c r="H36" i="2"/>
  <c r="G36" i="2"/>
  <c r="F36" i="2"/>
  <c r="N35" i="2"/>
  <c r="M35" i="2"/>
  <c r="L35" i="2"/>
  <c r="K35" i="2"/>
  <c r="J35" i="2"/>
  <c r="I35" i="2"/>
  <c r="H35" i="2"/>
  <c r="G35" i="2"/>
  <c r="F35" i="2"/>
  <c r="N34" i="2"/>
  <c r="M34" i="2"/>
  <c r="L34" i="2"/>
  <c r="K34" i="2"/>
  <c r="J34" i="2"/>
  <c r="I34" i="2"/>
  <c r="H34" i="2"/>
  <c r="G34" i="2"/>
  <c r="F34" i="2"/>
  <c r="N33" i="2"/>
  <c r="M33" i="2"/>
  <c r="L33" i="2"/>
  <c r="K33" i="2"/>
  <c r="J33" i="2"/>
  <c r="I33" i="2"/>
  <c r="H33" i="2"/>
  <c r="G33" i="2"/>
  <c r="F33" i="2"/>
  <c r="N32" i="2"/>
  <c r="M32" i="2"/>
  <c r="L32" i="2"/>
  <c r="K32" i="2"/>
  <c r="J32" i="2"/>
  <c r="I32" i="2"/>
  <c r="H32" i="2"/>
  <c r="G32" i="2"/>
  <c r="F32" i="2"/>
  <c r="N31" i="2"/>
  <c r="M31" i="2"/>
  <c r="L31" i="2"/>
  <c r="K31" i="2"/>
  <c r="J31" i="2"/>
  <c r="I31" i="2"/>
  <c r="H31" i="2"/>
  <c r="G31" i="2"/>
  <c r="F31" i="2"/>
  <c r="N30" i="2"/>
  <c r="M30" i="2"/>
  <c r="L30" i="2"/>
  <c r="K30" i="2"/>
  <c r="J30" i="2"/>
  <c r="I30" i="2"/>
  <c r="H30" i="2"/>
  <c r="G30" i="2"/>
  <c r="F30" i="2"/>
  <c r="N29" i="2"/>
  <c r="M29" i="2"/>
  <c r="L29" i="2"/>
  <c r="K29" i="2"/>
  <c r="J29" i="2"/>
  <c r="I29" i="2"/>
  <c r="H29" i="2"/>
  <c r="G29" i="2"/>
  <c r="F29" i="2"/>
  <c r="N28" i="2"/>
  <c r="M28" i="2"/>
  <c r="L28" i="2"/>
  <c r="K28" i="2"/>
  <c r="J28" i="2"/>
  <c r="I28" i="2"/>
  <c r="H28" i="2"/>
  <c r="G28" i="2"/>
  <c r="F28" i="2"/>
  <c r="N27" i="2"/>
  <c r="M27" i="2"/>
  <c r="L27" i="2"/>
  <c r="K27" i="2"/>
  <c r="J27" i="2"/>
  <c r="I27" i="2"/>
  <c r="H27" i="2"/>
  <c r="G27" i="2"/>
  <c r="F27" i="2"/>
  <c r="N26" i="2"/>
  <c r="M26" i="2"/>
  <c r="L26" i="2"/>
  <c r="K26" i="2"/>
  <c r="J26" i="2"/>
  <c r="I26" i="2"/>
  <c r="H26" i="2"/>
  <c r="G26" i="2"/>
  <c r="F26" i="2"/>
  <c r="N25" i="2"/>
  <c r="M25" i="2"/>
  <c r="L25" i="2"/>
  <c r="K25" i="2"/>
  <c r="J25" i="2"/>
  <c r="I25" i="2"/>
  <c r="H25" i="2"/>
  <c r="G25" i="2"/>
  <c r="F25" i="2"/>
  <c r="N24" i="2"/>
  <c r="M24" i="2"/>
  <c r="L24" i="2"/>
  <c r="K24" i="2"/>
  <c r="J24" i="2"/>
  <c r="I24" i="2"/>
  <c r="H24" i="2"/>
  <c r="G24" i="2"/>
  <c r="F24" i="2"/>
  <c r="N23" i="2"/>
  <c r="M23" i="2"/>
  <c r="L23" i="2"/>
  <c r="K23" i="2"/>
  <c r="J23" i="2"/>
  <c r="I23" i="2"/>
  <c r="H23" i="2"/>
  <c r="G23" i="2"/>
  <c r="F23" i="2"/>
  <c r="N22" i="2"/>
  <c r="M22" i="2"/>
  <c r="L22" i="2"/>
  <c r="K22" i="2"/>
  <c r="J22" i="2"/>
  <c r="I22" i="2"/>
  <c r="H22" i="2"/>
  <c r="G22" i="2"/>
  <c r="F22" i="2"/>
  <c r="N21" i="2"/>
  <c r="M21" i="2"/>
  <c r="L21" i="2"/>
  <c r="K21" i="2"/>
  <c r="J21" i="2"/>
  <c r="I21" i="2"/>
  <c r="H21" i="2"/>
  <c r="G21" i="2"/>
  <c r="F21" i="2"/>
  <c r="N20" i="2"/>
  <c r="M20" i="2"/>
  <c r="L20" i="2"/>
  <c r="K20" i="2"/>
  <c r="J20" i="2"/>
  <c r="I20" i="2"/>
  <c r="H20" i="2"/>
  <c r="G20" i="2"/>
  <c r="F20" i="2"/>
  <c r="N19" i="2"/>
  <c r="M19" i="2"/>
  <c r="L19" i="2"/>
  <c r="K19" i="2"/>
  <c r="J19" i="2"/>
  <c r="I19" i="2"/>
  <c r="H19" i="2"/>
  <c r="G19" i="2"/>
  <c r="F19" i="2"/>
  <c r="N18" i="2"/>
  <c r="M18" i="2"/>
  <c r="L18" i="2"/>
  <c r="K18" i="2"/>
  <c r="J18" i="2"/>
  <c r="I18" i="2"/>
  <c r="H18" i="2"/>
  <c r="G18" i="2"/>
  <c r="F18" i="2"/>
  <c r="N17" i="2"/>
  <c r="M17" i="2"/>
  <c r="L17" i="2"/>
  <c r="K17" i="2"/>
  <c r="J17" i="2"/>
  <c r="I17" i="2"/>
  <c r="H17" i="2"/>
  <c r="G17" i="2"/>
  <c r="F17" i="2"/>
  <c r="N16" i="2"/>
  <c r="M16" i="2"/>
  <c r="L16" i="2"/>
  <c r="K16" i="2"/>
  <c r="J16" i="2"/>
  <c r="I16" i="2"/>
  <c r="H16" i="2"/>
  <c r="G16" i="2"/>
  <c r="F16" i="2"/>
  <c r="N15" i="2"/>
  <c r="M15" i="2"/>
  <c r="L15" i="2"/>
  <c r="K15" i="2"/>
  <c r="J15" i="2"/>
  <c r="I15" i="2"/>
  <c r="H15" i="2"/>
  <c r="G15" i="2"/>
  <c r="F15" i="2"/>
  <c r="N14" i="2"/>
  <c r="M14" i="2"/>
  <c r="L14" i="2"/>
  <c r="K14" i="2"/>
  <c r="J14" i="2"/>
  <c r="I14" i="2"/>
  <c r="H14" i="2"/>
  <c r="G14" i="2"/>
  <c r="F14" i="2"/>
  <c r="N13" i="2"/>
  <c r="M13" i="2"/>
  <c r="L13" i="2"/>
  <c r="K13" i="2"/>
  <c r="J13" i="2"/>
  <c r="I13" i="2"/>
  <c r="H13" i="2"/>
  <c r="G13" i="2"/>
  <c r="F13" i="2"/>
  <c r="N12" i="2"/>
  <c r="M12" i="2"/>
  <c r="L12" i="2"/>
  <c r="K12" i="2"/>
  <c r="J12" i="2"/>
  <c r="I12" i="2"/>
  <c r="H12" i="2"/>
  <c r="G12" i="2"/>
  <c r="F12" i="2"/>
  <c r="N11" i="2"/>
  <c r="M11" i="2"/>
  <c r="L11" i="2"/>
  <c r="K11" i="2"/>
  <c r="J11" i="2"/>
  <c r="I11" i="2"/>
  <c r="H11" i="2"/>
  <c r="G11" i="2"/>
  <c r="F11" i="2"/>
  <c r="N10" i="2"/>
  <c r="M10" i="2"/>
  <c r="L10" i="2"/>
  <c r="K10" i="2"/>
  <c r="J10" i="2"/>
  <c r="I10" i="2"/>
  <c r="H10" i="2"/>
  <c r="G10" i="2"/>
  <c r="F10" i="2"/>
  <c r="N9" i="2"/>
  <c r="M9" i="2"/>
  <c r="L9" i="2"/>
  <c r="K9" i="2"/>
  <c r="J9" i="2"/>
  <c r="I9" i="2"/>
  <c r="H9" i="2"/>
  <c r="G9" i="2"/>
  <c r="F9" i="2"/>
  <c r="N8" i="2"/>
  <c r="M8" i="2"/>
  <c r="L8" i="2"/>
  <c r="K8" i="2"/>
  <c r="J8" i="2"/>
  <c r="I8" i="2"/>
  <c r="H8" i="2"/>
  <c r="G8" i="2"/>
  <c r="F8" i="2"/>
  <c r="N7" i="2"/>
  <c r="M7" i="2"/>
  <c r="L7" i="2"/>
  <c r="K7" i="2"/>
  <c r="J7" i="2"/>
  <c r="I7" i="2"/>
  <c r="H7" i="2"/>
  <c r="G7" i="2"/>
  <c r="F7" i="2"/>
  <c r="N6" i="2"/>
  <c r="M6" i="2"/>
  <c r="L6" i="2"/>
  <c r="K6" i="2"/>
  <c r="J6" i="2"/>
  <c r="I6" i="2"/>
  <c r="H6" i="2"/>
  <c r="G6" i="2"/>
  <c r="F6" i="2"/>
  <c r="N5" i="2"/>
  <c r="M5" i="2"/>
  <c r="L5" i="2"/>
  <c r="K5" i="2"/>
  <c r="J5" i="2"/>
  <c r="I5" i="2"/>
  <c r="H5" i="2"/>
  <c r="G5" i="2"/>
  <c r="F5" i="2"/>
  <c r="N4" i="2"/>
  <c r="M4" i="2"/>
  <c r="L4" i="2"/>
  <c r="K4" i="2"/>
  <c r="J4" i="2"/>
  <c r="I4" i="2"/>
  <c r="H4" i="2"/>
  <c r="G4" i="2"/>
  <c r="F4" i="2"/>
  <c r="N3" i="2"/>
  <c r="M3" i="2"/>
  <c r="L3" i="2"/>
  <c r="K3" i="2"/>
  <c r="J3" i="2"/>
  <c r="I3" i="2"/>
  <c r="H3" i="2"/>
  <c r="G3" i="2"/>
  <c r="F3" i="2"/>
  <c r="N2" i="2"/>
  <c r="M2" i="2"/>
  <c r="L2" i="2"/>
  <c r="K2" i="2"/>
  <c r="J2" i="2"/>
  <c r="I2" i="2"/>
  <c r="H2" i="2"/>
  <c r="G2" i="2"/>
  <c r="F2" i="2"/>
  <c r="R70" i="1"/>
  <c r="H70" i="1"/>
  <c r="E70" i="1"/>
  <c r="R69" i="1"/>
  <c r="H69" i="1"/>
  <c r="E69" i="1"/>
  <c r="R68" i="1"/>
  <c r="H68" i="1"/>
  <c r="E68" i="1"/>
  <c r="R67" i="1"/>
  <c r="H67" i="1"/>
  <c r="E67" i="1"/>
  <c r="R66" i="1"/>
  <c r="H66" i="1"/>
  <c r="E66" i="1"/>
  <c r="R65" i="1"/>
  <c r="H65" i="1"/>
  <c r="G65" i="1"/>
  <c r="E65" i="1"/>
  <c r="F65" i="1" s="1"/>
  <c r="R64" i="1"/>
  <c r="H64" i="1"/>
  <c r="E64" i="1"/>
  <c r="R63" i="1"/>
  <c r="H63" i="1"/>
  <c r="E63" i="1"/>
  <c r="R62" i="1"/>
  <c r="H62" i="1"/>
  <c r="E62" i="1"/>
  <c r="R61" i="1"/>
  <c r="H61" i="1"/>
  <c r="G61" i="1"/>
  <c r="E61" i="1"/>
  <c r="F61" i="1" s="1"/>
  <c r="R60" i="1"/>
  <c r="H60" i="1"/>
  <c r="E60" i="1"/>
  <c r="R59" i="1"/>
  <c r="H59" i="1"/>
  <c r="E59" i="1"/>
  <c r="F59" i="1" s="1"/>
  <c r="R58" i="1"/>
  <c r="H58" i="1"/>
  <c r="E58" i="1"/>
  <c r="R57" i="1"/>
  <c r="H57" i="1"/>
  <c r="E57" i="1"/>
  <c r="R56" i="1"/>
  <c r="H56" i="1"/>
  <c r="E56" i="1"/>
  <c r="R55" i="1"/>
  <c r="H55" i="1"/>
  <c r="E55" i="1"/>
  <c r="R54" i="1"/>
  <c r="H54" i="1"/>
  <c r="E54" i="1"/>
  <c r="R53" i="1"/>
  <c r="H53" i="1"/>
  <c r="E53" i="1"/>
  <c r="R52" i="1"/>
  <c r="H52" i="1"/>
  <c r="E52" i="1"/>
  <c r="R51" i="1"/>
  <c r="H51" i="1"/>
  <c r="G51" i="1"/>
  <c r="E51" i="1"/>
  <c r="F51" i="1" s="1"/>
  <c r="R50" i="1"/>
  <c r="H50" i="1"/>
  <c r="E50" i="1"/>
  <c r="R49" i="1"/>
  <c r="H49" i="1"/>
  <c r="E49" i="1"/>
  <c r="F49" i="1" s="1"/>
  <c r="R48" i="1"/>
  <c r="H48" i="1"/>
  <c r="E48" i="1"/>
  <c r="R47" i="1"/>
  <c r="H47" i="1"/>
  <c r="E47" i="1"/>
  <c r="R46" i="1"/>
  <c r="H46" i="1"/>
  <c r="E46" i="1"/>
  <c r="R45" i="1"/>
  <c r="H45" i="1"/>
  <c r="E45" i="1"/>
  <c r="R44" i="1"/>
  <c r="H44" i="1"/>
  <c r="E44" i="1"/>
  <c r="R43" i="1"/>
  <c r="H43" i="1"/>
  <c r="E43" i="1"/>
  <c r="R42" i="1"/>
  <c r="H42" i="1"/>
  <c r="E42" i="1"/>
  <c r="R41" i="1"/>
  <c r="H41" i="1"/>
  <c r="E41" i="1"/>
  <c r="R40" i="1"/>
  <c r="H40" i="1"/>
  <c r="E40" i="1"/>
  <c r="R39" i="1"/>
  <c r="H39" i="1"/>
  <c r="E39" i="1"/>
  <c r="R38" i="1"/>
  <c r="H38" i="1"/>
  <c r="E38" i="1"/>
  <c r="R37" i="1"/>
  <c r="H37" i="1"/>
  <c r="E37" i="1"/>
  <c r="R36" i="1"/>
  <c r="H36" i="1"/>
  <c r="E36" i="1"/>
  <c r="R35" i="1"/>
  <c r="H35" i="1"/>
  <c r="E35" i="1"/>
  <c r="R34" i="1"/>
  <c r="H34" i="1"/>
  <c r="E34" i="1"/>
  <c r="R33" i="1"/>
  <c r="H33" i="1"/>
  <c r="E33" i="1"/>
  <c r="F33" i="1" s="1"/>
  <c r="R32" i="1"/>
  <c r="H32" i="1"/>
  <c r="E32" i="1"/>
  <c r="R31" i="1"/>
  <c r="H31" i="1"/>
  <c r="E31" i="1"/>
  <c r="R30" i="1"/>
  <c r="H30" i="1"/>
  <c r="E30" i="1"/>
  <c r="R29" i="1"/>
  <c r="H29" i="1"/>
  <c r="E29" i="1"/>
  <c r="F29" i="1" s="1"/>
  <c r="R28" i="1"/>
  <c r="H28" i="1"/>
  <c r="E28" i="1"/>
  <c r="R27" i="1"/>
  <c r="H27" i="1"/>
  <c r="E27" i="1"/>
  <c r="F27" i="1" s="1"/>
  <c r="R26" i="1"/>
  <c r="H26" i="1"/>
  <c r="E26" i="1"/>
  <c r="R25" i="1"/>
  <c r="H25" i="1"/>
  <c r="E25" i="1"/>
  <c r="R24" i="1"/>
  <c r="H24" i="1"/>
  <c r="E24" i="1"/>
  <c r="R23" i="1"/>
  <c r="H23" i="1"/>
  <c r="E23" i="1"/>
  <c r="R22" i="1"/>
  <c r="H22" i="1"/>
  <c r="E22" i="1"/>
  <c r="R21" i="1"/>
  <c r="H21" i="1"/>
  <c r="E21" i="1"/>
  <c r="R20" i="1"/>
  <c r="H20" i="1"/>
  <c r="E20" i="1"/>
  <c r="R19" i="1"/>
  <c r="H19" i="1"/>
  <c r="E19" i="1"/>
  <c r="R18" i="1"/>
  <c r="H18" i="1"/>
  <c r="E18" i="1"/>
  <c r="R17" i="1"/>
  <c r="H17" i="1"/>
  <c r="E17" i="1"/>
  <c r="R16" i="1"/>
  <c r="H16" i="1"/>
  <c r="E16" i="1"/>
  <c r="R15" i="1"/>
  <c r="H15" i="1"/>
  <c r="E15" i="1"/>
  <c r="R14" i="1"/>
  <c r="H14" i="1"/>
  <c r="E14" i="1"/>
  <c r="R13" i="1"/>
  <c r="H13" i="1"/>
  <c r="E13" i="1"/>
  <c r="R12" i="1"/>
  <c r="H12" i="1"/>
  <c r="E12" i="1"/>
  <c r="R11" i="1"/>
  <c r="H11" i="1"/>
  <c r="E11" i="1"/>
  <c r="R10" i="1"/>
  <c r="H10" i="1"/>
  <c r="E10" i="1"/>
  <c r="R9" i="1"/>
  <c r="H9" i="1"/>
  <c r="G9" i="1"/>
  <c r="E9" i="1"/>
  <c r="F9" i="1" s="1"/>
  <c r="R8" i="1"/>
  <c r="H8" i="1"/>
  <c r="E8" i="1"/>
  <c r="R7" i="1"/>
  <c r="H7" i="1"/>
  <c r="E7" i="1"/>
  <c r="F7" i="1" s="1"/>
  <c r="R6" i="1"/>
  <c r="H6" i="1"/>
  <c r="E6" i="1"/>
  <c r="R5" i="1"/>
  <c r="H5" i="1"/>
  <c r="E5" i="1"/>
  <c r="F5" i="1" s="1"/>
  <c r="G24" i="1" l="1"/>
  <c r="F24" i="1"/>
  <c r="G39" i="1"/>
  <c r="F39" i="1"/>
  <c r="G19" i="1"/>
  <c r="F19" i="1"/>
  <c r="G29" i="1"/>
  <c r="G34" i="1"/>
  <c r="F34" i="1"/>
  <c r="G14" i="1"/>
  <c r="F14" i="1"/>
  <c r="G45" i="1"/>
  <c r="F45" i="1"/>
  <c r="G50" i="1"/>
  <c r="F50" i="1"/>
  <c r="G55" i="1"/>
  <c r="F55" i="1"/>
  <c r="G60" i="1"/>
  <c r="F60" i="1"/>
  <c r="G70" i="1"/>
  <c r="F70" i="1"/>
  <c r="G17" i="1"/>
  <c r="F17" i="1"/>
  <c r="G25" i="1"/>
  <c r="F25" i="1"/>
  <c r="G40" i="1"/>
  <c r="F40" i="1"/>
  <c r="G20" i="1"/>
  <c r="F20" i="1"/>
  <c r="G30" i="1"/>
  <c r="F30" i="1"/>
  <c r="G35" i="1"/>
  <c r="F35" i="1"/>
  <c r="G5" i="1"/>
  <c r="G15" i="1"/>
  <c r="F15" i="1"/>
  <c r="G46" i="1"/>
  <c r="F46" i="1"/>
  <c r="G56" i="1"/>
  <c r="F56" i="1"/>
  <c r="G48" i="1"/>
  <c r="F48" i="1"/>
  <c r="G26" i="1"/>
  <c r="F26" i="1"/>
  <c r="G41" i="1"/>
  <c r="F41" i="1"/>
  <c r="G66" i="1"/>
  <c r="F66" i="1"/>
  <c r="G10" i="1"/>
  <c r="F10" i="1"/>
  <c r="G21" i="1"/>
  <c r="F21" i="1"/>
  <c r="G31" i="1"/>
  <c r="F31" i="1"/>
  <c r="G36" i="1"/>
  <c r="F36" i="1"/>
  <c r="G58" i="1"/>
  <c r="F58" i="1"/>
  <c r="G6" i="1"/>
  <c r="F6" i="1"/>
  <c r="G16" i="1"/>
  <c r="F16" i="1"/>
  <c r="G47" i="1"/>
  <c r="F47" i="1"/>
  <c r="G57" i="1"/>
  <c r="F57" i="1"/>
  <c r="G11" i="1"/>
  <c r="F11" i="1"/>
  <c r="G42" i="1"/>
  <c r="F42" i="1"/>
  <c r="G52" i="1"/>
  <c r="F52" i="1"/>
  <c r="G62" i="1"/>
  <c r="F62" i="1"/>
  <c r="G67" i="1"/>
  <c r="F67" i="1"/>
  <c r="G22" i="1"/>
  <c r="F22" i="1"/>
  <c r="G27" i="1"/>
  <c r="G32" i="1"/>
  <c r="F32" i="1"/>
  <c r="G37" i="1"/>
  <c r="F37" i="1"/>
  <c r="G7" i="1"/>
  <c r="G12" i="1"/>
  <c r="F12" i="1"/>
  <c r="G43" i="1"/>
  <c r="F43" i="1"/>
  <c r="G53" i="1"/>
  <c r="F53" i="1"/>
  <c r="G63" i="1"/>
  <c r="F63" i="1"/>
  <c r="G68" i="1"/>
  <c r="F68" i="1"/>
  <c r="G28" i="1"/>
  <c r="F28" i="1"/>
  <c r="G38" i="1"/>
  <c r="F38" i="1"/>
  <c r="G18" i="1"/>
  <c r="F18" i="1"/>
  <c r="G33" i="1"/>
  <c r="G23" i="1"/>
  <c r="F23" i="1"/>
  <c r="G8" i="1"/>
  <c r="F8" i="1"/>
  <c r="G13" i="1"/>
  <c r="F13" i="1"/>
  <c r="G44" i="1"/>
  <c r="F44" i="1"/>
  <c r="G49" i="1"/>
  <c r="G54" i="1"/>
  <c r="F54" i="1"/>
  <c r="G59" i="1"/>
  <c r="G64" i="1"/>
  <c r="F64" i="1"/>
  <c r="G69" i="1"/>
  <c r="F69" i="1"/>
  <c r="A125" i="2" l="1"/>
  <c r="A126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113" i="2"/>
  <c r="A114" i="2" s="1"/>
  <c r="A115" i="2" s="1"/>
  <c r="A116" i="2" s="1"/>
  <c r="A117" i="2" s="1"/>
  <c r="A118" i="2" s="1"/>
  <c r="A119" i="2" s="1"/>
  <c r="A120" i="2" s="1"/>
  <c r="A101" i="2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91" i="2"/>
  <c r="A92" i="2" s="1"/>
  <c r="A93" i="2" s="1"/>
  <c r="A94" i="2" s="1"/>
  <c r="A95" i="2" s="1"/>
  <c r="A96" i="2" s="1"/>
  <c r="A97" i="2" s="1"/>
  <c r="A98" i="2" s="1"/>
  <c r="A99" i="2" s="1"/>
  <c r="A100" i="2" s="1"/>
  <c r="A79" i="2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67" i="2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65" i="2"/>
  <c r="A66" i="2" s="1"/>
  <c r="A127" i="2"/>
  <c r="A128" i="2" s="1"/>
  <c r="A129" i="2" s="1"/>
  <c r="A130" i="2" s="1"/>
  <c r="A55" i="2"/>
  <c r="A56" i="2" s="1"/>
  <c r="A57" i="2" s="1"/>
  <c r="A58" i="2" s="1"/>
  <c r="A59" i="2" s="1"/>
  <c r="A60" i="2" s="1"/>
  <c r="A61" i="2" s="1"/>
  <c r="A62" i="2" s="1"/>
  <c r="A63" i="2" s="1"/>
  <c r="A64" i="2" s="1"/>
  <c r="A121" i="2"/>
  <c r="A122" i="2" s="1"/>
  <c r="A123" i="2" s="1"/>
  <c r="A124" i="2" s="1"/>
  <c r="A53" i="2"/>
  <c r="A54" i="2" s="1"/>
  <c r="A43" i="2"/>
  <c r="A44" i="2" s="1"/>
  <c r="A45" i="2" s="1"/>
  <c r="A46" i="2" s="1"/>
  <c r="A47" i="2" s="1"/>
  <c r="A48" i="2" s="1"/>
  <c r="A49" i="2" s="1"/>
  <c r="A50" i="2" s="1"/>
  <c r="A51" i="2" s="1"/>
  <c r="A52" i="2" s="1"/>
  <c r="A33" i="2"/>
  <c r="A34" i="2" s="1"/>
  <c r="A35" i="2" s="1"/>
  <c r="A36" i="2" s="1"/>
  <c r="A37" i="2" s="1"/>
  <c r="A38" i="2" s="1"/>
  <c r="A39" i="2" s="1"/>
  <c r="A40" i="2" s="1"/>
  <c r="A41" i="2" s="1"/>
  <c r="A42" i="2" s="1"/>
  <c r="A25" i="2"/>
  <c r="A26" i="2" s="1"/>
  <c r="A27" i="2" s="1"/>
  <c r="A28" i="2" s="1"/>
  <c r="A29" i="2" s="1"/>
  <c r="A30" i="2" s="1"/>
  <c r="A31" i="2" s="1"/>
  <c r="A32" i="2" s="1"/>
  <c r="A23" i="2"/>
  <c r="A24" i="2" s="1"/>
  <c r="A131" i="2"/>
  <c r="A13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<sst xmlns="http://schemas.openxmlformats.org/spreadsheetml/2006/main" count="4358" uniqueCount="825">
  <si>
    <t>X7R</t>
  </si>
  <si>
    <t>X8R</t>
  </si>
  <si>
    <t>Thickness</t>
  </si>
  <si>
    <t>V</t>
  </si>
  <si>
    <t>TDK CGA Series Size Codes</t>
  </si>
  <si>
    <t>Temperature Characteristics</t>
  </si>
  <si>
    <t>mm</t>
  </si>
  <si>
    <t>CGAx</t>
  </si>
  <si>
    <t>base</t>
  </si>
  <si>
    <t>x value</t>
  </si>
  <si>
    <t>pF</t>
  </si>
  <si>
    <t>μF</t>
  </si>
  <si>
    <t>Code</t>
  </si>
  <si>
    <t>3D</t>
  </si>
  <si>
    <t>2J</t>
  </si>
  <si>
    <t>2E</t>
  </si>
  <si>
    <t>2A</t>
  </si>
  <si>
    <t>1H</t>
  </si>
  <si>
    <t>1V</t>
  </si>
  <si>
    <t>1E</t>
  </si>
  <si>
    <t>1C</t>
  </si>
  <si>
    <t>0J</t>
  </si>
  <si>
    <t>Series</t>
  </si>
  <si>
    <t>JIS</t>
  </si>
  <si>
    <t>EIA (in)</t>
  </si>
  <si>
    <t>CODE</t>
  </si>
  <si>
    <t>Coefficient</t>
  </si>
  <si>
    <t>Range</t>
  </si>
  <si>
    <t>CGA2</t>
  </si>
  <si>
    <t>0402</t>
  </si>
  <si>
    <t>C0G</t>
  </si>
  <si>
    <t>0±30 ppm/℃</t>
  </si>
  <si>
    <t>–55 to +125℃</t>
  </si>
  <si>
    <t>CGA3</t>
  </si>
  <si>
    <t>0603</t>
  </si>
  <si>
    <t>±15%</t>
  </si>
  <si>
    <t>CGA4</t>
  </si>
  <si>
    <t>0805</t>
  </si>
  <si>
    <t>X7S</t>
  </si>
  <si>
    <t>±22%</t>
  </si>
  <si>
    <t>CGA5</t>
  </si>
  <si>
    <t>1206</t>
  </si>
  <si>
    <t>X7T</t>
  </si>
  <si>
    <t>+22,-33%</t>
  </si>
  <si>
    <t>CGA6</t>
  </si>
  <si>
    <t>1210</t>
  </si>
  <si>
    <t>–55 to +150°C</t>
  </si>
  <si>
    <t>CGA7</t>
  </si>
  <si>
    <t>1808</t>
  </si>
  <si>
    <t>X8L</t>
  </si>
  <si>
    <t>+15, –40%</t>
  </si>
  <si>
    <t>7, 8</t>
  </si>
  <si>
    <t>CGA8</t>
  </si>
  <si>
    <t>1812</t>
  </si>
  <si>
    <t>CGA9</t>
  </si>
  <si>
    <t>2220</t>
  </si>
  <si>
    <t>CGAD</t>
  </si>
  <si>
    <t>3025</t>
  </si>
  <si>
    <t>6, 8, 9, D</t>
  </si>
  <si>
    <t>3, 4</t>
  </si>
  <si>
    <t>2, 3</t>
  </si>
  <si>
    <t>4, 5</t>
  </si>
  <si>
    <t>5, 6</t>
  </si>
  <si>
    <t>2, 3, 4</t>
  </si>
  <si>
    <t>4, 5, 6</t>
  </si>
  <si>
    <t>D</t>
  </si>
  <si>
    <t>2kV</t>
  </si>
  <si>
    <t>630V</t>
  </si>
  <si>
    <t>250V</t>
  </si>
  <si>
    <t>100V</t>
  </si>
  <si>
    <t>50V</t>
  </si>
  <si>
    <t>35V</t>
  </si>
  <si>
    <t>25V</t>
  </si>
  <si>
    <t>16V</t>
  </si>
  <si>
    <t>6.3V</t>
  </si>
  <si>
    <t>1 nF</t>
  </si>
  <si>
    <t>±10%</t>
  </si>
  <si>
    <t/>
  </si>
  <si>
    <t>CGA2B2X7R1H102K050BE</t>
  </si>
  <si>
    <t>±20%</t>
  </si>
  <si>
    <t>CGA2B2X7R1H102M050BE</t>
  </si>
  <si>
    <t>CGA3E2X7R2A102K080AE</t>
  </si>
  <si>
    <t>CGA3E2X7R1H102K080AE</t>
  </si>
  <si>
    <t>CGA3E2X7R2A102M080AE</t>
  </si>
  <si>
    <t>CGA3E2X7R1H102M080AE</t>
  </si>
  <si>
    <t>CGA4F3X7R2E102K085AE</t>
  </si>
  <si>
    <t>CGA4F2X7R2A102K085AE</t>
  </si>
  <si>
    <t>CGA4F3X7R2E102M085AE</t>
  </si>
  <si>
    <t>CGA4F2X7R2A102M085AE</t>
  </si>
  <si>
    <t>CGA5H4X7R2J102K115AE</t>
  </si>
  <si>
    <t>CGA5H4X7R2J102M115AE</t>
  </si>
  <si>
    <t>CGA7K1X7R3D102K130KE</t>
  </si>
  <si>
    <t>CGA7K1X7R3D102M130KE</t>
  </si>
  <si>
    <t>2.2 nF</t>
  </si>
  <si>
    <t>CGA2B2X7R1H222K050BE</t>
  </si>
  <si>
    <t>CGA2B2X7R1H222M050BE</t>
  </si>
  <si>
    <t>CGA3E2X7R2A222K080AE</t>
  </si>
  <si>
    <t>CGA3E2X7R1H222K080AE</t>
  </si>
  <si>
    <t>CGA3E2X7R2A222M080AE</t>
  </si>
  <si>
    <t>CGA3E2X7R1H222M080AE</t>
  </si>
  <si>
    <t>CGA4F3X7R2E222K085AE</t>
  </si>
  <si>
    <t>CGA4F2X7R2A222K085AE</t>
  </si>
  <si>
    <t>CGA4F3X7R2E222M085AE</t>
  </si>
  <si>
    <t>CGA4F2X7R2A222M085AE</t>
  </si>
  <si>
    <t>CGA5H4X7R2J222K115AE</t>
  </si>
  <si>
    <t>CGA5H4X7R2J222M115AE</t>
  </si>
  <si>
    <t>CGA8K1X7R3D222K130KE</t>
  </si>
  <si>
    <t>CGA8K1X7R3D222M130KE</t>
  </si>
  <si>
    <t>3.3 nF</t>
  </si>
  <si>
    <t>CGA5H4X7R2J332K115AE</t>
  </si>
  <si>
    <t>CGA5H4X7R2J332M115AE</t>
  </si>
  <si>
    <t>4.7 nF</t>
  </si>
  <si>
    <t>CGA2B2X7R1H472K050BE</t>
  </si>
  <si>
    <t>CGA2B2X7R1H472M050BE</t>
  </si>
  <si>
    <t>CGA3E2X7R2A472K080AE</t>
  </si>
  <si>
    <t>CGA3E2X7R1H472K080AE</t>
  </si>
  <si>
    <t>CGA3E2X7R2A472M080AE</t>
  </si>
  <si>
    <t>CGA3E2X7R1H472M080AE</t>
  </si>
  <si>
    <t>CGA4F3X7R2E472K085AE</t>
  </si>
  <si>
    <t>CGA4F2X7R2A472K085AE</t>
  </si>
  <si>
    <t>CGA4F3X7R2E472M085AE</t>
  </si>
  <si>
    <t>CGA4F2X7R2A472M085AE</t>
  </si>
  <si>
    <t>CGA5H4X7R2J472K115AE</t>
  </si>
  <si>
    <t>CGA5H4X7R2J472M115AE</t>
  </si>
  <si>
    <t>10 nF</t>
  </si>
  <si>
    <t>CGA2B3X7R1H103K050BE</t>
  </si>
  <si>
    <t>CGA2B3X7R1H103M050BE</t>
  </si>
  <si>
    <t xml:space="preserve">CGA3E2X7R2A103K080AE </t>
  </si>
  <si>
    <t>CGA3E2X7R1H103K080AE</t>
  </si>
  <si>
    <t xml:space="preserve">CGA3E2X7R2A103M080AE </t>
  </si>
  <si>
    <t>CGA3E2X7R1H103M080AE</t>
  </si>
  <si>
    <t>CGA4F2X7R2A103K085AE</t>
  </si>
  <si>
    <t>CGA4F2X7R2A103M085AE</t>
  </si>
  <si>
    <t>CGA4J3X7R2E103K125AE</t>
  </si>
  <si>
    <t>CGA4J3X7R2E103M125AE</t>
  </si>
  <si>
    <t>CGA5H4X7R2J103K115AE</t>
  </si>
  <si>
    <t>CGA5H4X7R2J103M115AE</t>
  </si>
  <si>
    <t>22 nF</t>
  </si>
  <si>
    <t>CGA2B3X7R1H223K050BE</t>
  </si>
  <si>
    <t>CGA2B3X7R1H223M050BE</t>
  </si>
  <si>
    <t xml:space="preserve">CGA3E2X7R2A223K080AE </t>
  </si>
  <si>
    <t>CGA3E2X7R1H223K080AE</t>
  </si>
  <si>
    <t xml:space="preserve">CGA3E2X7R2A223M080AE </t>
  </si>
  <si>
    <t>CGA3E2X7R1H223M080AE</t>
  </si>
  <si>
    <t xml:space="preserve">CGA4J3X7R2E223K125AE </t>
  </si>
  <si>
    <t>CGA4J2X7R2A223K125AE</t>
  </si>
  <si>
    <t xml:space="preserve">CGA4J3X7R2E223M125AE </t>
  </si>
  <si>
    <t>CGA4J2X7R2A223M125AE</t>
  </si>
  <si>
    <t>CGA5H3X7R2E223K115AE</t>
  </si>
  <si>
    <t>CGA5H3X7R2E223M115AE</t>
  </si>
  <si>
    <t>CGA5K4X7R2J223K130AE</t>
  </si>
  <si>
    <t>CGA5K4X7R2J223M130AE</t>
  </si>
  <si>
    <t>33 nF</t>
  </si>
  <si>
    <t>CGA5L4X7R2J333K160AE</t>
  </si>
  <si>
    <t>CGA5L4X7R2J333M160AE</t>
  </si>
  <si>
    <t>47nF</t>
  </si>
  <si>
    <t>CGA2B3X7R1H473K050BE</t>
  </si>
  <si>
    <t>CGA2B3X7R1H473M050BE</t>
  </si>
  <si>
    <t>CGA3E2X7R1H473K080AE</t>
  </si>
  <si>
    <t>CGA3E2X7R1H473M080AE</t>
  </si>
  <si>
    <t>CGA4J2X7R2A473K125AE</t>
  </si>
  <si>
    <t>CGA4J2X7R2A473M125AE</t>
  </si>
  <si>
    <t>CGA5L3X7R2E473K160AE</t>
  </si>
  <si>
    <t>CGA5L3X7R2E473M160AE</t>
  </si>
  <si>
    <t>CGA6M4X7R2J473K200AE</t>
  </si>
  <si>
    <t>CGA6M4X7R2J473M200AE</t>
  </si>
  <si>
    <t>68nF</t>
  </si>
  <si>
    <t>CGA6M4X7R2J683K200AE</t>
  </si>
  <si>
    <t>CGA6M4X7R2J683M200AE</t>
  </si>
  <si>
    <t>100nF</t>
  </si>
  <si>
    <t>CGA2B3X7R1H104K050BE</t>
  </si>
  <si>
    <t>CGA2B3X7R1H104M050BE</t>
  </si>
  <si>
    <t>CGA3E2X7R1H104K080AE</t>
  </si>
  <si>
    <t>CGA3E2X7R1H104M080AE</t>
  </si>
  <si>
    <t>CGA4J2X7R2A104K125AE</t>
  </si>
  <si>
    <t>CGA4J2X7R1H104K125AE</t>
  </si>
  <si>
    <t>CGA4J2X7R2A104M125AE</t>
  </si>
  <si>
    <t>CGA4J2X7R1H104M125AE</t>
  </si>
  <si>
    <t>CGA5L3X7R2E104K160AE</t>
  </si>
  <si>
    <t>CGA5L2X7R2A104K160AE</t>
  </si>
  <si>
    <t>CGA5L3X7R2E104M160AE</t>
  </si>
  <si>
    <t>CGA5L2X7R2A104M160AE</t>
  </si>
  <si>
    <t>CGA6M3X7R2E104K200AE</t>
  </si>
  <si>
    <t>CGA6M3X7R2E104M200AE</t>
  </si>
  <si>
    <t>CGA8N4X7R2J104K230KE</t>
  </si>
  <si>
    <t>CGA8N4X7R2J104M230KE</t>
  </si>
  <si>
    <t>220nF</t>
  </si>
  <si>
    <t>CGA2B1X7R1V224K050BE</t>
  </si>
  <si>
    <t>CGA2B3X7R1E224K050BE</t>
  </si>
  <si>
    <t>CGA2B2X7R1C224K050BE</t>
  </si>
  <si>
    <t>CGA2B1X7R1V224M050BE</t>
  </si>
  <si>
    <t>CGA2B3X7R1E224M050BE</t>
  </si>
  <si>
    <t>CGA2B2X7R1C224M050BE</t>
  </si>
  <si>
    <t>CGA3E3X7R1H224K080AE</t>
  </si>
  <si>
    <t>CGA3E3X7R1V224K080AE</t>
  </si>
  <si>
    <t>CGA3E3X7R1H224M080AE</t>
  </si>
  <si>
    <t>CGA3E3X7R1V224M080AE</t>
  </si>
  <si>
    <t>CGA4J2X7R1H224K125AE</t>
  </si>
  <si>
    <t>CGA4J2X7R1H224M125AE</t>
  </si>
  <si>
    <t>CGA5H2X7R2A224K115AE</t>
  </si>
  <si>
    <t>CGA5H2X7R2A224M115AE</t>
  </si>
  <si>
    <t>CGA6M3X7R2E224K200AE</t>
  </si>
  <si>
    <t>CGA6M3X7R2E224M200AE</t>
  </si>
  <si>
    <t>CGA9N4X7R2J224K230KE</t>
  </si>
  <si>
    <t>CGA9N4X7R2J224M230KE</t>
  </si>
  <si>
    <t>470nF</t>
  </si>
  <si>
    <t>CGA3E3X7R1H474K080AE</t>
  </si>
  <si>
    <t>CGA3E1X7R1V474K080AE</t>
  </si>
  <si>
    <t>CGA3E3X7R1E474K080AE</t>
  </si>
  <si>
    <t>CGA3E3X7R1H474M080AE</t>
  </si>
  <si>
    <t>CGA3E1X7R1V474M080AE</t>
  </si>
  <si>
    <t>CGA3E3X7R1E474M080AE</t>
  </si>
  <si>
    <t>CGA4J3X7R1H474K125AE</t>
  </si>
  <si>
    <t>CGA4J3X7R1H474M125AE</t>
  </si>
  <si>
    <t>CGA5L2X7R2A474K160AE</t>
  </si>
  <si>
    <t>CGA5L2X7R2A474M160AE</t>
  </si>
  <si>
    <t>CGA6M2X7R2A474K200AE</t>
  </si>
  <si>
    <t>CGA6M2X7R2A474M200AE</t>
  </si>
  <si>
    <t>CGA8N3X7R2E474K230KE</t>
  </si>
  <si>
    <t>CGA8N3X7R2E474M230KE</t>
  </si>
  <si>
    <t>CGA3E1X7R1V105K080AE</t>
  </si>
  <si>
    <t>CGA3E1X7R1E105K080AE</t>
  </si>
  <si>
    <t>CGA3E1X7R1V105M080AE</t>
  </si>
  <si>
    <t>CGA3E1X7R1E105M080AE</t>
  </si>
  <si>
    <t>CGA4J3X7R1H105K125AE</t>
  </si>
  <si>
    <t>CGA4J3X7R1V105K125AE</t>
  </si>
  <si>
    <t>CGA4J3X7R1H105M125AE</t>
  </si>
  <si>
    <t>CGA4J3X7R1V105M125AE</t>
  </si>
  <si>
    <t>CGA5L2X7R2A105K160AE</t>
  </si>
  <si>
    <t>CGA5L3X7R1H105K160AE</t>
  </si>
  <si>
    <t>CGA5L2X7R2A105M160AE</t>
  </si>
  <si>
    <t>CGA5L3X7R1H105M160AE</t>
  </si>
  <si>
    <t>CGA6L2X7R1H105K160AE</t>
  </si>
  <si>
    <t>CGA6L2X7R1H105M160AE</t>
  </si>
  <si>
    <t>CGA6M2X7R2A105K200AE</t>
  </si>
  <si>
    <t>CGA6M2X7R2A105M200AE</t>
  </si>
  <si>
    <t>CGA9N3X7R2E105K230KE</t>
  </si>
  <si>
    <t>CGA9N3X7R2E105M230KE</t>
  </si>
  <si>
    <t>CGA4J3X7R1H225K125AE</t>
  </si>
  <si>
    <t>CGA4J1X7R1V225K125AE</t>
  </si>
  <si>
    <t>CGA4J3X7R1E225K125AE</t>
  </si>
  <si>
    <t>CGA4J3X7R1H225M125AE</t>
  </si>
  <si>
    <t>CGA4J1X7R1V225M125AE</t>
  </si>
  <si>
    <t>CGA4J3X7R1E225M125AE</t>
  </si>
  <si>
    <t>CGA5L3X7R1H225K160AE</t>
  </si>
  <si>
    <t>CGA5L3X7R1V225K160AE</t>
  </si>
  <si>
    <t>CGA5L2X7R1E225K160AE</t>
  </si>
  <si>
    <t>CGA5L3X7R1H225M160AE</t>
  </si>
  <si>
    <t>CGA5L3X7R1V225M160AE</t>
  </si>
  <si>
    <t>CGA5L2X7R1E225M160AE</t>
  </si>
  <si>
    <t>CGA6M3X7R1H225K200AE</t>
  </si>
  <si>
    <t>CGA6M3X7R1H225M200AE</t>
  </si>
  <si>
    <t>CGA6N3X7R2A225K230AE</t>
  </si>
  <si>
    <t>CGA6N3X7R2A225M230AE</t>
  </si>
  <si>
    <t>CGA4J1X7R1H475K125AE</t>
  </si>
  <si>
    <t>CGA4J1X7R1V475K125AE</t>
  </si>
  <si>
    <t>CGA4J1X7R1E475K125AE</t>
  </si>
  <si>
    <t>CGA4J3X7R1C475K125AE</t>
  </si>
  <si>
    <t>CGA4J1X7R1V475M125AE</t>
  </si>
  <si>
    <t>CGA4J1X7R1E475M125AE</t>
  </si>
  <si>
    <t>CGA4J3X7R1C475M125AE</t>
  </si>
  <si>
    <t>CGA5L3X7R1H475K160AE</t>
  </si>
  <si>
    <t>CGA5L1X7R1V475K160AE</t>
  </si>
  <si>
    <t>CGA5L3X7R1H475M160AE</t>
  </si>
  <si>
    <t>CGA5L1X7R1V475M160AE</t>
  </si>
  <si>
    <t>CGA5L1X7R1H106K160AE</t>
  </si>
  <si>
    <t>CGA5L1X7R1V106K160AE</t>
  </si>
  <si>
    <t>CGA5L1X7R1E106K160AE</t>
  </si>
  <si>
    <t>CGA5L1X7R1V106M160AE</t>
  </si>
  <si>
    <t>CGA5L1X7R1E106M160AE</t>
  </si>
  <si>
    <t>CGA5L1X7R0J226M160AE</t>
  </si>
  <si>
    <t>CGA6P3X7R1E226M250AE</t>
  </si>
  <si>
    <t>CGADN3X7R1E476M230LE</t>
  </si>
  <si>
    <t>nF</t>
  </si>
  <si>
    <t>47 nF</t>
  </si>
  <si>
    <t>68 nF</t>
  </si>
  <si>
    <t>100 nF</t>
  </si>
  <si>
    <t>220 nF</t>
  </si>
  <si>
    <t>470 nF</t>
  </si>
  <si>
    <t>1 µF</t>
  </si>
  <si>
    <t>2.2 µF</t>
  </si>
  <si>
    <t>4.7 µF</t>
  </si>
  <si>
    <t>10 µF</t>
  </si>
  <si>
    <t>22 µF</t>
  </si>
  <si>
    <t>47 µF</t>
  </si>
  <si>
    <t>50v</t>
  </si>
  <si>
    <t>Voltage</t>
  </si>
  <si>
    <t>Tolerance</t>
  </si>
  <si>
    <t>technology</t>
  </si>
  <si>
    <t>value</t>
  </si>
  <si>
    <t>tolerance</t>
  </si>
  <si>
    <t>operating_temp</t>
  </si>
  <si>
    <t>aec-q200</t>
  </si>
  <si>
    <t>mfg</t>
  </si>
  <si>
    <t>mpn</t>
  </si>
  <si>
    <t>Size</t>
  </si>
  <si>
    <t>Operating Temp</t>
  </si>
  <si>
    <t>AEC-Q200</t>
  </si>
  <si>
    <t>100pF</t>
  </si>
  <si>
    <t>0.30±0.03</t>
  </si>
  <si>
    <t>CGA1A2X7R1C101K030BA</t>
  </si>
  <si>
    <t>CGA1A2X7R1C101M030BA</t>
  </si>
  <si>
    <t>150pF</t>
  </si>
  <si>
    <t>CGA1A2X7R1C151K030BA</t>
  </si>
  <si>
    <t>CGA1A2X7R1C151M030BA</t>
  </si>
  <si>
    <t>220pF</t>
  </si>
  <si>
    <t>CGA1A2X7R1C221K030BA</t>
  </si>
  <si>
    <t>CGA1A2X7R1C221M030BA</t>
  </si>
  <si>
    <t>330pF</t>
  </si>
  <si>
    <t>CGA1A2X7R1C331K030BA</t>
  </si>
  <si>
    <t>CGA1A2X7R1C331M030BA</t>
  </si>
  <si>
    <t>470pF</t>
  </si>
  <si>
    <t>CGA1A2X7R1C471K030BA</t>
  </si>
  <si>
    <t>CGA1A2X7R1C471M030BA</t>
  </si>
  <si>
    <t>680pF</t>
  </si>
  <si>
    <t>CGA1A2X7R1C681K030BA</t>
  </si>
  <si>
    <t>CGA1A2X7R1C681M030BA</t>
  </si>
  <si>
    <t>1nF</t>
  </si>
  <si>
    <t>CGA1A2X7R1C102K030BA</t>
  </si>
  <si>
    <t>CGA1A2X7R1C102M030BA</t>
  </si>
  <si>
    <t>1.5nF</t>
  </si>
  <si>
    <t>CGA1A2X7R1C152K030BA</t>
  </si>
  <si>
    <t>CGA1A2X7R1C152M030BA</t>
  </si>
  <si>
    <t>2.2nF</t>
  </si>
  <si>
    <t>CGA1A2X7R1C222K030BA</t>
  </si>
  <si>
    <t>CGA1A2X7R1C222M030BA</t>
  </si>
  <si>
    <t>3.3nF</t>
  </si>
  <si>
    <t>CGA1A2X7R1C332K030BA</t>
  </si>
  <si>
    <t>CGA1A2X7R1C332M030BA</t>
  </si>
  <si>
    <t>4.7nF</t>
  </si>
  <si>
    <t>CGA1A2X7R1C472K030BA</t>
  </si>
  <si>
    <t>CGA1A2X7R1C472M030BA</t>
  </si>
  <si>
    <t>6.8nF</t>
  </si>
  <si>
    <t>CGA1A2X7R1C682K030BA</t>
  </si>
  <si>
    <t>CGA1A2X7R1C682M030BA</t>
  </si>
  <si>
    <t>10nF</t>
  </si>
  <si>
    <t>CGA1A2X7R1A103K030BA</t>
  </si>
  <si>
    <t>CGA1A2X7R0J103K030BA</t>
  </si>
  <si>
    <t>CGA1A2X7R1A103M030BA</t>
  </si>
  <si>
    <t>CGA1A2X7R0J103M030BA</t>
  </si>
  <si>
    <t>33nF</t>
  </si>
  <si>
    <t>0.50±0.05</t>
  </si>
  <si>
    <t>CGA2B2X7R1C333K050BA</t>
  </si>
  <si>
    <t>CGA2B2X7R1C333M050BA</t>
  </si>
  <si>
    <t>CGA2B2X7R1C473K050BA</t>
  </si>
  <si>
    <t>CGA2B2X7R1C473M050BA</t>
  </si>
  <si>
    <t>CGA2B1X7R1C683K050BC</t>
  </si>
  <si>
    <t>CGA2B1X7R1C683M050BC</t>
  </si>
  <si>
    <t>CGA2B1X7R1C104K050BC</t>
  </si>
  <si>
    <t>CGA2B1X7R1C104M050BC</t>
  </si>
  <si>
    <t>150nF</t>
  </si>
  <si>
    <t>CGA2B2X7R1C154K050BA</t>
  </si>
  <si>
    <t>CGA2B1X7R1A154K050BC</t>
  </si>
  <si>
    <t>CGA2B3X7R0J154K050BB</t>
  </si>
  <si>
    <t>CGA2B2X7R1C154M050BA</t>
  </si>
  <si>
    <t>CGA2B1X7R1A154M050BC</t>
  </si>
  <si>
    <t>CGA2B3X7R0J154M050BB</t>
  </si>
  <si>
    <t>CGA2B2X7R1C224K050BA</t>
  </si>
  <si>
    <t>CGA2B1X7R1A224K050BC</t>
  </si>
  <si>
    <t>CGA2B3X7R0J224K050BB</t>
  </si>
  <si>
    <t>CGA2B2X7R1C224M050BA</t>
  </si>
  <si>
    <t>CGA2B1X7R1A224M050BC</t>
  </si>
  <si>
    <t>CGA2B3X7R0J224M050BB</t>
  </si>
  <si>
    <t>0.80±0.10</t>
  </si>
  <si>
    <t>CGA3E2X7R1C224K080AA</t>
  </si>
  <si>
    <t>CGA3E2X7R1C224M080AA</t>
  </si>
  <si>
    <t>330nF</t>
  </si>
  <si>
    <t>CGA3E1X7R1C334K080AC</t>
  </si>
  <si>
    <t>CGA3E1X7R1C334M080AC</t>
  </si>
  <si>
    <t>CGA3E1X7R1C474K080AC</t>
  </si>
  <si>
    <t>CGA3E1X7R1C474M080AC</t>
  </si>
  <si>
    <t>1.25±0.20</t>
  </si>
  <si>
    <t>CGA4J2X7R1C474K125AA</t>
  </si>
  <si>
    <t>680nF</t>
  </si>
  <si>
    <t>CGA3E1X7R1C684K080AC</t>
  </si>
  <si>
    <t>CGA3E1X7R1C684M080AC</t>
  </si>
  <si>
    <t>CGA4J2X7R1C684K125AA</t>
  </si>
  <si>
    <t>CGA4J2X7R1C684M125AA</t>
  </si>
  <si>
    <t>1μF</t>
  </si>
  <si>
    <t>CGA3E1X7R1C105K080AC</t>
  </si>
  <si>
    <t>CGA3E1X7R1C105M080AC</t>
  </si>
  <si>
    <t>CGA4J2X7R1C105K125AA</t>
  </si>
  <si>
    <t>CGA4J2X7R1C105M125AA</t>
  </si>
  <si>
    <t>1.5μF</t>
  </si>
  <si>
    <t>CGA3E1X7R0J155K080AC</t>
  </si>
  <si>
    <t>CGA3E1X7R0J155M080AC</t>
  </si>
  <si>
    <t>CGA4J3X7R1C155K125AB</t>
  </si>
  <si>
    <t>CGA4J3X7R1C155M125AB</t>
  </si>
  <si>
    <t>2.2μF</t>
  </si>
  <si>
    <t>CGA3E1X7R0J225K080AC</t>
  </si>
  <si>
    <t>CGA3E1X7R0J225M080AC</t>
  </si>
  <si>
    <t>CGA4J3X7R1C225K125AB</t>
  </si>
  <si>
    <t>CGA4J3X7R1C225M125AB</t>
  </si>
  <si>
    <t>3.3μF</t>
  </si>
  <si>
    <t>CGA4J3X7R1C335K125AB</t>
  </si>
  <si>
    <t>CGA4J3X7R1A335K125AB</t>
  </si>
  <si>
    <t>CGA4J3X7R1C335M125AB</t>
  </si>
  <si>
    <t>4.7μF</t>
  </si>
  <si>
    <t>CGA4J3X7R1C475K125AB</t>
  </si>
  <si>
    <t>CGA4J3X7R1A475K125AB</t>
  </si>
  <si>
    <t>CGA4J3X7R1C475M125AB</t>
  </si>
  <si>
    <t>1.60+0.30,-0.10</t>
  </si>
  <si>
    <t>CGA5L3X7R1C475K160AB</t>
  </si>
  <si>
    <t>CGA5L3X7R1C475M160AB</t>
  </si>
  <si>
    <t>16v</t>
  </si>
  <si>
    <t>10v</t>
  </si>
  <si>
    <t>6.3v</t>
  </si>
  <si>
    <t>6.8μF</t>
  </si>
  <si>
    <t>CGA4J1X7R0J685K125AC</t>
  </si>
  <si>
    <t>CGA4J1X7R0J685M125AC</t>
  </si>
  <si>
    <t>CGA5L1X7R1C685K160AC</t>
  </si>
  <si>
    <t>CGA5L1X7R1C685M160AC</t>
  </si>
  <si>
    <t>10μF</t>
  </si>
  <si>
    <t>CGA4J1X7R0J106K125AC</t>
  </si>
  <si>
    <t>CGA4J1X7R0J106M125AC</t>
  </si>
  <si>
    <t>CGA5L1X7R1C106K160AC</t>
  </si>
  <si>
    <t>CGA5L1X7R1C106M160AC</t>
  </si>
  <si>
    <t>2.00±0.20</t>
  </si>
  <si>
    <t>CGA6M3X7R1C106K200AB</t>
  </si>
  <si>
    <t>CGA6M3X7R1C106M200AB</t>
  </si>
  <si>
    <t>15μF</t>
  </si>
  <si>
    <t>2.50±0.30</t>
  </si>
  <si>
    <t>CGA6P3X7R1C156M250AB</t>
  </si>
  <si>
    <t>22μF</t>
  </si>
  <si>
    <t>CGA5L1X7R0J226M160AC</t>
  </si>
  <si>
    <t>CGA6P1X7R1C226M250AC</t>
  </si>
  <si>
    <t>2.30±0.20</t>
  </si>
  <si>
    <t>CGA8N3X7R1C226M230KB</t>
  </si>
  <si>
    <t>33μF</t>
  </si>
  <si>
    <t>CGA8P1X7R1C336M250KC</t>
  </si>
  <si>
    <t>47μF</t>
  </si>
  <si>
    <t>CGA9N3X7R1C476M230KB</t>
  </si>
  <si>
    <t>uF</t>
  </si>
  <si>
    <t>Height</t>
  </si>
  <si>
    <t>CGA4J1X7R1V335K125AC</t>
  </si>
  <si>
    <t>CGA4J1X7R1E335K125AC</t>
  </si>
  <si>
    <t>CGA4J1X7R1V335M125AC</t>
  </si>
  <si>
    <t>CGA4J1X7R1E335M125AC</t>
  </si>
  <si>
    <t>CGA5L3X7R1H335K160AB</t>
  </si>
  <si>
    <t>CGA5L1X7R1V335K160AC</t>
  </si>
  <si>
    <t>CGA5L1X7R1E335K160AC</t>
  </si>
  <si>
    <t>CGA5L3X7R1H335M160AB</t>
  </si>
  <si>
    <t>CGA5L1X7R1V335M160AC</t>
  </si>
  <si>
    <t>CGA5L1X7R1E335M160AC</t>
  </si>
  <si>
    <t>CGA6P3X7R1H335K250AB</t>
  </si>
  <si>
    <t>CGA6P3X7R1H335M250AB</t>
  </si>
  <si>
    <t>CGA8M2X7R1H335K200KA</t>
  </si>
  <si>
    <t>CGA4J1X7R1H475K125AC</t>
  </si>
  <si>
    <t>CGA4J1X7R1V475K125AC</t>
  </si>
  <si>
    <t>CGA4J1X7R1E475K125AC</t>
  </si>
  <si>
    <t>CGA4J1X7R1V475M125AC</t>
  </si>
  <si>
    <t>CGA4J1X7R1E475M125AC</t>
  </si>
  <si>
    <t>CGA5L3X7R1H475K160AB</t>
  </si>
  <si>
    <t>CGA5L1X7R1V475K160AC</t>
  </si>
  <si>
    <t>CGA5L1X7R1E475K160AC</t>
  </si>
  <si>
    <t>CGA5L3X7R1H475M160AB</t>
  </si>
  <si>
    <t>CGA5L1X7R1V475M160AC</t>
  </si>
  <si>
    <t>CGA5L1X7R1E475M160AC</t>
  </si>
  <si>
    <t>CGA6P3X7R1H475K250AB</t>
  </si>
  <si>
    <t>CGA6P3X7R1H475M250AB</t>
  </si>
  <si>
    <t>1.60±0.20</t>
  </si>
  <si>
    <t>CGA8L2X7R1E475K160KA</t>
  </si>
  <si>
    <t>CGA8L2X7R1E475M160KA</t>
  </si>
  <si>
    <t>CGA8M3X7R1H475K200KB</t>
  </si>
  <si>
    <t>CGA9M2X7R1H475K200KA</t>
  </si>
  <si>
    <t>CGA5L1X7R1V685K160AC</t>
  </si>
  <si>
    <t>CGA5L1X7R1E685K160AC</t>
  </si>
  <si>
    <t>CGA5L1X7R1V685M160AC</t>
  </si>
  <si>
    <t>CGA5L1X7R1E685M160AC</t>
  </si>
  <si>
    <t>CGA6P3X7R1E685K250AB</t>
  </si>
  <si>
    <t>CGA6P3X7R1E685M250AB</t>
  </si>
  <si>
    <t>CGA8P3X7R1H685K250KB</t>
  </si>
  <si>
    <t>CGA9P2X7R1H685K250KA</t>
  </si>
  <si>
    <t>CGA5L1X7R1H106K160AC</t>
  </si>
  <si>
    <t>CGA5L1X7R1V106K160AC</t>
  </si>
  <si>
    <t>CGA5L1X7R1E106K160AC</t>
  </si>
  <si>
    <t>CGA5L1X7R1V106M160AC</t>
  </si>
  <si>
    <t>CGA5L1X7R1E106M160AC</t>
  </si>
  <si>
    <t>CGA6P1X7R1N106K250AC</t>
  </si>
  <si>
    <t>CGA6P1X7R1E106K250AC</t>
  </si>
  <si>
    <t>CGA6P1X7R1N106M250AC</t>
  </si>
  <si>
    <t>CGA6P1X7R1E106M250AC</t>
  </si>
  <si>
    <t>CGA8P2X7R1E106K250KA</t>
  </si>
  <si>
    <t>CGA9M2X7R1E106M200KA</t>
  </si>
  <si>
    <t>CGA9N3X7R1H106K230KB</t>
  </si>
  <si>
    <t>CGA6M3X7R1E156M200AB</t>
  </si>
  <si>
    <t>2.80±0.30</t>
  </si>
  <si>
    <t>CGA8Q3X7R1E156M280KB</t>
  </si>
  <si>
    <t>CGA9N2X7R1E156M230KA</t>
  </si>
  <si>
    <t>CGA6P3X7R1E226M250AB</t>
  </si>
  <si>
    <t>CGA8P1X7R1E226M250KC</t>
  </si>
  <si>
    <t>CGA9P3X7R1H226M250KB</t>
  </si>
  <si>
    <t>CGA9P2X7R1E226M250KA</t>
  </si>
  <si>
    <t>CGA9N1X7R1V476M230KC</t>
  </si>
  <si>
    <t>CGA9N3X7R1E476M230KB</t>
  </si>
  <si>
    <t>25v</t>
  </si>
  <si>
    <t>35v</t>
  </si>
  <si>
    <t>75v</t>
  </si>
  <si>
    <t>CGA2B3X7R1H333K050BB</t>
  </si>
  <si>
    <t>CGA2B3X7R1V333K050BB</t>
  </si>
  <si>
    <t>CGA2B1X7R1E333K050BC</t>
  </si>
  <si>
    <t>CGA2B3X7R1H333M050BB</t>
  </si>
  <si>
    <t>CGA2B3X7R1V333M050BB</t>
  </si>
  <si>
    <t>CGA2B1X7R1E333M050BC</t>
  </si>
  <si>
    <t>CGA3E2X7R1H333K080AA</t>
  </si>
  <si>
    <t>CGA3E2X7R1H333M080AA</t>
  </si>
  <si>
    <t>CGA2B3X7R1H473K050BB</t>
  </si>
  <si>
    <t>CGA2B3X7R1V473K050BB</t>
  </si>
  <si>
    <t>CGA2B1X7R1E473K050BC</t>
  </si>
  <si>
    <t>CGA2B3X7R1H473M050BB</t>
  </si>
  <si>
    <t>CGA2B3X7R1V473M050BB</t>
  </si>
  <si>
    <t>CGA2B1X7R1E473M050BC</t>
  </si>
  <si>
    <t>CGA3E2X7R1H473K080AA</t>
  </si>
  <si>
    <t>CGA3E2X7R1H473M080AA</t>
  </si>
  <si>
    <t>CGA2B3X7R1H683K050BB</t>
  </si>
  <si>
    <t>CGA2B3X7R1V683K050BB</t>
  </si>
  <si>
    <t>CGA2B3X7R1E683K050BB</t>
  </si>
  <si>
    <t>CGA2B3X7R1H683M050BB</t>
  </si>
  <si>
    <t>CGA2B3X7R1V683M050BB</t>
  </si>
  <si>
    <t>CGA2B3X7R1E683M050BB</t>
  </si>
  <si>
    <t>CGA3E2X7R1H683K080AA</t>
  </si>
  <si>
    <t>CGA3E2X7R1H683M080AA</t>
  </si>
  <si>
    <t>CGA2B3X7R1H104K050BB</t>
  </si>
  <si>
    <t>CGA2B3X7R1V104K050BB</t>
  </si>
  <si>
    <t>CGA2B3X7R1E104K050BB</t>
  </si>
  <si>
    <t>CGA2B3X7R1H104M050BB</t>
  </si>
  <si>
    <t>CGA2B3X7R1V104M050BB</t>
  </si>
  <si>
    <t>CGA2B3X7R1E104M050BB</t>
  </si>
  <si>
    <t>CGA3E2X7R1H104K080AA</t>
  </si>
  <si>
    <t>CGA3E2X7R1E104K080AA</t>
  </si>
  <si>
    <t>CGA3E2X7R1H104M080AA</t>
  </si>
  <si>
    <t>CGA3E2X7R1E104M080AA</t>
  </si>
  <si>
    <t>CGA4J2X7R1H104K125AA</t>
  </si>
  <si>
    <t>CGA2B1X7R1V154K050BC</t>
  </si>
  <si>
    <t>CGA2B3X7R1E154K050BB</t>
  </si>
  <si>
    <t>CGA2B1X7R1V154M050BC</t>
  </si>
  <si>
    <t>CGA2B3X7R1E154M050BB</t>
  </si>
  <si>
    <t>CGA3E3X7R1H154K080AB</t>
  </si>
  <si>
    <t>CGA3E3X7R1V154K080AB</t>
  </si>
  <si>
    <t>CGA3E2X7R1E154K080AA</t>
  </si>
  <si>
    <t>CGA3E3X7R1H154M080AB</t>
  </si>
  <si>
    <t>CGA3E3X7R1V154M080AB</t>
  </si>
  <si>
    <t>CGA3E2X7R1E154M080AA</t>
  </si>
  <si>
    <t>CGA4J2X7R1H154K125AA</t>
  </si>
  <si>
    <t>CGA4J2X7R1H154M125AA</t>
  </si>
  <si>
    <t>CGA2B1X7R1V224K050BC</t>
  </si>
  <si>
    <t>CGA2B3X7R1E224K050BB</t>
  </si>
  <si>
    <t>CGA2B1X7R1V224M050BC</t>
  </si>
  <si>
    <t>CGA2B3X7R1E224M050BB</t>
  </si>
  <si>
    <t>CGA3E3X7R1H224K080AB</t>
  </si>
  <si>
    <t>CGA3E3X7R1V224K080AB</t>
  </si>
  <si>
    <t>CGA3E1X7R1E224K080AC</t>
  </si>
  <si>
    <t>CGA3E3X7R1H224M080AB</t>
  </si>
  <si>
    <t>CGA3E3X7R1V224M080AB</t>
  </si>
  <si>
    <t>CGA3E1X7R1E224M080AC</t>
  </si>
  <si>
    <t>CGA4J2X7R1H224K125AA</t>
  </si>
  <si>
    <t>CGA4J2X7R1H224M125AA</t>
  </si>
  <si>
    <t>CGA3E3X7R1H334K080AB</t>
  </si>
  <si>
    <t>CGA3E1X7R1V334K080AC</t>
  </si>
  <si>
    <t>CGA3E3X7R1E334K080AB</t>
  </si>
  <si>
    <t>CGA3E3X7R1H334M080AB</t>
  </si>
  <si>
    <t>CGA3E1X7R1V334M080AC</t>
  </si>
  <si>
    <t>CGA3E3X7R1E334M080AB</t>
  </si>
  <si>
    <t>CGA4J2X7R1H334K125AA</t>
  </si>
  <si>
    <t>CGA4J2X7R1H334M125AA</t>
  </si>
  <si>
    <t>CGA3E3X7R1H474K080AB</t>
  </si>
  <si>
    <t>CGA3E1X7R1V474K080AC</t>
  </si>
  <si>
    <t>CGA3E3X7R1E474K080AB</t>
  </si>
  <si>
    <t>CGA3E3X7R1H474M080AB</t>
  </si>
  <si>
    <t>CGA3E1X7R1V474M080AC</t>
  </si>
  <si>
    <t>CGA3E3X7R1E474M080AB</t>
  </si>
  <si>
    <t>CGA4J3X7R1H474K125AB</t>
  </si>
  <si>
    <t>CGA4J3X7R1V474K125AB</t>
  </si>
  <si>
    <t>CGA4J2X7R1E474K125AA</t>
  </si>
  <si>
    <t>CGA4J3X7R1H474M125AB</t>
  </si>
  <si>
    <t>CGA4J3X7R1V474M125AB</t>
  </si>
  <si>
    <t>CGA4J2X7R1E474M125AA</t>
  </si>
  <si>
    <t>CGA5L2X7R1H474K160AA</t>
  </si>
  <si>
    <t>CGA5L2X7R1H474M160AA</t>
  </si>
  <si>
    <t>CGA3E1X7R1V684K080AC</t>
  </si>
  <si>
    <t>CGA3E1X7R1V684M080AC</t>
  </si>
  <si>
    <t>CGA4J3X7R1H684K125AB</t>
  </si>
  <si>
    <t>CGA4J3X7R1V684K125AB</t>
  </si>
  <si>
    <t>CGA4J3X7R1E684K125AB</t>
  </si>
  <si>
    <t>CGA4J3X7R1H684M125AB</t>
  </si>
  <si>
    <t>CGA4J3X7R1V684M125AB</t>
  </si>
  <si>
    <t>CGA4J3X7R1E684M125AB</t>
  </si>
  <si>
    <t>CGA5L2X7R1H684K160AA</t>
  </si>
  <si>
    <t>CGA5L2X7R1H684M160AA</t>
  </si>
  <si>
    <t>CGA3E1X7R1V105K080AC</t>
  </si>
  <si>
    <t>CGA3E1X7R1E105K080AC</t>
  </si>
  <si>
    <t>CGA3E1X7R1V105M080AC</t>
  </si>
  <si>
    <t>CGA3E1X7R1E105M080AC</t>
  </si>
  <si>
    <t>CGA4J3X7R1H105K125AB</t>
  </si>
  <si>
    <t>CGA4J3X7R1V105K125AB</t>
  </si>
  <si>
    <t>CGA4J3X7R1E105K125AB</t>
  </si>
  <si>
    <t>CGA4J3X7R1H105M125AB</t>
  </si>
  <si>
    <t>CGA4J3X7R1V105M125AB</t>
  </si>
  <si>
    <t>CGA4J3X7R1E105M125AB</t>
  </si>
  <si>
    <t>CGA5L3X7R1H105K160AB</t>
  </si>
  <si>
    <t>CGA5L2X7R1E105K160AA</t>
  </si>
  <si>
    <t>CGA5L3X7R1H105M160AB</t>
  </si>
  <si>
    <t>CGA5L2X7R1E105M160AA</t>
  </si>
  <si>
    <t>CGA6L2X7R1H105K160AA</t>
  </si>
  <si>
    <t>CGA6L2X7R1H105M160AA</t>
  </si>
  <si>
    <t>CGA4J3X7R1H155K125AB</t>
  </si>
  <si>
    <t>CGA4J1X7R1V155K125AC</t>
  </si>
  <si>
    <t>CGA4J3X7R1E155K125AB</t>
  </si>
  <si>
    <t>CGA4J3X7R1H155M125AB</t>
  </si>
  <si>
    <t>CGA4J1X7R1V155M125AC</t>
  </si>
  <si>
    <t>CGA4J3X7R1E155M125AB</t>
  </si>
  <si>
    <t>CGA5L3X7R1H155K160AB</t>
  </si>
  <si>
    <t>CGA5L3X7R1V155K160AB</t>
  </si>
  <si>
    <t>CGA5L2X7R1E155K160AA</t>
  </si>
  <si>
    <t>CGA5L3X7R1H155M160AB</t>
  </si>
  <si>
    <t>CGA5L3X7R1V155M160AB</t>
  </si>
  <si>
    <t>CGA5L2X7R1E155M160AA</t>
  </si>
  <si>
    <t>CGA6M2X7R1H155K200AA</t>
  </si>
  <si>
    <t>CGA6M2X7R1H155M200AA</t>
  </si>
  <si>
    <t>CGA8L2X7R1H155K160KA</t>
  </si>
  <si>
    <t>CGA4J3X7R1H225K125AB</t>
  </si>
  <si>
    <t>CGA4J1X7R1V225K125AC</t>
  </si>
  <si>
    <t>CGA4J3X7R1E225K125AB</t>
  </si>
  <si>
    <t>CGA4J3X7R1H225M125AB</t>
  </si>
  <si>
    <t>CGA4J1X7R1V225M125AC</t>
  </si>
  <si>
    <t>CGA4J3X7R1E225M125AB</t>
  </si>
  <si>
    <t>CGA5L3X7R1H225K160AB</t>
  </si>
  <si>
    <t>CGA5L3X7R1V225K160AB</t>
  </si>
  <si>
    <t>CGA5L2X7R1E225K160AA</t>
  </si>
  <si>
    <t>CGA5L3X7R1H225M160AB</t>
  </si>
  <si>
    <t>CGA5L3X7R1V225M160AB</t>
  </si>
  <si>
    <t>CGA5L2X7R1E225M160AA</t>
  </si>
  <si>
    <t>CGA6M3X7R1H225K200AB</t>
  </si>
  <si>
    <t>CGA6M3X7R1H225M200AB</t>
  </si>
  <si>
    <t>CGA8L2X7R1H225K160KA</t>
  </si>
  <si>
    <t>CGA</t>
  </si>
  <si>
    <t>CC0201</t>
  </si>
  <si>
    <t>CC0402</t>
  </si>
  <si>
    <t>CC0603</t>
  </si>
  <si>
    <t>CC0805</t>
  </si>
  <si>
    <t>CC1206</t>
  </si>
  <si>
    <t>CC1210</t>
  </si>
  <si>
    <t>CC1812</t>
  </si>
  <si>
    <t>CC2220</t>
  </si>
  <si>
    <t>L</t>
  </si>
  <si>
    <t>W</t>
  </si>
  <si>
    <t>tW</t>
  </si>
  <si>
    <t>A</t>
  </si>
  <si>
    <t>B</t>
  </si>
  <si>
    <t>C</t>
  </si>
  <si>
    <t>E</t>
  </si>
  <si>
    <t>F</t>
  </si>
  <si>
    <t>H</t>
  </si>
  <si>
    <t>J</t>
  </si>
  <si>
    <t>M</t>
  </si>
  <si>
    <t>N</t>
  </si>
  <si>
    <t>P</t>
  </si>
  <si>
    <t>Q</t>
  </si>
  <si>
    <t>R</t>
  </si>
  <si>
    <t>Package</t>
  </si>
  <si>
    <t>–55 to +125°C</t>
  </si>
  <si>
    <t>0E</t>
  </si>
  <si>
    <t>2.5V</t>
  </si>
  <si>
    <t>0G</t>
  </si>
  <si>
    <t>4V</t>
  </si>
  <si>
    <t>1A</t>
  </si>
  <si>
    <t>10V</t>
  </si>
  <si>
    <t>1N</t>
  </si>
  <si>
    <t>75V</t>
  </si>
  <si>
    <t>Rtd V</t>
  </si>
  <si>
    <t>±0.25pF</t>
  </si>
  <si>
    <t>±0.50pF</t>
  </si>
  <si>
    <t>±5%</t>
  </si>
  <si>
    <t>K</t>
  </si>
  <si>
    <t>Tol</t>
  </si>
  <si>
    <t>030</t>
  </si>
  <si>
    <t>0.30 mm</t>
  </si>
  <si>
    <t>050</t>
  </si>
  <si>
    <t>0.50 mm</t>
  </si>
  <si>
    <t>060</t>
  </si>
  <si>
    <t>0.60 mm</t>
  </si>
  <si>
    <t>080</t>
  </si>
  <si>
    <t>0.80 mm</t>
  </si>
  <si>
    <t>085</t>
  </si>
  <si>
    <t>0.85 mm</t>
  </si>
  <si>
    <t>115</t>
  </si>
  <si>
    <t>1.15 mm</t>
  </si>
  <si>
    <t>125</t>
  </si>
  <si>
    <t>1.25 mm</t>
  </si>
  <si>
    <t>160</t>
  </si>
  <si>
    <t>1.60 mm</t>
  </si>
  <si>
    <t>200</t>
  </si>
  <si>
    <t>2.00 mm</t>
  </si>
  <si>
    <t>230</t>
  </si>
  <si>
    <t>2.30 mm</t>
  </si>
  <si>
    <t>250</t>
  </si>
  <si>
    <t>2.50 mm</t>
  </si>
  <si>
    <t>280</t>
  </si>
  <si>
    <t>2.80 mm</t>
  </si>
  <si>
    <t>320</t>
  </si>
  <si>
    <t>3.20 mm</t>
  </si>
  <si>
    <t>ppm/°C</t>
  </si>
  <si>
    <t>op temp</t>
  </si>
  <si>
    <t>2W</t>
  </si>
  <si>
    <t>450V</t>
  </si>
  <si>
    <t>rated_v</t>
  </si>
  <si>
    <t>MFG</t>
  </si>
  <si>
    <t>TDK</t>
  </si>
  <si>
    <t>sMFG</t>
  </si>
  <si>
    <t>Reference Cells or Reference Variables for the Data and the Attribute name</t>
  </si>
  <si>
    <t>(var sMFG)</t>
  </si>
  <si>
    <t>Package Size</t>
  </si>
  <si>
    <t>(var sSize)</t>
  </si>
  <si>
    <t>sSize</t>
  </si>
  <si>
    <t>Package Code</t>
  </si>
  <si>
    <t>(var sPcode)</t>
  </si>
  <si>
    <t>(var sTol)</t>
  </si>
  <si>
    <t>Tolerance Code</t>
  </si>
  <si>
    <t>(var sTcode)</t>
  </si>
  <si>
    <t>Rated V</t>
  </si>
  <si>
    <t>Rated V Code</t>
  </si>
  <si>
    <t>(var sRatedV)</t>
  </si>
  <si>
    <t>(var sRVcode)</t>
  </si>
  <si>
    <t>Coefficiant</t>
  </si>
  <si>
    <t>Coefficiant Code</t>
  </si>
  <si>
    <t>(var sCoeff)</t>
  </si>
  <si>
    <t>(var sCcode)</t>
  </si>
  <si>
    <t>±15% ppm/C</t>
  </si>
  <si>
    <t>(var sOpTmp)</t>
  </si>
  <si>
    <t>(var sAEC)</t>
  </si>
  <si>
    <t>-55 C to +125 C</t>
  </si>
  <si>
    <t>Y</t>
  </si>
  <si>
    <t>(var sSeries)</t>
  </si>
  <si>
    <t>Lib Dev Name</t>
  </si>
  <si>
    <t>Lib Sym Name</t>
  </si>
  <si>
    <t>(var sSymNam)</t>
  </si>
  <si>
    <t>(var sDevNam)</t>
  </si>
  <si>
    <t>Lib Pack Name</t>
  </si>
  <si>
    <t>Lib</t>
  </si>
  <si>
    <t>(var sPakNam)</t>
  </si>
  <si>
    <t>Connect '1' '1'; Connect '2' '2';</t>
  </si>
  <si>
    <t>technology -*;</t>
  </si>
  <si>
    <t>sOpTmp</t>
  </si>
  <si>
    <t>sAEC</t>
  </si>
  <si>
    <t>sTol</t>
  </si>
  <si>
    <t>sRatedV</t>
  </si>
  <si>
    <t>Option 1</t>
  </si>
  <si>
    <t>Option 2</t>
  </si>
  <si>
    <t>Option 3</t>
  </si>
  <si>
    <t>Option 4</t>
  </si>
  <si>
    <t>(var vOpt1)</t>
  </si>
  <si>
    <t>(var vOpt2)</t>
  </si>
  <si>
    <t>(var vOpt3)</t>
  </si>
  <si>
    <t>(var vOpt4)</t>
  </si>
  <si>
    <t>Value</t>
  </si>
  <si>
    <t>1,500,000 155</t>
  </si>
  <si>
    <t>2,200,000 225</t>
  </si>
  <si>
    <t>Pack</t>
  </si>
  <si>
    <t>Thick</t>
  </si>
  <si>
    <t>3,300,000 335</t>
  </si>
  <si>
    <t>4,700,000 475</t>
  </si>
  <si>
    <t>10,000,000 106</t>
  </si>
  <si>
    <t>6,800,000 685</t>
  </si>
  <si>
    <t>220 221</t>
  </si>
  <si>
    <t>330 331</t>
  </si>
  <si>
    <t>470 471</t>
  </si>
  <si>
    <t>CGA1</t>
  </si>
  <si>
    <t>680 681</t>
  </si>
  <si>
    <t>1,000 102</t>
  </si>
  <si>
    <t>1,500 152</t>
  </si>
  <si>
    <t>2,200 222</t>
  </si>
  <si>
    <t>3,300 332</t>
  </si>
  <si>
    <t>4,700 472</t>
  </si>
  <si>
    <t>6,800 682</t>
  </si>
  <si>
    <t>10,000 103</t>
  </si>
  <si>
    <t>15,000 153</t>
  </si>
  <si>
    <t>22,000 223</t>
  </si>
  <si>
    <t>33,000 333</t>
  </si>
  <si>
    <t>47,000 473</t>
  </si>
  <si>
    <t>68,000 683</t>
  </si>
  <si>
    <t>100,000 104</t>
  </si>
  <si>
    <t>150,000 154</t>
  </si>
  <si>
    <t>220,000 224</t>
  </si>
  <si>
    <t>15,000,000 156</t>
  </si>
  <si>
    <t>22,000,000 226</t>
  </si>
  <si>
    <t>CC3025</t>
  </si>
  <si>
    <t>1 × R.V.</t>
  </si>
  <si>
    <t>2 × R.V.</t>
  </si>
  <si>
    <t>1.5 × R.V.</t>
  </si>
  <si>
    <t>1.2 × R.V.</t>
  </si>
  <si>
    <t>178mm reel, 4mm pitch</t>
  </si>
  <si>
    <t>178mm reel, 2mm pitch</t>
  </si>
  <si>
    <t>178mm reel, 8mm pitch</t>
  </si>
  <si>
    <t>330mm reel, 12mm pitch</t>
  </si>
  <si>
    <t>Soft termination</t>
  </si>
  <si>
    <t>Pos 11</t>
  </si>
  <si>
    <t>Pos 10</t>
  </si>
  <si>
    <t>130</t>
  </si>
  <si>
    <t>CoEff</t>
  </si>
  <si>
    <t>106</t>
  </si>
  <si>
    <t>0201</t>
  </si>
  <si>
    <t>Test Cond</t>
  </si>
  <si>
    <t>Packages</t>
  </si>
  <si>
    <t>Packing</t>
  </si>
  <si>
    <t>T Codes</t>
  </si>
  <si>
    <t>Test Code</t>
  </si>
  <si>
    <t>Test V</t>
  </si>
  <si>
    <t>Packin</t>
  </si>
  <si>
    <t>K,M</t>
  </si>
  <si>
    <t xml:space="preserve"> ppm/C</t>
  </si>
  <si>
    <t>series</t>
  </si>
  <si>
    <t>marking</t>
  </si>
  <si>
    <t>size</t>
  </si>
  <si>
    <t>height</t>
  </si>
  <si>
    <t>CNP-CGA-X7R-?-*</t>
  </si>
  <si>
    <t>? = Package variant</t>
  </si>
  <si>
    <t>* = Technology (value/voltage)</t>
  </si>
  <si>
    <t>CNP-R-</t>
  </si>
  <si>
    <t>15%</t>
  </si>
  <si>
    <t>-55 to +125C</t>
  </si>
  <si>
    <t>5%</t>
  </si>
  <si>
    <t>10%</t>
  </si>
  <si>
    <t>20%</t>
  </si>
  <si>
    <t>+/- 0.25pF</t>
  </si>
  <si>
    <t>+/- 0.50pF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</si>
</sst>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F3F76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  <xf numFmtId="0" fontId="5" fillId="3" borderId="8" applyNumberFormat="0" applyFont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0" fontId="2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4" fillId="0" borderId="0" xfId="2" applyFont="1" applyBorder="1" applyAlignment="1">
      <alignment horizontal="center" vertical="center"/>
    </xf>
    <xf numFmtId="0" fontId="0" fillId="0" borderId="5" xfId="0" applyBorder="1"/>
    <xf numFmtId="0" fontId="0" fillId="0" borderId="3" xfId="0" applyBorder="1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7" xfId="0" applyBorder="1" applyAlignment="1">
      <alignment horizontal="center" vertical="center"/>
    </xf>
    <xf numFmtId="0" fontId="4" fillId="0" borderId="6" xfId="2" applyFon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49" fontId="0" fillId="0" borderId="0" xfId="0" applyNumberFormat="1"/>
    <xf numFmtId="49" fontId="2" fillId="0" borderId="0" xfId="0" applyNumberFormat="1" applyFont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" fillId="3" borderId="8" xfId="3" applyFont="1" applyAlignment="1">
      <alignment horizontal="center"/>
    </xf>
    <xf numFmtId="49" fontId="1" fillId="2" borderId="1" xfId="1" applyNumberFormat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2" borderId="1" xfId="1" applyNumberFormat="1" applyAlignment="1">
      <alignment horizontal="center"/>
    </xf>
    <xf numFmtId="0" fontId="7" fillId="3" borderId="8" xfId="3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0" applyNumberFormat="1" applyFont="1" applyAlignment="1">
      <alignment horizontal="center"/>
    </xf>
    <xf numFmtId="0" fontId="0" fillId="4" borderId="0" xfId="0" applyFill="1"/>
    <xf numFmtId="3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4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0" borderId="0" xfId="0" applyFill="1"/>
    <xf numFmtId="3" fontId="0" fillId="0" borderId="0" xfId="0" applyNumberFormat="1" applyFill="1" applyAlignment="1">
      <alignment horizontal="center"/>
    </xf>
    <xf numFmtId="164" fontId="0" fillId="0" borderId="0" xfId="0" applyNumberFormat="1" applyFill="1" applyAlignment="1">
      <alignment horizontal="center"/>
    </xf>
    <xf numFmtId="4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Hyperlink" xfId="2" builtinId="8"/>
    <cellStyle name="Input" xfId="1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/Dropbox/AKE/v3/Electrical/reverse%20diode%20cal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 Calculations"/>
      <sheetName val="Q1 Comparision"/>
      <sheetName val="TDK CGA series"/>
      <sheetName val="Sheet2"/>
      <sheetName val="E96 Resistor Chart"/>
      <sheetName val="STD Capacitor Values"/>
      <sheetName val="Input Calculations"/>
    </sheetNames>
    <sheetDataSet>
      <sheetData sheetId="0">
        <row r="3">
          <cell r="E3">
            <v>12</v>
          </cell>
        </row>
        <row r="4">
          <cell r="E4">
            <v>20</v>
          </cell>
        </row>
        <row r="5">
          <cell r="E5">
            <v>250</v>
          </cell>
          <cell r="I5">
            <v>88</v>
          </cell>
          <cell r="J5">
            <v>88</v>
          </cell>
        </row>
        <row r="6">
          <cell r="E6">
            <v>30</v>
          </cell>
        </row>
        <row r="7">
          <cell r="E7">
            <v>200</v>
          </cell>
        </row>
        <row r="8">
          <cell r="E8">
            <v>37</v>
          </cell>
          <cell r="I8">
            <v>11</v>
          </cell>
          <cell r="J8">
            <v>11</v>
          </cell>
        </row>
        <row r="9">
          <cell r="I9">
            <v>20</v>
          </cell>
        </row>
        <row r="10">
          <cell r="I10">
            <v>7.1000000000000004E-3</v>
          </cell>
          <cell r="J10">
            <v>7.1000000000000004E-3</v>
          </cell>
        </row>
        <row r="11">
          <cell r="E11">
            <v>500</v>
          </cell>
        </row>
        <row r="12">
          <cell r="E12">
            <v>2.5</v>
          </cell>
          <cell r="I12">
            <v>175</v>
          </cell>
          <cell r="J12">
            <v>175</v>
          </cell>
        </row>
        <row r="13">
          <cell r="E13">
            <v>45</v>
          </cell>
          <cell r="I13">
            <v>0.5</v>
          </cell>
          <cell r="J13">
            <v>0.5</v>
          </cell>
        </row>
        <row r="15">
          <cell r="E15">
            <v>25</v>
          </cell>
        </row>
        <row r="31">
          <cell r="E31">
            <v>4700</v>
          </cell>
        </row>
        <row r="102">
          <cell r="E102">
            <v>1.2310000000000001</v>
          </cell>
        </row>
        <row r="107">
          <cell r="E107">
            <v>1.3</v>
          </cell>
        </row>
        <row r="113">
          <cell r="E113">
            <v>55</v>
          </cell>
        </row>
        <row r="121">
          <cell r="E121">
            <v>2.9</v>
          </cell>
        </row>
        <row r="122">
          <cell r="E122">
            <v>4.7</v>
          </cell>
        </row>
      </sheetData>
      <sheetData sheetId="1"/>
      <sheetData sheetId="2"/>
      <sheetData sheetId="3"/>
      <sheetData sheetId="4">
        <row r="3">
          <cell r="D3">
            <v>9.9999999999999995E-7</v>
          </cell>
        </row>
        <row r="4">
          <cell r="D4">
            <v>1.02E-6</v>
          </cell>
        </row>
        <row r="5">
          <cell r="D5">
            <v>1.0500000000000001E-6</v>
          </cell>
        </row>
        <row r="6">
          <cell r="D6">
            <v>1.0699999999999999E-6</v>
          </cell>
        </row>
        <row r="7">
          <cell r="D7">
            <v>1.1000000000000001E-6</v>
          </cell>
        </row>
        <row r="8">
          <cell r="D8">
            <v>1.1300000000000002E-6</v>
          </cell>
        </row>
        <row r="9">
          <cell r="D9">
            <v>1.15E-6</v>
          </cell>
        </row>
        <row r="10">
          <cell r="D10">
            <v>1.1800000000000001E-6</v>
          </cell>
        </row>
        <row r="11">
          <cell r="D11">
            <v>1.2099999999999998E-6</v>
          </cell>
        </row>
        <row r="12">
          <cell r="D12">
            <v>1.24E-6</v>
          </cell>
        </row>
        <row r="13">
          <cell r="D13">
            <v>1.2700000000000001E-6</v>
          </cell>
        </row>
        <row r="14">
          <cell r="D14">
            <v>1.3000000000000003E-6</v>
          </cell>
        </row>
        <row r="15">
          <cell r="D15">
            <v>1.3300000000000002E-6</v>
          </cell>
        </row>
        <row r="16">
          <cell r="D16">
            <v>1.37E-6</v>
          </cell>
        </row>
        <row r="17">
          <cell r="D17">
            <v>1.3999999999999999E-6</v>
          </cell>
        </row>
        <row r="18">
          <cell r="D18">
            <v>1.4300000000000001E-6</v>
          </cell>
        </row>
        <row r="19">
          <cell r="D19">
            <v>1.4699999999999999E-6</v>
          </cell>
        </row>
        <row r="20">
          <cell r="D20">
            <v>1.5E-6</v>
          </cell>
        </row>
        <row r="21">
          <cell r="D21">
            <v>1.5400000000000001E-6</v>
          </cell>
        </row>
        <row r="22">
          <cell r="D22">
            <v>1.5800000000000003E-6</v>
          </cell>
        </row>
        <row r="23">
          <cell r="D23">
            <v>1.6199999999999999E-6</v>
          </cell>
        </row>
        <row r="24">
          <cell r="D24">
            <v>1.6500000000000001E-6</v>
          </cell>
        </row>
        <row r="25">
          <cell r="D25">
            <v>1.6899999999999999E-6</v>
          </cell>
        </row>
        <row r="26">
          <cell r="D26">
            <v>1.7400000000000001E-6</v>
          </cell>
        </row>
        <row r="27">
          <cell r="D27">
            <v>1.7800000000000001E-6</v>
          </cell>
        </row>
        <row r="28">
          <cell r="D28">
            <v>1.8199999999999999E-6</v>
          </cell>
        </row>
        <row r="29">
          <cell r="D29">
            <v>1.8699999999999999E-6</v>
          </cell>
        </row>
        <row r="30">
          <cell r="D30">
            <v>1.9100000000000003E-6</v>
          </cell>
        </row>
        <row r="31">
          <cell r="D31">
            <v>1.9600000000000003E-6</v>
          </cell>
        </row>
        <row r="32">
          <cell r="D32">
            <v>1.9999999999999999E-6</v>
          </cell>
        </row>
        <row r="33">
          <cell r="D33">
            <v>2.0500000000000003E-6</v>
          </cell>
        </row>
        <row r="34">
          <cell r="D34">
            <v>2.1000000000000002E-6</v>
          </cell>
        </row>
        <row r="35">
          <cell r="D35">
            <v>2.1500000000000002E-6</v>
          </cell>
        </row>
        <row r="36">
          <cell r="D36">
            <v>2.21E-6</v>
          </cell>
        </row>
        <row r="37">
          <cell r="D37">
            <v>2.2600000000000004E-6</v>
          </cell>
        </row>
        <row r="38">
          <cell r="D38">
            <v>2.3199999999999998E-6</v>
          </cell>
        </row>
        <row r="39">
          <cell r="D39">
            <v>2.3700000000000002E-6</v>
          </cell>
        </row>
        <row r="40">
          <cell r="D40">
            <v>2.4300000000000005E-6</v>
          </cell>
        </row>
        <row r="41">
          <cell r="D41">
            <v>2.4899999999999999E-6</v>
          </cell>
        </row>
        <row r="42">
          <cell r="D42">
            <v>2.5500000000000001E-6</v>
          </cell>
        </row>
        <row r="43">
          <cell r="D43">
            <v>2.6100000000000004E-6</v>
          </cell>
        </row>
        <row r="44">
          <cell r="D44">
            <v>2.6700000000000003E-6</v>
          </cell>
        </row>
        <row r="45">
          <cell r="D45">
            <v>2.74E-6</v>
          </cell>
        </row>
        <row r="46">
          <cell r="D46">
            <v>2.7999999999999999E-6</v>
          </cell>
        </row>
        <row r="47">
          <cell r="D47">
            <v>2.8700000000000001E-6</v>
          </cell>
        </row>
        <row r="48">
          <cell r="D48">
            <v>2.9399999999999998E-6</v>
          </cell>
        </row>
        <row r="49">
          <cell r="D49">
            <v>3.01E-6</v>
          </cell>
        </row>
        <row r="50">
          <cell r="D50">
            <v>3.0900000000000001E-6</v>
          </cell>
        </row>
        <row r="51">
          <cell r="D51">
            <v>3.1600000000000007E-6</v>
          </cell>
        </row>
        <row r="52">
          <cell r="D52">
            <v>3.2399999999999999E-6</v>
          </cell>
        </row>
        <row r="53">
          <cell r="D53">
            <v>3.3200000000000004E-6</v>
          </cell>
        </row>
        <row r="54">
          <cell r="D54">
            <v>3.4000000000000001E-6</v>
          </cell>
        </row>
        <row r="55">
          <cell r="D55">
            <v>3.4800000000000001E-6</v>
          </cell>
        </row>
        <row r="56">
          <cell r="D56">
            <v>3.5700000000000001E-6</v>
          </cell>
        </row>
        <row r="57">
          <cell r="D57">
            <v>3.6500000000000002E-6</v>
          </cell>
        </row>
        <row r="58">
          <cell r="D58">
            <v>3.7399999999999998E-6</v>
          </cell>
        </row>
        <row r="59">
          <cell r="D59">
            <v>3.8299999999999998E-6</v>
          </cell>
        </row>
        <row r="60">
          <cell r="D60">
            <v>3.9200000000000006E-6</v>
          </cell>
        </row>
        <row r="61">
          <cell r="D61">
            <v>4.0200000000000005E-6</v>
          </cell>
        </row>
        <row r="62">
          <cell r="D62">
            <v>4.1200000000000004E-6</v>
          </cell>
        </row>
        <row r="63">
          <cell r="D63">
            <v>4.2200000000000003E-6</v>
          </cell>
        </row>
        <row r="64">
          <cell r="D64">
            <v>4.320000000000001E-6</v>
          </cell>
        </row>
        <row r="65">
          <cell r="D65">
            <v>4.42E-6</v>
          </cell>
        </row>
        <row r="66">
          <cell r="D66">
            <v>4.5299999999999998E-6</v>
          </cell>
        </row>
        <row r="67">
          <cell r="D67">
            <v>4.6399999999999996E-6</v>
          </cell>
        </row>
        <row r="68">
          <cell r="D68">
            <v>4.7500000000000003E-6</v>
          </cell>
        </row>
        <row r="69">
          <cell r="D69">
            <v>4.87E-6</v>
          </cell>
        </row>
        <row r="70">
          <cell r="D70">
            <v>4.9900000000000005E-6</v>
          </cell>
        </row>
        <row r="71">
          <cell r="D71">
            <v>5.1100000000000002E-6</v>
          </cell>
        </row>
        <row r="72">
          <cell r="D72">
            <v>5.2299999999999999E-6</v>
          </cell>
        </row>
        <row r="73">
          <cell r="D73">
            <v>5.3600000000000004E-6</v>
          </cell>
        </row>
        <row r="74">
          <cell r="D74">
            <v>5.49E-6</v>
          </cell>
        </row>
        <row r="75">
          <cell r="D75">
            <v>5.6200000000000012E-6</v>
          </cell>
        </row>
        <row r="76">
          <cell r="D76">
            <v>5.7600000000000008E-6</v>
          </cell>
        </row>
        <row r="77">
          <cell r="D77">
            <v>5.9000000000000003E-6</v>
          </cell>
        </row>
        <row r="78">
          <cell r="D78">
            <v>6.0400000000000006E-6</v>
          </cell>
        </row>
        <row r="79">
          <cell r="D79">
            <v>6.19E-6</v>
          </cell>
        </row>
        <row r="80">
          <cell r="D80">
            <v>6.3400000000000003E-6</v>
          </cell>
        </row>
        <row r="81">
          <cell r="D81">
            <v>6.4900000000000014E-6</v>
          </cell>
        </row>
        <row r="82">
          <cell r="D82">
            <v>6.6500000000000007E-6</v>
          </cell>
        </row>
        <row r="83">
          <cell r="D83">
            <v>6.81E-6</v>
          </cell>
        </row>
        <row r="84">
          <cell r="D84">
            <v>6.9800000000000001E-6</v>
          </cell>
        </row>
        <row r="85">
          <cell r="D85">
            <v>7.1500000000000002E-6</v>
          </cell>
        </row>
        <row r="86">
          <cell r="D86">
            <v>7.3200000000000011E-6</v>
          </cell>
        </row>
        <row r="87">
          <cell r="D87">
            <v>7.5000000000000002E-6</v>
          </cell>
        </row>
        <row r="88">
          <cell r="D88">
            <v>7.680000000000001E-6</v>
          </cell>
        </row>
        <row r="89">
          <cell r="D89">
            <v>7.8700000000000009E-6</v>
          </cell>
        </row>
        <row r="90">
          <cell r="D90">
            <v>8.0599999999999991E-6</v>
          </cell>
        </row>
        <row r="91">
          <cell r="D91">
            <v>8.2500000000000006E-6</v>
          </cell>
        </row>
        <row r="92">
          <cell r="D92">
            <v>8.4500000000000004E-6</v>
          </cell>
        </row>
        <row r="93">
          <cell r="D93">
            <v>8.6600000000000001E-6</v>
          </cell>
        </row>
        <row r="94">
          <cell r="D94">
            <v>8.8700000000000015E-6</v>
          </cell>
        </row>
        <row r="95">
          <cell r="D95">
            <v>9.0900000000000011E-6</v>
          </cell>
        </row>
        <row r="96">
          <cell r="D96">
            <v>9.3100000000000006E-6</v>
          </cell>
        </row>
        <row r="97">
          <cell r="D97">
            <v>9.5300000000000002E-6</v>
          </cell>
        </row>
        <row r="98">
          <cell r="D98">
            <v>9.7599999999999997E-6</v>
          </cell>
        </row>
        <row r="99">
          <cell r="D99">
            <v>1.0000000000000001E-5</v>
          </cell>
        </row>
        <row r="100">
          <cell r="D100">
            <v>1.0199999999999999E-5</v>
          </cell>
        </row>
        <row r="101">
          <cell r="D101">
            <v>1.0500000000000001E-5</v>
          </cell>
        </row>
        <row r="102">
          <cell r="D102">
            <v>1.0699999999999999E-5</v>
          </cell>
        </row>
        <row r="103">
          <cell r="D103">
            <v>1.1E-5</v>
          </cell>
        </row>
        <row r="104">
          <cell r="D104">
            <v>1.13E-5</v>
          </cell>
        </row>
        <row r="105">
          <cell r="D105">
            <v>1.15E-5</v>
          </cell>
        </row>
        <row r="106">
          <cell r="D106">
            <v>1.1800000000000002E-5</v>
          </cell>
        </row>
        <row r="107">
          <cell r="D107">
            <v>1.2099999999999999E-5</v>
          </cell>
        </row>
        <row r="108">
          <cell r="D108">
            <v>1.2400000000000002E-5</v>
          </cell>
        </row>
        <row r="109">
          <cell r="D109">
            <v>1.2699999999999999E-5</v>
          </cell>
        </row>
        <row r="110">
          <cell r="D110">
            <v>1.3000000000000001E-5</v>
          </cell>
        </row>
        <row r="111">
          <cell r="D111">
            <v>1.3300000000000001E-5</v>
          </cell>
        </row>
        <row r="112">
          <cell r="D112">
            <v>1.3700000000000001E-5</v>
          </cell>
        </row>
        <row r="113">
          <cell r="D113">
            <v>1.4E-5</v>
          </cell>
        </row>
        <row r="114">
          <cell r="D114">
            <v>1.43E-5</v>
          </cell>
        </row>
        <row r="115">
          <cell r="D115">
            <v>1.47E-5</v>
          </cell>
        </row>
        <row r="116">
          <cell r="D116">
            <v>1.4999999999999999E-5</v>
          </cell>
        </row>
        <row r="117">
          <cell r="D117">
            <v>1.5400000000000002E-5</v>
          </cell>
        </row>
        <row r="118">
          <cell r="D118">
            <v>1.5800000000000001E-5</v>
          </cell>
        </row>
        <row r="119">
          <cell r="D119">
            <v>1.6200000000000001E-5</v>
          </cell>
        </row>
        <row r="120">
          <cell r="D120">
            <v>1.6500000000000001E-5</v>
          </cell>
        </row>
        <row r="121">
          <cell r="D121">
            <v>1.6899999999999997E-5</v>
          </cell>
        </row>
        <row r="122">
          <cell r="D122">
            <v>1.7399999999999999E-5</v>
          </cell>
        </row>
        <row r="123">
          <cell r="D123">
            <v>1.7799999999999999E-5</v>
          </cell>
        </row>
        <row r="124">
          <cell r="D124">
            <v>1.8200000000000002E-5</v>
          </cell>
        </row>
        <row r="125">
          <cell r="D125">
            <v>1.8700000000000001E-5</v>
          </cell>
        </row>
        <row r="126">
          <cell r="D126">
            <v>1.9100000000000003E-5</v>
          </cell>
        </row>
        <row r="127">
          <cell r="D127">
            <v>1.9600000000000002E-5</v>
          </cell>
        </row>
        <row r="128">
          <cell r="D128">
            <v>2.0000000000000002E-5</v>
          </cell>
        </row>
        <row r="129">
          <cell r="D129">
            <v>2.05E-5</v>
          </cell>
        </row>
        <row r="130">
          <cell r="D130">
            <v>2.1000000000000002E-5</v>
          </cell>
        </row>
        <row r="131">
          <cell r="D131">
            <v>2.1500000000000001E-5</v>
          </cell>
        </row>
        <row r="132">
          <cell r="D132">
            <v>2.2100000000000002E-5</v>
          </cell>
        </row>
        <row r="133">
          <cell r="D133">
            <v>2.26E-5</v>
          </cell>
        </row>
        <row r="134">
          <cell r="D134">
            <v>2.3199999999999998E-5</v>
          </cell>
        </row>
        <row r="135">
          <cell r="D135">
            <v>2.37E-5</v>
          </cell>
        </row>
        <row r="136">
          <cell r="D136">
            <v>2.4300000000000001E-5</v>
          </cell>
        </row>
        <row r="137">
          <cell r="D137">
            <v>2.4899999999999999E-5</v>
          </cell>
        </row>
        <row r="138">
          <cell r="D138">
            <v>2.5500000000000003E-5</v>
          </cell>
        </row>
        <row r="139">
          <cell r="D139">
            <v>2.6100000000000001E-5</v>
          </cell>
        </row>
        <row r="140">
          <cell r="D140">
            <v>2.6700000000000002E-5</v>
          </cell>
        </row>
        <row r="141">
          <cell r="D141">
            <v>2.7400000000000002E-5</v>
          </cell>
        </row>
        <row r="142">
          <cell r="D142">
            <v>2.8E-5</v>
          </cell>
        </row>
        <row r="143">
          <cell r="D143">
            <v>2.87E-5</v>
          </cell>
        </row>
        <row r="144">
          <cell r="D144">
            <v>2.94E-5</v>
          </cell>
        </row>
        <row r="145">
          <cell r="D145">
            <v>3.0100000000000003E-5</v>
          </cell>
        </row>
        <row r="146">
          <cell r="D146">
            <v>3.0899999999999999E-5</v>
          </cell>
        </row>
        <row r="147">
          <cell r="D147">
            <v>3.1600000000000002E-5</v>
          </cell>
        </row>
        <row r="148">
          <cell r="D148">
            <v>3.2400000000000001E-5</v>
          </cell>
        </row>
        <row r="149">
          <cell r="D149">
            <v>3.3200000000000001E-5</v>
          </cell>
        </row>
        <row r="150">
          <cell r="D150">
            <v>3.4E-5</v>
          </cell>
        </row>
        <row r="151">
          <cell r="D151">
            <v>3.4799999999999999E-5</v>
          </cell>
        </row>
        <row r="152">
          <cell r="D152">
            <v>3.57E-5</v>
          </cell>
        </row>
        <row r="153">
          <cell r="D153">
            <v>3.65E-5</v>
          </cell>
        </row>
        <row r="154">
          <cell r="D154">
            <v>3.7400000000000001E-5</v>
          </cell>
        </row>
        <row r="155">
          <cell r="D155">
            <v>3.8300000000000003E-5</v>
          </cell>
        </row>
        <row r="156">
          <cell r="D156">
            <v>3.9200000000000004E-5</v>
          </cell>
        </row>
        <row r="157">
          <cell r="D157">
            <v>4.0200000000000008E-5</v>
          </cell>
        </row>
        <row r="158">
          <cell r="D158">
            <v>4.1199999999999999E-5</v>
          </cell>
        </row>
        <row r="159">
          <cell r="D159">
            <v>4.2200000000000003E-5</v>
          </cell>
        </row>
        <row r="160">
          <cell r="D160">
            <v>4.32E-5</v>
          </cell>
        </row>
        <row r="161">
          <cell r="D161">
            <v>4.4200000000000004E-5</v>
          </cell>
        </row>
        <row r="162">
          <cell r="D162">
            <v>4.5300000000000003E-5</v>
          </cell>
        </row>
        <row r="163">
          <cell r="D163">
            <v>4.6399999999999996E-5</v>
          </cell>
        </row>
        <row r="164">
          <cell r="D164">
            <v>4.7500000000000003E-5</v>
          </cell>
        </row>
        <row r="165">
          <cell r="D165">
            <v>4.8700000000000005E-5</v>
          </cell>
        </row>
        <row r="166">
          <cell r="D166">
            <v>4.99E-5</v>
          </cell>
        </row>
        <row r="167">
          <cell r="D167">
            <v>5.1100000000000002E-5</v>
          </cell>
        </row>
        <row r="168">
          <cell r="D168">
            <v>5.2299999999999997E-5</v>
          </cell>
        </row>
        <row r="169">
          <cell r="D169">
            <v>5.3600000000000002E-5</v>
          </cell>
        </row>
        <row r="170">
          <cell r="D170">
            <v>5.49E-5</v>
          </cell>
        </row>
        <row r="171">
          <cell r="D171">
            <v>5.6200000000000004E-5</v>
          </cell>
        </row>
        <row r="172">
          <cell r="D172">
            <v>5.7600000000000004E-5</v>
          </cell>
        </row>
        <row r="173">
          <cell r="D173">
            <v>5.9000000000000004E-5</v>
          </cell>
        </row>
        <row r="174">
          <cell r="D174">
            <v>6.0400000000000004E-5</v>
          </cell>
        </row>
        <row r="175">
          <cell r="D175">
            <v>6.19E-5</v>
          </cell>
        </row>
        <row r="176">
          <cell r="D176">
            <v>6.3399999999999996E-5</v>
          </cell>
        </row>
        <row r="177">
          <cell r="D177">
            <v>6.4900000000000019E-5</v>
          </cell>
        </row>
        <row r="178">
          <cell r="D178">
            <v>6.6500000000000004E-5</v>
          </cell>
        </row>
        <row r="179">
          <cell r="D179">
            <v>6.8099999999999988E-5</v>
          </cell>
        </row>
        <row r="180">
          <cell r="D180">
            <v>6.9800000000000003E-5</v>
          </cell>
        </row>
        <row r="181">
          <cell r="D181">
            <v>7.1500000000000003E-5</v>
          </cell>
        </row>
        <row r="182">
          <cell r="D182">
            <v>7.3200000000000004E-5</v>
          </cell>
        </row>
        <row r="183">
          <cell r="D183">
            <v>7.4999999999999993E-5</v>
          </cell>
        </row>
        <row r="184">
          <cell r="D184">
            <v>7.6799999999999997E-5</v>
          </cell>
        </row>
        <row r="185">
          <cell r="D185">
            <v>7.8700000000000002E-5</v>
          </cell>
        </row>
        <row r="186">
          <cell r="D186">
            <v>8.0599999999999994E-5</v>
          </cell>
        </row>
        <row r="187">
          <cell r="D187">
            <v>8.25E-5</v>
          </cell>
        </row>
        <row r="188">
          <cell r="D188">
            <v>8.4500000000000008E-5</v>
          </cell>
        </row>
        <row r="189">
          <cell r="D189">
            <v>8.6599999999999991E-5</v>
          </cell>
        </row>
        <row r="190">
          <cell r="D190">
            <v>8.8700000000000001E-5</v>
          </cell>
        </row>
        <row r="191">
          <cell r="D191">
            <v>9.0900000000000014E-5</v>
          </cell>
        </row>
        <row r="192">
          <cell r="D192">
            <v>9.31E-5</v>
          </cell>
        </row>
        <row r="193">
          <cell r="D193">
            <v>9.5299999999999999E-5</v>
          </cell>
        </row>
        <row r="194">
          <cell r="D194">
            <v>9.7599999999999987E-5</v>
          </cell>
        </row>
        <row r="195">
          <cell r="D195">
            <v>1E-4</v>
          </cell>
        </row>
        <row r="196">
          <cell r="D196">
            <v>1.02E-4</v>
          </cell>
        </row>
        <row r="197">
          <cell r="D197">
            <v>1.0499999999999999E-4</v>
          </cell>
        </row>
        <row r="198">
          <cell r="D198">
            <v>1.07E-4</v>
          </cell>
        </row>
        <row r="199">
          <cell r="D199">
            <v>1.1E-4</v>
          </cell>
        </row>
        <row r="200">
          <cell r="D200">
            <v>1.1300000000000001E-4</v>
          </cell>
        </row>
        <row r="201">
          <cell r="D201">
            <v>1.15E-4</v>
          </cell>
        </row>
        <row r="202">
          <cell r="D202">
            <v>1.1800000000000001E-4</v>
          </cell>
        </row>
        <row r="203">
          <cell r="D203">
            <v>1.21E-4</v>
          </cell>
        </row>
        <row r="204">
          <cell r="D204">
            <v>1.2400000000000001E-4</v>
          </cell>
        </row>
        <row r="205">
          <cell r="D205">
            <v>1.27E-4</v>
          </cell>
        </row>
        <row r="206">
          <cell r="D206">
            <v>1.3000000000000002E-4</v>
          </cell>
        </row>
        <row r="207">
          <cell r="D207">
            <v>1.3300000000000001E-4</v>
          </cell>
        </row>
        <row r="208">
          <cell r="D208">
            <v>1.37E-4</v>
          </cell>
        </row>
        <row r="209">
          <cell r="D209">
            <v>1.4000000000000001E-4</v>
          </cell>
        </row>
        <row r="210">
          <cell r="D210">
            <v>1.4300000000000001E-4</v>
          </cell>
        </row>
        <row r="211">
          <cell r="D211">
            <v>1.47E-4</v>
          </cell>
        </row>
        <row r="212">
          <cell r="D212">
            <v>1.4999999999999999E-4</v>
          </cell>
        </row>
        <row r="213">
          <cell r="D213">
            <v>1.54E-4</v>
          </cell>
        </row>
        <row r="214">
          <cell r="D214">
            <v>1.5799999999999999E-4</v>
          </cell>
        </row>
        <row r="215">
          <cell r="D215">
            <v>1.6200000000000001E-4</v>
          </cell>
        </row>
        <row r="216">
          <cell r="D216">
            <v>1.65E-4</v>
          </cell>
        </row>
        <row r="217">
          <cell r="D217">
            <v>1.6899999999999999E-4</v>
          </cell>
        </row>
        <row r="218">
          <cell r="D218">
            <v>1.74E-4</v>
          </cell>
        </row>
        <row r="219">
          <cell r="D219">
            <v>1.7800000000000002E-4</v>
          </cell>
        </row>
        <row r="220">
          <cell r="D220">
            <v>1.8200000000000001E-4</v>
          </cell>
        </row>
        <row r="221">
          <cell r="D221">
            <v>1.8699999999999999E-4</v>
          </cell>
        </row>
        <row r="222">
          <cell r="D222">
            <v>1.9100000000000003E-4</v>
          </cell>
        </row>
        <row r="223">
          <cell r="D223">
            <v>1.9600000000000002E-4</v>
          </cell>
        </row>
        <row r="224">
          <cell r="D224">
            <v>2.0000000000000001E-4</v>
          </cell>
        </row>
        <row r="225">
          <cell r="D225">
            <v>2.0500000000000002E-4</v>
          </cell>
        </row>
        <row r="226">
          <cell r="D226">
            <v>2.0999999999999998E-4</v>
          </cell>
        </row>
        <row r="227">
          <cell r="D227">
            <v>2.1499999999999999E-4</v>
          </cell>
        </row>
        <row r="228">
          <cell r="D228">
            <v>2.2100000000000003E-4</v>
          </cell>
        </row>
        <row r="229">
          <cell r="D229">
            <v>2.2600000000000002E-4</v>
          </cell>
        </row>
        <row r="230">
          <cell r="D230">
            <v>2.3199999999999997E-4</v>
          </cell>
        </row>
        <row r="231">
          <cell r="D231">
            <v>2.3699999999999999E-4</v>
          </cell>
        </row>
        <row r="232">
          <cell r="D232">
            <v>2.4300000000000002E-4</v>
          </cell>
        </row>
        <row r="233">
          <cell r="D233">
            <v>2.4899999999999998E-4</v>
          </cell>
        </row>
        <row r="234">
          <cell r="D234">
            <v>2.5500000000000002E-4</v>
          </cell>
        </row>
        <row r="235">
          <cell r="D235">
            <v>2.61E-4</v>
          </cell>
        </row>
        <row r="236">
          <cell r="D236">
            <v>2.6700000000000004E-4</v>
          </cell>
        </row>
        <row r="237">
          <cell r="D237">
            <v>2.7399999999999999E-4</v>
          </cell>
        </row>
        <row r="238">
          <cell r="D238">
            <v>2.8000000000000003E-4</v>
          </cell>
        </row>
        <row r="239">
          <cell r="D239">
            <v>2.8699999999999998E-4</v>
          </cell>
        </row>
        <row r="240">
          <cell r="D240">
            <v>2.9399999999999999E-4</v>
          </cell>
        </row>
        <row r="241">
          <cell r="D241">
            <v>3.0100000000000005E-4</v>
          </cell>
        </row>
        <row r="242">
          <cell r="D242">
            <v>3.0899999999999998E-4</v>
          </cell>
        </row>
        <row r="243">
          <cell r="D243">
            <v>3.1599999999999998E-4</v>
          </cell>
        </row>
        <row r="244">
          <cell r="D244">
            <v>3.2400000000000001E-4</v>
          </cell>
        </row>
        <row r="245">
          <cell r="D245">
            <v>3.3199999999999999E-4</v>
          </cell>
        </row>
        <row r="246">
          <cell r="D246">
            <v>3.4000000000000002E-4</v>
          </cell>
        </row>
        <row r="247">
          <cell r="D247">
            <v>3.48E-4</v>
          </cell>
        </row>
        <row r="248">
          <cell r="D248">
            <v>3.5700000000000006E-4</v>
          </cell>
        </row>
        <row r="249">
          <cell r="D249">
            <v>3.6499999999999998E-4</v>
          </cell>
        </row>
        <row r="250">
          <cell r="D250">
            <v>3.7399999999999998E-4</v>
          </cell>
        </row>
        <row r="251">
          <cell r="D251">
            <v>3.8299999999999999E-4</v>
          </cell>
        </row>
        <row r="252">
          <cell r="D252">
            <v>3.9200000000000004E-4</v>
          </cell>
        </row>
        <row r="253">
          <cell r="D253">
            <v>4.0200000000000001E-4</v>
          </cell>
        </row>
        <row r="254">
          <cell r="D254">
            <v>4.1200000000000004E-4</v>
          </cell>
        </row>
        <row r="255">
          <cell r="D255">
            <v>4.2200000000000007E-4</v>
          </cell>
        </row>
        <row r="256">
          <cell r="D256">
            <v>4.3200000000000004E-4</v>
          </cell>
        </row>
        <row r="257">
          <cell r="D257">
            <v>4.4200000000000006E-4</v>
          </cell>
        </row>
        <row r="258">
          <cell r="D258">
            <v>4.5299999999999995E-4</v>
          </cell>
        </row>
        <row r="259">
          <cell r="D259">
            <v>4.6399999999999995E-4</v>
          </cell>
        </row>
        <row r="260">
          <cell r="D260">
            <v>4.7500000000000005E-4</v>
          </cell>
        </row>
        <row r="261">
          <cell r="D261">
            <v>4.8700000000000002E-4</v>
          </cell>
        </row>
        <row r="262">
          <cell r="D262">
            <v>4.9899999999999999E-4</v>
          </cell>
        </row>
        <row r="263">
          <cell r="D263">
            <v>5.1100000000000006E-4</v>
          </cell>
        </row>
        <row r="264">
          <cell r="D264">
            <v>5.2300000000000003E-4</v>
          </cell>
        </row>
        <row r="265">
          <cell r="D265">
            <v>5.3600000000000002E-4</v>
          </cell>
        </row>
        <row r="266">
          <cell r="D266">
            <v>5.4900000000000001E-4</v>
          </cell>
        </row>
        <row r="267">
          <cell r="D267">
            <v>5.6200000000000011E-4</v>
          </cell>
        </row>
        <row r="268">
          <cell r="D268">
            <v>5.7600000000000001E-4</v>
          </cell>
        </row>
        <row r="269">
          <cell r="D269">
            <v>5.8999999999999992E-4</v>
          </cell>
        </row>
        <row r="270">
          <cell r="D270">
            <v>6.0399999999999994E-4</v>
          </cell>
        </row>
        <row r="271">
          <cell r="D271">
            <v>6.1899999999999998E-4</v>
          </cell>
        </row>
        <row r="272">
          <cell r="D272">
            <v>6.3400000000000001E-4</v>
          </cell>
        </row>
        <row r="273">
          <cell r="D273">
            <v>6.4900000000000005E-4</v>
          </cell>
        </row>
        <row r="274">
          <cell r="D274">
            <v>6.6500000000000001E-4</v>
          </cell>
        </row>
        <row r="275">
          <cell r="D275">
            <v>6.8099999999999996E-4</v>
          </cell>
        </row>
        <row r="276">
          <cell r="D276">
            <v>6.9799999999999994E-4</v>
          </cell>
        </row>
        <row r="277">
          <cell r="D277">
            <v>7.1499999999999992E-4</v>
          </cell>
        </row>
        <row r="278">
          <cell r="D278">
            <v>7.3200000000000012E-4</v>
          </cell>
        </row>
        <row r="279">
          <cell r="D279">
            <v>7.5000000000000002E-4</v>
          </cell>
        </row>
        <row r="280">
          <cell r="D280">
            <v>7.6800000000000002E-4</v>
          </cell>
        </row>
        <row r="281">
          <cell r="D281">
            <v>7.8700000000000005E-4</v>
          </cell>
        </row>
        <row r="282">
          <cell r="D282">
            <v>8.0599999999999997E-4</v>
          </cell>
        </row>
        <row r="283">
          <cell r="D283">
            <v>8.250000000000001E-4</v>
          </cell>
        </row>
        <row r="284">
          <cell r="D284">
            <v>8.4499999999999994E-4</v>
          </cell>
        </row>
        <row r="285">
          <cell r="D285">
            <v>8.6600000000000002E-4</v>
          </cell>
        </row>
        <row r="286">
          <cell r="D286">
            <v>8.8699999999999998E-4</v>
          </cell>
        </row>
        <row r="287">
          <cell r="D287">
            <v>9.0899999999999998E-4</v>
          </cell>
        </row>
        <row r="288">
          <cell r="D288">
            <v>9.3099999999999997E-4</v>
          </cell>
        </row>
        <row r="289">
          <cell r="D289">
            <v>9.5299999999999996E-4</v>
          </cell>
        </row>
        <row r="290">
          <cell r="D290">
            <v>9.7599999999999998E-4</v>
          </cell>
        </row>
        <row r="291">
          <cell r="D291">
            <v>1E-3</v>
          </cell>
        </row>
        <row r="292">
          <cell r="D292">
            <v>1.0200000000000001E-3</v>
          </cell>
        </row>
        <row r="293">
          <cell r="D293">
            <v>1.0500000000000002E-3</v>
          </cell>
        </row>
        <row r="294">
          <cell r="D294">
            <v>1.07E-3</v>
          </cell>
        </row>
        <row r="295">
          <cell r="D295">
            <v>1.1000000000000001E-3</v>
          </cell>
        </row>
        <row r="296">
          <cell r="D296">
            <v>1.1300000000000001E-3</v>
          </cell>
        </row>
        <row r="297">
          <cell r="D297">
            <v>1.1500000000000002E-3</v>
          </cell>
        </row>
        <row r="298">
          <cell r="D298">
            <v>1.1800000000000001E-3</v>
          </cell>
        </row>
        <row r="299">
          <cell r="D299">
            <v>1.2099999999999999E-3</v>
          </cell>
        </row>
        <row r="300">
          <cell r="D300">
            <v>1.2400000000000002E-3</v>
          </cell>
        </row>
        <row r="301">
          <cell r="D301">
            <v>1.2700000000000001E-3</v>
          </cell>
        </row>
        <row r="302">
          <cell r="D302">
            <v>1.2999999999999999E-3</v>
          </cell>
        </row>
        <row r="303">
          <cell r="D303">
            <v>1.33E-3</v>
          </cell>
        </row>
        <row r="304">
          <cell r="D304">
            <v>1.3700000000000001E-3</v>
          </cell>
        </row>
        <row r="305">
          <cell r="D305">
            <v>1.4000000000000002E-3</v>
          </cell>
        </row>
        <row r="306">
          <cell r="D306">
            <v>1.4300000000000001E-3</v>
          </cell>
        </row>
        <row r="307">
          <cell r="D307">
            <v>1.47E-3</v>
          </cell>
        </row>
        <row r="308">
          <cell r="D308">
            <v>1.5E-3</v>
          </cell>
        </row>
        <row r="309">
          <cell r="D309">
            <v>1.5400000000000001E-3</v>
          </cell>
        </row>
        <row r="310">
          <cell r="D310">
            <v>1.58E-3</v>
          </cell>
        </row>
        <row r="311">
          <cell r="D311">
            <v>1.6200000000000001E-3</v>
          </cell>
        </row>
        <row r="312">
          <cell r="D312">
            <v>1.6500000000000002E-3</v>
          </cell>
        </row>
        <row r="313">
          <cell r="D313">
            <v>1.6899999999999999E-3</v>
          </cell>
        </row>
        <row r="314">
          <cell r="D314">
            <v>1.74E-3</v>
          </cell>
        </row>
        <row r="315">
          <cell r="D315">
            <v>1.7800000000000003E-3</v>
          </cell>
        </row>
        <row r="316">
          <cell r="D316">
            <v>1.82E-3</v>
          </cell>
        </row>
        <row r="317">
          <cell r="D317">
            <v>1.8700000000000001E-3</v>
          </cell>
        </row>
        <row r="318">
          <cell r="D318">
            <v>1.9100000000000002E-3</v>
          </cell>
        </row>
        <row r="319">
          <cell r="D319">
            <v>1.9600000000000004E-3</v>
          </cell>
        </row>
        <row r="320">
          <cell r="D320">
            <v>2E-3</v>
          </cell>
        </row>
        <row r="321">
          <cell r="D321">
            <v>2.0500000000000002E-3</v>
          </cell>
        </row>
        <row r="322">
          <cell r="D322">
            <v>2.1000000000000003E-3</v>
          </cell>
        </row>
        <row r="323">
          <cell r="D323">
            <v>2.15E-3</v>
          </cell>
        </row>
        <row r="324">
          <cell r="D324">
            <v>2.2100000000000006E-3</v>
          </cell>
        </row>
        <row r="325">
          <cell r="D325">
            <v>2.2600000000000003E-3</v>
          </cell>
        </row>
        <row r="326">
          <cell r="D326">
            <v>2.32E-3</v>
          </cell>
        </row>
        <row r="327">
          <cell r="D327">
            <v>2.3700000000000001E-3</v>
          </cell>
        </row>
        <row r="328">
          <cell r="D328">
            <v>2.4300000000000003E-3</v>
          </cell>
        </row>
        <row r="329">
          <cell r="D329">
            <v>2.49E-3</v>
          </cell>
        </row>
        <row r="330">
          <cell r="D330">
            <v>2.5500000000000002E-3</v>
          </cell>
        </row>
        <row r="331">
          <cell r="D331">
            <v>2.6100000000000003E-3</v>
          </cell>
        </row>
        <row r="332">
          <cell r="D332">
            <v>2.6700000000000001E-3</v>
          </cell>
        </row>
        <row r="333">
          <cell r="D333">
            <v>2.7400000000000002E-3</v>
          </cell>
        </row>
        <row r="334">
          <cell r="D334">
            <v>2.8000000000000004E-3</v>
          </cell>
        </row>
        <row r="335">
          <cell r="D335">
            <v>2.8700000000000002E-3</v>
          </cell>
        </row>
        <row r="336">
          <cell r="D336">
            <v>2.9399999999999999E-3</v>
          </cell>
        </row>
        <row r="337">
          <cell r="D337">
            <v>3.0100000000000001E-3</v>
          </cell>
        </row>
        <row r="338">
          <cell r="D338">
            <v>3.0899999999999999E-3</v>
          </cell>
        </row>
        <row r="339">
          <cell r="D339">
            <v>3.16E-3</v>
          </cell>
        </row>
        <row r="340">
          <cell r="D340">
            <v>3.2400000000000003E-3</v>
          </cell>
        </row>
        <row r="341">
          <cell r="D341">
            <v>3.3200000000000005E-3</v>
          </cell>
        </row>
        <row r="342">
          <cell r="D342">
            <v>3.4000000000000002E-3</v>
          </cell>
        </row>
        <row r="343">
          <cell r="D343">
            <v>3.48E-3</v>
          </cell>
        </row>
        <row r="344">
          <cell r="D344">
            <v>3.5700000000000003E-3</v>
          </cell>
        </row>
        <row r="345">
          <cell r="D345">
            <v>3.6500000000000005E-3</v>
          </cell>
        </row>
        <row r="346">
          <cell r="D346">
            <v>3.7400000000000003E-3</v>
          </cell>
        </row>
        <row r="347">
          <cell r="D347">
            <v>3.8300000000000001E-3</v>
          </cell>
        </row>
        <row r="348">
          <cell r="D348">
            <v>3.9200000000000007E-3</v>
          </cell>
        </row>
        <row r="349">
          <cell r="D349">
            <v>4.0200000000000001E-3</v>
          </cell>
        </row>
        <row r="350">
          <cell r="D350">
            <v>4.1200000000000004E-3</v>
          </cell>
        </row>
        <row r="351">
          <cell r="D351">
            <v>4.2200000000000007E-3</v>
          </cell>
        </row>
        <row r="352">
          <cell r="D352">
            <v>4.3200000000000001E-3</v>
          </cell>
        </row>
        <row r="353">
          <cell r="D353">
            <v>4.4200000000000012E-3</v>
          </cell>
        </row>
        <row r="354">
          <cell r="D354">
            <v>4.5300000000000002E-3</v>
          </cell>
        </row>
        <row r="355">
          <cell r="D355">
            <v>4.64E-3</v>
          </cell>
        </row>
        <row r="356">
          <cell r="D356">
            <v>4.7499999999999999E-3</v>
          </cell>
        </row>
        <row r="357">
          <cell r="D357">
            <v>4.8700000000000011E-3</v>
          </cell>
        </row>
        <row r="358">
          <cell r="D358">
            <v>4.9900000000000005E-3</v>
          </cell>
        </row>
        <row r="359">
          <cell r="D359">
            <v>5.11E-3</v>
          </cell>
        </row>
        <row r="360">
          <cell r="D360">
            <v>5.2300000000000003E-3</v>
          </cell>
        </row>
        <row r="361">
          <cell r="D361">
            <v>5.3600000000000002E-3</v>
          </cell>
        </row>
        <row r="362">
          <cell r="D362">
            <v>5.4900000000000001E-3</v>
          </cell>
        </row>
        <row r="363">
          <cell r="D363">
            <v>5.6200000000000009E-3</v>
          </cell>
        </row>
        <row r="364">
          <cell r="D364">
            <v>5.7600000000000004E-3</v>
          </cell>
        </row>
        <row r="365">
          <cell r="D365">
            <v>5.9000000000000007E-3</v>
          </cell>
        </row>
        <row r="366">
          <cell r="D366">
            <v>6.0400000000000002E-3</v>
          </cell>
        </row>
        <row r="367">
          <cell r="D367">
            <v>6.1900000000000002E-3</v>
          </cell>
        </row>
        <row r="368">
          <cell r="D368">
            <v>6.3400000000000001E-3</v>
          </cell>
        </row>
        <row r="369">
          <cell r="D369">
            <v>6.490000000000001E-3</v>
          </cell>
        </row>
        <row r="370">
          <cell r="D370">
            <v>6.6500000000000005E-3</v>
          </cell>
        </row>
        <row r="371">
          <cell r="D371">
            <v>6.8099999999999992E-3</v>
          </cell>
        </row>
        <row r="372">
          <cell r="D372">
            <v>6.9800000000000001E-3</v>
          </cell>
        </row>
        <row r="373">
          <cell r="D373">
            <v>7.1500000000000001E-3</v>
          </cell>
        </row>
        <row r="374">
          <cell r="D374">
            <v>7.3200000000000001E-3</v>
          </cell>
        </row>
        <row r="375">
          <cell r="D375">
            <v>7.4999999999999997E-3</v>
          </cell>
        </row>
        <row r="376">
          <cell r="D376">
            <v>7.6799999999999993E-3</v>
          </cell>
        </row>
        <row r="377">
          <cell r="D377">
            <v>7.8700000000000003E-3</v>
          </cell>
        </row>
        <row r="378">
          <cell r="D378">
            <v>8.0600000000000012E-3</v>
          </cell>
        </row>
        <row r="379">
          <cell r="D379">
            <v>8.2500000000000004E-3</v>
          </cell>
        </row>
        <row r="380">
          <cell r="D380">
            <v>8.4500000000000009E-3</v>
          </cell>
        </row>
        <row r="381">
          <cell r="D381">
            <v>8.6599999999999993E-3</v>
          </cell>
        </row>
        <row r="382">
          <cell r="D382">
            <v>8.8700000000000011E-3</v>
          </cell>
        </row>
        <row r="383">
          <cell r="D383">
            <v>9.0900000000000009E-3</v>
          </cell>
        </row>
        <row r="384">
          <cell r="D384">
            <v>9.3100000000000006E-3</v>
          </cell>
        </row>
        <row r="385">
          <cell r="D385">
            <v>9.5299999999999985E-3</v>
          </cell>
        </row>
        <row r="386">
          <cell r="D386">
            <v>9.7599999999999996E-3</v>
          </cell>
        </row>
        <row r="387">
          <cell r="D387">
            <v>0.01</v>
          </cell>
        </row>
        <row r="388">
          <cell r="D388">
            <v>1.0199999999999999E-2</v>
          </cell>
        </row>
        <row r="389">
          <cell r="D389">
            <v>1.0500000000000001E-2</v>
          </cell>
        </row>
        <row r="390">
          <cell r="D390">
            <v>1.0699999999999999E-2</v>
          </cell>
        </row>
        <row r="391">
          <cell r="D391">
            <v>1.0999999999999999E-2</v>
          </cell>
        </row>
        <row r="392">
          <cell r="D392">
            <v>1.1300000000000001E-2</v>
          </cell>
        </row>
        <row r="393">
          <cell r="D393">
            <v>1.15E-2</v>
          </cell>
        </row>
        <row r="394">
          <cell r="D394">
            <v>1.1800000000000001E-2</v>
          </cell>
        </row>
        <row r="395">
          <cell r="D395">
            <v>1.21E-2</v>
          </cell>
        </row>
        <row r="396">
          <cell r="D396">
            <v>1.24E-2</v>
          </cell>
        </row>
        <row r="397">
          <cell r="D397">
            <v>1.2699999999999999E-2</v>
          </cell>
        </row>
        <row r="398">
          <cell r="D398">
            <v>1.2999999999999999E-2</v>
          </cell>
        </row>
        <row r="399">
          <cell r="D399">
            <v>1.3300000000000001E-2</v>
          </cell>
        </row>
        <row r="400">
          <cell r="D400">
            <v>1.3699999999999999E-2</v>
          </cell>
        </row>
        <row r="401">
          <cell r="D401">
            <v>1.4E-2</v>
          </cell>
        </row>
        <row r="402">
          <cell r="D402">
            <v>1.43E-2</v>
          </cell>
        </row>
        <row r="403">
          <cell r="D403">
            <v>1.47E-2</v>
          </cell>
        </row>
        <row r="404">
          <cell r="D404">
            <v>1.4999999999999999E-2</v>
          </cell>
        </row>
        <row r="405">
          <cell r="D405">
            <v>1.54E-2</v>
          </cell>
        </row>
        <row r="406">
          <cell r="D406">
            <v>1.5800000000000002E-2</v>
          </cell>
        </row>
        <row r="407">
          <cell r="D407">
            <v>1.6199999999999999E-2</v>
          </cell>
        </row>
        <row r="408">
          <cell r="D408">
            <v>1.6500000000000001E-2</v>
          </cell>
        </row>
        <row r="409">
          <cell r="D409">
            <v>1.6899999999999998E-2</v>
          </cell>
        </row>
        <row r="410">
          <cell r="D410">
            <v>1.7399999999999999E-2</v>
          </cell>
        </row>
        <row r="411">
          <cell r="D411">
            <v>1.78E-2</v>
          </cell>
        </row>
        <row r="412">
          <cell r="D412">
            <v>1.8200000000000001E-2</v>
          </cell>
        </row>
        <row r="413">
          <cell r="D413">
            <v>1.8699999999999998E-2</v>
          </cell>
        </row>
        <row r="414">
          <cell r="D414">
            <v>1.9100000000000002E-2</v>
          </cell>
        </row>
        <row r="415">
          <cell r="D415">
            <v>1.9600000000000003E-2</v>
          </cell>
        </row>
        <row r="416">
          <cell r="D416">
            <v>0.02</v>
          </cell>
        </row>
        <row r="417">
          <cell r="D417">
            <v>2.0500000000000001E-2</v>
          </cell>
        </row>
        <row r="418">
          <cell r="D418">
            <v>2.1000000000000001E-2</v>
          </cell>
        </row>
        <row r="419">
          <cell r="D419">
            <v>2.1499999999999998E-2</v>
          </cell>
        </row>
        <row r="420">
          <cell r="D420">
            <v>2.2100000000000002E-2</v>
          </cell>
        </row>
        <row r="421">
          <cell r="D421">
            <v>2.2600000000000002E-2</v>
          </cell>
        </row>
        <row r="422">
          <cell r="D422">
            <v>2.3199999999999998E-2</v>
          </cell>
        </row>
        <row r="423">
          <cell r="D423">
            <v>2.3699999999999999E-2</v>
          </cell>
        </row>
        <row r="424">
          <cell r="D424">
            <v>2.4300000000000002E-2</v>
          </cell>
        </row>
        <row r="425">
          <cell r="D425">
            <v>2.4899999999999999E-2</v>
          </cell>
        </row>
        <row r="426">
          <cell r="D426">
            <v>2.5499999999999998E-2</v>
          </cell>
        </row>
        <row r="427">
          <cell r="D427">
            <v>2.6100000000000002E-2</v>
          </cell>
        </row>
        <row r="428">
          <cell r="D428">
            <v>2.6699999999999998E-2</v>
          </cell>
        </row>
        <row r="429">
          <cell r="D429">
            <v>2.7399999999999997E-2</v>
          </cell>
        </row>
        <row r="430">
          <cell r="D430">
            <v>2.8000000000000001E-2</v>
          </cell>
        </row>
        <row r="431">
          <cell r="D431">
            <v>2.87E-2</v>
          </cell>
        </row>
        <row r="432">
          <cell r="D432">
            <v>2.9399999999999999E-2</v>
          </cell>
        </row>
        <row r="433">
          <cell r="D433">
            <v>3.0100000000000002E-2</v>
          </cell>
        </row>
        <row r="434">
          <cell r="D434">
            <v>3.0899999999999997E-2</v>
          </cell>
        </row>
        <row r="435">
          <cell r="D435">
            <v>3.1600000000000003E-2</v>
          </cell>
        </row>
        <row r="436">
          <cell r="D436">
            <v>3.2399999999999998E-2</v>
          </cell>
        </row>
        <row r="437">
          <cell r="D437">
            <v>3.32E-2</v>
          </cell>
        </row>
        <row r="438">
          <cell r="D438">
            <v>3.4000000000000002E-2</v>
          </cell>
        </row>
        <row r="439">
          <cell r="D439">
            <v>3.4799999999999998E-2</v>
          </cell>
        </row>
        <row r="440">
          <cell r="D440">
            <v>3.5700000000000003E-2</v>
          </cell>
        </row>
        <row r="441">
          <cell r="D441">
            <v>3.6499999999999998E-2</v>
          </cell>
        </row>
        <row r="442">
          <cell r="D442">
            <v>3.7399999999999996E-2</v>
          </cell>
        </row>
        <row r="443">
          <cell r="D443">
            <v>3.8299999999999994E-2</v>
          </cell>
        </row>
        <row r="444">
          <cell r="D444">
            <v>3.9200000000000006E-2</v>
          </cell>
        </row>
        <row r="445">
          <cell r="D445">
            <v>4.02E-2</v>
          </cell>
        </row>
        <row r="446">
          <cell r="D446">
            <v>4.1200000000000001E-2</v>
          </cell>
        </row>
        <row r="447">
          <cell r="D447">
            <v>4.2200000000000001E-2</v>
          </cell>
        </row>
        <row r="448">
          <cell r="D448">
            <v>4.3200000000000002E-2</v>
          </cell>
        </row>
        <row r="449">
          <cell r="D449">
            <v>4.4200000000000003E-2</v>
          </cell>
        </row>
        <row r="450">
          <cell r="D450">
            <v>4.53E-2</v>
          </cell>
        </row>
        <row r="451">
          <cell r="D451">
            <v>4.6399999999999997E-2</v>
          </cell>
        </row>
        <row r="452">
          <cell r="D452">
            <v>4.7500000000000001E-2</v>
          </cell>
        </row>
        <row r="453">
          <cell r="D453">
            <v>4.87E-2</v>
          </cell>
        </row>
        <row r="454">
          <cell r="D454">
            <v>4.99E-2</v>
          </cell>
        </row>
        <row r="455">
          <cell r="D455">
            <v>5.11E-2</v>
          </cell>
        </row>
        <row r="456">
          <cell r="D456">
            <v>5.2299999999999999E-2</v>
          </cell>
        </row>
        <row r="457">
          <cell r="D457">
            <v>5.3600000000000002E-2</v>
          </cell>
        </row>
        <row r="458">
          <cell r="D458">
            <v>5.4899999999999997E-2</v>
          </cell>
        </row>
        <row r="459">
          <cell r="D459">
            <v>5.62E-2</v>
          </cell>
        </row>
        <row r="460">
          <cell r="D460">
            <v>5.7599999999999998E-2</v>
          </cell>
        </row>
        <row r="461">
          <cell r="D461">
            <v>5.8999999999999997E-2</v>
          </cell>
        </row>
        <row r="462">
          <cell r="D462">
            <v>6.0399999999999995E-2</v>
          </cell>
        </row>
        <row r="463">
          <cell r="D463">
            <v>6.1899999999999997E-2</v>
          </cell>
        </row>
        <row r="464">
          <cell r="D464">
            <v>6.3399999999999998E-2</v>
          </cell>
        </row>
        <row r="465">
          <cell r="D465">
            <v>6.4899999999999999E-2</v>
          </cell>
        </row>
        <row r="466">
          <cell r="D466">
            <v>6.6500000000000004E-2</v>
          </cell>
        </row>
        <row r="467">
          <cell r="D467">
            <v>6.8099999999999994E-2</v>
          </cell>
        </row>
        <row r="468">
          <cell r="D468">
            <v>6.9800000000000001E-2</v>
          </cell>
        </row>
        <row r="469">
          <cell r="D469">
            <v>7.1499999999999994E-2</v>
          </cell>
        </row>
        <row r="470">
          <cell r="D470">
            <v>7.3200000000000001E-2</v>
          </cell>
        </row>
        <row r="471">
          <cell r="D471">
            <v>7.4999999999999997E-2</v>
          </cell>
        </row>
        <row r="472">
          <cell r="D472">
            <v>7.6799999999999993E-2</v>
          </cell>
        </row>
        <row r="473">
          <cell r="D473">
            <v>7.8700000000000006E-2</v>
          </cell>
        </row>
        <row r="474">
          <cell r="D474">
            <v>8.0599999999999991E-2</v>
          </cell>
        </row>
        <row r="475">
          <cell r="D475">
            <v>8.2500000000000004E-2</v>
          </cell>
        </row>
        <row r="476">
          <cell r="D476">
            <v>8.4500000000000006E-2</v>
          </cell>
        </row>
        <row r="477">
          <cell r="D477">
            <v>8.6599999999999996E-2</v>
          </cell>
        </row>
        <row r="478">
          <cell r="D478">
            <v>8.8700000000000001E-2</v>
          </cell>
        </row>
        <row r="479">
          <cell r="D479">
            <v>9.0900000000000009E-2</v>
          </cell>
        </row>
        <row r="480">
          <cell r="D480">
            <v>9.3099999999999988E-2</v>
          </cell>
        </row>
        <row r="481">
          <cell r="D481">
            <v>9.5299999999999996E-2</v>
          </cell>
        </row>
        <row r="482">
          <cell r="D482">
            <v>9.7599999999999992E-2</v>
          </cell>
        </row>
        <row r="483">
          <cell r="D483">
            <v>0.1</v>
          </cell>
        </row>
        <row r="484">
          <cell r="D484">
            <v>0.10199999999999999</v>
          </cell>
        </row>
        <row r="485">
          <cell r="D485">
            <v>0.105</v>
          </cell>
        </row>
        <row r="486">
          <cell r="D486">
            <v>0.107</v>
          </cell>
        </row>
        <row r="487">
          <cell r="D487">
            <v>0.11</v>
          </cell>
        </row>
        <row r="488">
          <cell r="D488">
            <v>0.113</v>
          </cell>
        </row>
        <row r="489">
          <cell r="D489">
            <v>0.115</v>
          </cell>
        </row>
        <row r="490">
          <cell r="D490">
            <v>0.11799999999999999</v>
          </cell>
        </row>
        <row r="491">
          <cell r="D491">
            <v>0.121</v>
          </cell>
        </row>
        <row r="492">
          <cell r="D492">
            <v>0.124</v>
          </cell>
        </row>
        <row r="493">
          <cell r="D493">
            <v>0.127</v>
          </cell>
        </row>
        <row r="494">
          <cell r="D494">
            <v>0.13</v>
          </cell>
        </row>
        <row r="495">
          <cell r="D495">
            <v>0.13300000000000001</v>
          </cell>
        </row>
        <row r="496">
          <cell r="D496">
            <v>0.13700000000000001</v>
          </cell>
        </row>
        <row r="497">
          <cell r="D497">
            <v>0.14000000000000001</v>
          </cell>
        </row>
        <row r="498">
          <cell r="D498">
            <v>0.14299999999999999</v>
          </cell>
        </row>
        <row r="499">
          <cell r="D499">
            <v>0.14699999999999999</v>
          </cell>
        </row>
        <row r="500">
          <cell r="D500">
            <v>0.15</v>
          </cell>
        </row>
        <row r="501">
          <cell r="D501">
            <v>0.154</v>
          </cell>
        </row>
        <row r="502">
          <cell r="D502">
            <v>0.158</v>
          </cell>
        </row>
        <row r="503">
          <cell r="D503">
            <v>0.16200000000000001</v>
          </cell>
        </row>
        <row r="504">
          <cell r="D504">
            <v>0.16500000000000001</v>
          </cell>
        </row>
        <row r="505">
          <cell r="D505">
            <v>0.16900000000000001</v>
          </cell>
        </row>
        <row r="506">
          <cell r="D506">
            <v>0.17399999999999999</v>
          </cell>
        </row>
        <row r="507">
          <cell r="D507">
            <v>0.17799999999999999</v>
          </cell>
        </row>
        <row r="508">
          <cell r="D508">
            <v>0.182</v>
          </cell>
        </row>
        <row r="509">
          <cell r="D509">
            <v>0.187</v>
          </cell>
        </row>
        <row r="510">
          <cell r="D510">
            <v>0.191</v>
          </cell>
        </row>
        <row r="511">
          <cell r="D511">
            <v>0.19600000000000001</v>
          </cell>
        </row>
        <row r="512">
          <cell r="D512">
            <v>0.2</v>
          </cell>
        </row>
        <row r="513">
          <cell r="D513">
            <v>0.20499999999999999</v>
          </cell>
        </row>
        <row r="514">
          <cell r="D514">
            <v>0.21</v>
          </cell>
        </row>
        <row r="515">
          <cell r="D515">
            <v>0.215</v>
          </cell>
        </row>
        <row r="516">
          <cell r="D516">
            <v>0.221</v>
          </cell>
        </row>
        <row r="517">
          <cell r="D517">
            <v>0.22600000000000001</v>
          </cell>
        </row>
        <row r="518">
          <cell r="D518">
            <v>0.23200000000000001</v>
          </cell>
        </row>
        <row r="519">
          <cell r="D519">
            <v>0.23699999999999999</v>
          </cell>
        </row>
        <row r="520">
          <cell r="D520">
            <v>0.24299999999999999</v>
          </cell>
        </row>
        <row r="521">
          <cell r="D521">
            <v>0.249</v>
          </cell>
        </row>
        <row r="522">
          <cell r="D522">
            <v>0.255</v>
          </cell>
        </row>
        <row r="523">
          <cell r="D523">
            <v>0.26100000000000001</v>
          </cell>
        </row>
        <row r="524">
          <cell r="D524">
            <v>0.26700000000000002</v>
          </cell>
        </row>
        <row r="525">
          <cell r="D525">
            <v>0.27400000000000002</v>
          </cell>
        </row>
        <row r="526">
          <cell r="D526">
            <v>0.28000000000000003</v>
          </cell>
        </row>
        <row r="527">
          <cell r="D527">
            <v>0.28699999999999998</v>
          </cell>
        </row>
        <row r="528">
          <cell r="D528">
            <v>0.29399999999999998</v>
          </cell>
        </row>
        <row r="529">
          <cell r="D529">
            <v>0.30099999999999999</v>
          </cell>
        </row>
        <row r="530">
          <cell r="D530">
            <v>0.309</v>
          </cell>
        </row>
        <row r="531">
          <cell r="D531">
            <v>0.316</v>
          </cell>
        </row>
        <row r="532">
          <cell r="D532">
            <v>0.32400000000000001</v>
          </cell>
        </row>
        <row r="533">
          <cell r="D533">
            <v>0.33200000000000002</v>
          </cell>
        </row>
        <row r="534">
          <cell r="D534">
            <v>0.34</v>
          </cell>
        </row>
        <row r="535">
          <cell r="D535">
            <v>0.34799999999999998</v>
          </cell>
        </row>
        <row r="536">
          <cell r="D536">
            <v>0.35699999999999998</v>
          </cell>
        </row>
        <row r="537">
          <cell r="D537">
            <v>0.36499999999999999</v>
          </cell>
        </row>
        <row r="538">
          <cell r="D538">
            <v>0.374</v>
          </cell>
        </row>
        <row r="539">
          <cell r="D539">
            <v>0.38300000000000001</v>
          </cell>
        </row>
        <row r="540">
          <cell r="D540">
            <v>0.39200000000000002</v>
          </cell>
        </row>
        <row r="541">
          <cell r="D541">
            <v>0.40200000000000002</v>
          </cell>
        </row>
        <row r="542">
          <cell r="D542">
            <v>0.41199999999999998</v>
          </cell>
        </row>
        <row r="543">
          <cell r="D543">
            <v>0.42199999999999999</v>
          </cell>
        </row>
        <row r="544">
          <cell r="D544">
            <v>0.432</v>
          </cell>
        </row>
        <row r="545">
          <cell r="D545">
            <v>0.442</v>
          </cell>
        </row>
        <row r="546">
          <cell r="D546">
            <v>0.45300000000000001</v>
          </cell>
        </row>
        <row r="547">
          <cell r="D547">
            <v>0.46400000000000002</v>
          </cell>
        </row>
        <row r="548">
          <cell r="D548">
            <v>0.47499999999999998</v>
          </cell>
        </row>
        <row r="549">
          <cell r="D549">
            <v>0.48699999999999999</v>
          </cell>
        </row>
        <row r="550">
          <cell r="D550">
            <v>0.499</v>
          </cell>
        </row>
        <row r="551">
          <cell r="D551">
            <v>0.51100000000000001</v>
          </cell>
        </row>
        <row r="552">
          <cell r="D552">
            <v>0.52300000000000002</v>
          </cell>
        </row>
        <row r="553">
          <cell r="D553">
            <v>0.53600000000000003</v>
          </cell>
        </row>
        <row r="554">
          <cell r="D554">
            <v>0.54900000000000004</v>
          </cell>
        </row>
        <row r="555">
          <cell r="D555">
            <v>0.56200000000000006</v>
          </cell>
        </row>
        <row r="556">
          <cell r="D556">
            <v>0.57599999999999996</v>
          </cell>
        </row>
        <row r="557">
          <cell r="D557">
            <v>0.59</v>
          </cell>
        </row>
        <row r="558">
          <cell r="D558">
            <v>0.60399999999999998</v>
          </cell>
        </row>
        <row r="559">
          <cell r="D559">
            <v>0.61899999999999999</v>
          </cell>
        </row>
        <row r="560">
          <cell r="D560">
            <v>0.63400000000000001</v>
          </cell>
        </row>
        <row r="561">
          <cell r="D561">
            <v>0.64900000000000002</v>
          </cell>
        </row>
        <row r="562">
          <cell r="D562">
            <v>0.66500000000000004</v>
          </cell>
        </row>
        <row r="563">
          <cell r="D563">
            <v>0.68100000000000005</v>
          </cell>
        </row>
        <row r="564">
          <cell r="D564">
            <v>0.69799999999999995</v>
          </cell>
        </row>
        <row r="565">
          <cell r="D565">
            <v>0.71499999999999997</v>
          </cell>
        </row>
        <row r="566">
          <cell r="D566">
            <v>0.73199999999999998</v>
          </cell>
        </row>
        <row r="567">
          <cell r="D567">
            <v>0.75</v>
          </cell>
        </row>
        <row r="568">
          <cell r="D568">
            <v>0.76800000000000002</v>
          </cell>
        </row>
        <row r="569">
          <cell r="D569">
            <v>0.78700000000000003</v>
          </cell>
        </row>
        <row r="570">
          <cell r="D570">
            <v>0.80600000000000005</v>
          </cell>
        </row>
        <row r="571">
          <cell r="D571">
            <v>0.82499999999999996</v>
          </cell>
        </row>
        <row r="572">
          <cell r="D572">
            <v>0.84499999999999997</v>
          </cell>
        </row>
        <row r="573">
          <cell r="D573">
            <v>0.86599999999999999</v>
          </cell>
        </row>
        <row r="574">
          <cell r="D574">
            <v>0.88700000000000001</v>
          </cell>
        </row>
        <row r="575">
          <cell r="D575">
            <v>0.90900000000000003</v>
          </cell>
        </row>
        <row r="576">
          <cell r="D576">
            <v>0.93100000000000005</v>
          </cell>
        </row>
        <row r="577">
          <cell r="D577">
            <v>0.95299999999999996</v>
          </cell>
        </row>
        <row r="578">
          <cell r="D578">
            <v>0.97599999999999998</v>
          </cell>
        </row>
        <row r="579">
          <cell r="D579">
            <v>1</v>
          </cell>
        </row>
        <row r="580">
          <cell r="D580">
            <v>1.0199999999999998</v>
          </cell>
        </row>
        <row r="581">
          <cell r="D581">
            <v>1.05</v>
          </cell>
        </row>
        <row r="582">
          <cell r="D582">
            <v>1.07</v>
          </cell>
        </row>
        <row r="583">
          <cell r="D583">
            <v>1.1000000000000001</v>
          </cell>
        </row>
        <row r="584">
          <cell r="D584">
            <v>1.1299999999999999</v>
          </cell>
        </row>
        <row r="585">
          <cell r="D585">
            <v>1.1499999999999999</v>
          </cell>
        </row>
        <row r="586">
          <cell r="D586">
            <v>1.18</v>
          </cell>
        </row>
        <row r="587">
          <cell r="D587">
            <v>1.21</v>
          </cell>
        </row>
        <row r="588">
          <cell r="D588">
            <v>1.24</v>
          </cell>
        </row>
        <row r="589">
          <cell r="D589">
            <v>1.27</v>
          </cell>
        </row>
        <row r="590">
          <cell r="D590">
            <v>1.3</v>
          </cell>
        </row>
        <row r="591">
          <cell r="D591">
            <v>1.33</v>
          </cell>
        </row>
        <row r="592">
          <cell r="D592">
            <v>1.37</v>
          </cell>
        </row>
        <row r="593">
          <cell r="D593">
            <v>1.4</v>
          </cell>
        </row>
        <row r="594">
          <cell r="D594">
            <v>1.43</v>
          </cell>
        </row>
        <row r="595">
          <cell r="D595">
            <v>1.47</v>
          </cell>
        </row>
        <row r="596">
          <cell r="D596">
            <v>1.5</v>
          </cell>
        </row>
        <row r="597">
          <cell r="D597">
            <v>1.54</v>
          </cell>
        </row>
        <row r="598">
          <cell r="D598">
            <v>1.58</v>
          </cell>
        </row>
        <row r="599">
          <cell r="D599">
            <v>1.62</v>
          </cell>
        </row>
        <row r="600">
          <cell r="D600">
            <v>1.65</v>
          </cell>
        </row>
        <row r="601">
          <cell r="D601">
            <v>1.6899999999999997</v>
          </cell>
        </row>
        <row r="602">
          <cell r="D602">
            <v>1.7399999999999998</v>
          </cell>
        </row>
        <row r="603">
          <cell r="D603">
            <v>1.78</v>
          </cell>
        </row>
        <row r="604">
          <cell r="D604">
            <v>1.82</v>
          </cell>
        </row>
        <row r="605">
          <cell r="D605">
            <v>1.87</v>
          </cell>
        </row>
        <row r="606">
          <cell r="D606">
            <v>1.9100000000000001</v>
          </cell>
        </row>
        <row r="607">
          <cell r="D607">
            <v>1.9600000000000002</v>
          </cell>
        </row>
        <row r="608">
          <cell r="D608">
            <v>2</v>
          </cell>
        </row>
        <row r="609">
          <cell r="D609">
            <v>2.0499999999999998</v>
          </cell>
        </row>
        <row r="610">
          <cell r="D610">
            <v>2.1</v>
          </cell>
        </row>
        <row r="611">
          <cell r="D611">
            <v>2.15</v>
          </cell>
        </row>
        <row r="612">
          <cell r="D612">
            <v>2.21</v>
          </cell>
        </row>
        <row r="613">
          <cell r="D613">
            <v>2.2599999999999998</v>
          </cell>
        </row>
        <row r="614">
          <cell r="D614">
            <v>2.3199999999999998</v>
          </cell>
        </row>
        <row r="615">
          <cell r="D615">
            <v>2.37</v>
          </cell>
        </row>
        <row r="616">
          <cell r="D616">
            <v>2.4300000000000002</v>
          </cell>
        </row>
        <row r="617">
          <cell r="D617">
            <v>2.4900000000000002</v>
          </cell>
        </row>
        <row r="618">
          <cell r="D618">
            <v>2.5499999999999998</v>
          </cell>
        </row>
        <row r="619">
          <cell r="D619">
            <v>2.61</v>
          </cell>
        </row>
        <row r="620">
          <cell r="D620">
            <v>2.67</v>
          </cell>
        </row>
        <row r="621">
          <cell r="D621">
            <v>2.74</v>
          </cell>
        </row>
        <row r="622">
          <cell r="D622">
            <v>2.8</v>
          </cell>
        </row>
        <row r="623">
          <cell r="D623">
            <v>2.87</v>
          </cell>
        </row>
        <row r="624">
          <cell r="D624">
            <v>2.94</v>
          </cell>
        </row>
        <row r="625">
          <cell r="D625">
            <v>3.01</v>
          </cell>
        </row>
        <row r="626">
          <cell r="D626">
            <v>3.09</v>
          </cell>
        </row>
        <row r="627">
          <cell r="D627">
            <v>3.16</v>
          </cell>
        </row>
        <row r="628">
          <cell r="D628">
            <v>3.24</v>
          </cell>
        </row>
        <row r="629">
          <cell r="D629">
            <v>3.3200000000000003</v>
          </cell>
        </row>
        <row r="630">
          <cell r="D630">
            <v>3.4</v>
          </cell>
        </row>
        <row r="631">
          <cell r="D631">
            <v>3.4799999999999995</v>
          </cell>
        </row>
        <row r="632">
          <cell r="D632">
            <v>3.5700000000000003</v>
          </cell>
        </row>
        <row r="633">
          <cell r="D633">
            <v>3.65</v>
          </cell>
        </row>
        <row r="634">
          <cell r="D634">
            <v>3.74</v>
          </cell>
        </row>
        <row r="635">
          <cell r="D635">
            <v>3.8299999999999996</v>
          </cell>
        </row>
        <row r="636">
          <cell r="D636">
            <v>3.9200000000000004</v>
          </cell>
        </row>
        <row r="637">
          <cell r="D637">
            <v>4.0200000000000005</v>
          </cell>
        </row>
        <row r="638">
          <cell r="D638">
            <v>4.12</v>
          </cell>
        </row>
        <row r="639">
          <cell r="D639">
            <v>4.22</v>
          </cell>
        </row>
        <row r="640">
          <cell r="D640">
            <v>4.32</v>
          </cell>
        </row>
        <row r="641">
          <cell r="D641">
            <v>4.42</v>
          </cell>
        </row>
        <row r="642">
          <cell r="D642">
            <v>4.53</v>
          </cell>
        </row>
        <row r="643">
          <cell r="D643">
            <v>4.6399999999999997</v>
          </cell>
        </row>
        <row r="644">
          <cell r="D644">
            <v>4.75</v>
          </cell>
        </row>
        <row r="645">
          <cell r="D645">
            <v>4.87</v>
          </cell>
        </row>
        <row r="646">
          <cell r="D646">
            <v>4.99</v>
          </cell>
        </row>
        <row r="647">
          <cell r="D647">
            <v>5.1100000000000003</v>
          </cell>
        </row>
        <row r="648">
          <cell r="D648">
            <v>5.23</v>
          </cell>
        </row>
        <row r="649">
          <cell r="D649">
            <v>5.36</v>
          </cell>
        </row>
        <row r="650">
          <cell r="D650">
            <v>5.49</v>
          </cell>
        </row>
        <row r="651">
          <cell r="D651">
            <v>5.62</v>
          </cell>
        </row>
        <row r="652">
          <cell r="D652">
            <v>5.76</v>
          </cell>
        </row>
        <row r="653">
          <cell r="D653">
            <v>5.9</v>
          </cell>
        </row>
        <row r="654">
          <cell r="D654">
            <v>6.04</v>
          </cell>
        </row>
        <row r="655">
          <cell r="D655">
            <v>6.19</v>
          </cell>
        </row>
        <row r="656">
          <cell r="D656">
            <v>6.34</v>
          </cell>
        </row>
        <row r="657">
          <cell r="D657">
            <v>6.4900000000000011</v>
          </cell>
        </row>
        <row r="658">
          <cell r="D658">
            <v>6.65</v>
          </cell>
        </row>
        <row r="659">
          <cell r="D659">
            <v>6.8099999999999987</v>
          </cell>
        </row>
        <row r="660">
          <cell r="D660">
            <v>6.98</v>
          </cell>
        </row>
        <row r="661">
          <cell r="D661">
            <v>7.15</v>
          </cell>
        </row>
        <row r="662">
          <cell r="D662">
            <v>7.32</v>
          </cell>
        </row>
        <row r="663">
          <cell r="D663">
            <v>7.5</v>
          </cell>
        </row>
        <row r="664">
          <cell r="D664">
            <v>7.68</v>
          </cell>
        </row>
        <row r="665">
          <cell r="D665">
            <v>7.87</v>
          </cell>
        </row>
        <row r="666">
          <cell r="D666">
            <v>8.0599999999999987</v>
          </cell>
        </row>
        <row r="667">
          <cell r="D667">
            <v>8.25</v>
          </cell>
        </row>
        <row r="668">
          <cell r="D668">
            <v>8.4499999999999993</v>
          </cell>
        </row>
        <row r="669">
          <cell r="D669">
            <v>8.66</v>
          </cell>
        </row>
        <row r="670">
          <cell r="D670">
            <v>8.8699999999999992</v>
          </cell>
        </row>
        <row r="671">
          <cell r="D671">
            <v>9.09</v>
          </cell>
        </row>
        <row r="672">
          <cell r="D672">
            <v>9.31</v>
          </cell>
        </row>
        <row r="673">
          <cell r="D673">
            <v>9.5299999999999994</v>
          </cell>
        </row>
        <row r="674">
          <cell r="D674">
            <v>9.76</v>
          </cell>
        </row>
        <row r="675">
          <cell r="D675">
            <v>10</v>
          </cell>
        </row>
        <row r="676">
          <cell r="D676">
            <v>10.199999999999999</v>
          </cell>
        </row>
        <row r="677">
          <cell r="D677">
            <v>10.5</v>
          </cell>
        </row>
        <row r="678">
          <cell r="D678">
            <v>10.7</v>
          </cell>
        </row>
        <row r="679">
          <cell r="D679">
            <v>11</v>
          </cell>
        </row>
        <row r="680">
          <cell r="D680">
            <v>11.3</v>
          </cell>
        </row>
        <row r="681">
          <cell r="D681">
            <v>11.5</v>
          </cell>
        </row>
        <row r="682">
          <cell r="D682">
            <v>11.8</v>
          </cell>
        </row>
        <row r="683">
          <cell r="D683">
            <v>12.1</v>
          </cell>
        </row>
        <row r="684">
          <cell r="D684">
            <v>12.4</v>
          </cell>
        </row>
        <row r="685">
          <cell r="D685">
            <v>12.7</v>
          </cell>
        </row>
        <row r="686">
          <cell r="D686">
            <v>13</v>
          </cell>
        </row>
        <row r="687">
          <cell r="D687">
            <v>13.3</v>
          </cell>
        </row>
        <row r="688">
          <cell r="D688">
            <v>13.7</v>
          </cell>
        </row>
        <row r="689">
          <cell r="D689">
            <v>14</v>
          </cell>
        </row>
        <row r="690">
          <cell r="D690">
            <v>14.3</v>
          </cell>
        </row>
        <row r="691">
          <cell r="D691">
            <v>14.7</v>
          </cell>
        </row>
        <row r="692">
          <cell r="D692">
            <v>15</v>
          </cell>
        </row>
        <row r="693">
          <cell r="D693">
            <v>15.4</v>
          </cell>
        </row>
        <row r="694">
          <cell r="D694">
            <v>15.8</v>
          </cell>
        </row>
        <row r="695">
          <cell r="D695">
            <v>16.2</v>
          </cell>
        </row>
        <row r="696">
          <cell r="D696">
            <v>16.5</v>
          </cell>
        </row>
        <row r="697">
          <cell r="D697">
            <v>16.899999999999999</v>
          </cell>
        </row>
        <row r="698">
          <cell r="D698">
            <v>17.399999999999999</v>
          </cell>
        </row>
        <row r="699">
          <cell r="D699">
            <v>17.8</v>
          </cell>
        </row>
        <row r="700">
          <cell r="D700">
            <v>18.2</v>
          </cell>
        </row>
        <row r="701">
          <cell r="D701">
            <v>18.7</v>
          </cell>
        </row>
        <row r="702">
          <cell r="D702">
            <v>19.100000000000001</v>
          </cell>
        </row>
        <row r="703">
          <cell r="D703">
            <v>19.600000000000001</v>
          </cell>
        </row>
        <row r="704">
          <cell r="D704">
            <v>20</v>
          </cell>
        </row>
        <row r="705">
          <cell r="D705">
            <v>20.5</v>
          </cell>
        </row>
        <row r="706">
          <cell r="D706">
            <v>21</v>
          </cell>
        </row>
        <row r="707">
          <cell r="D707">
            <v>21.5</v>
          </cell>
        </row>
        <row r="708">
          <cell r="D708">
            <v>22.1</v>
          </cell>
        </row>
        <row r="709">
          <cell r="D709">
            <v>22.6</v>
          </cell>
        </row>
        <row r="710">
          <cell r="D710">
            <v>23.2</v>
          </cell>
        </row>
        <row r="711">
          <cell r="D711">
            <v>23.7</v>
          </cell>
        </row>
        <row r="712">
          <cell r="D712">
            <v>24.3</v>
          </cell>
        </row>
        <row r="713">
          <cell r="D713">
            <v>24.9</v>
          </cell>
        </row>
        <row r="714">
          <cell r="D714">
            <v>25.5</v>
          </cell>
        </row>
        <row r="715">
          <cell r="D715">
            <v>26.1</v>
          </cell>
        </row>
        <row r="716">
          <cell r="D716">
            <v>26.7</v>
          </cell>
        </row>
        <row r="717">
          <cell r="D717">
            <v>27.4</v>
          </cell>
        </row>
        <row r="718">
          <cell r="D718">
            <v>28</v>
          </cell>
        </row>
        <row r="719">
          <cell r="D719">
            <v>28.7</v>
          </cell>
        </row>
        <row r="720">
          <cell r="D720">
            <v>29.4</v>
          </cell>
        </row>
        <row r="721">
          <cell r="D721">
            <v>30.1</v>
          </cell>
        </row>
        <row r="722">
          <cell r="D722">
            <v>30.9</v>
          </cell>
        </row>
        <row r="723">
          <cell r="D723">
            <v>31.6</v>
          </cell>
        </row>
        <row r="724">
          <cell r="D724">
            <v>32.4</v>
          </cell>
        </row>
        <row r="725">
          <cell r="D725">
            <v>33.200000000000003</v>
          </cell>
        </row>
        <row r="726">
          <cell r="D726">
            <v>34</v>
          </cell>
        </row>
        <row r="727">
          <cell r="D727">
            <v>34.799999999999997</v>
          </cell>
        </row>
        <row r="728">
          <cell r="D728">
            <v>35.700000000000003</v>
          </cell>
        </row>
        <row r="729">
          <cell r="D729">
            <v>36.5</v>
          </cell>
        </row>
        <row r="730">
          <cell r="D730">
            <v>37.4</v>
          </cell>
        </row>
        <row r="731">
          <cell r="D731">
            <v>38.299999999999997</v>
          </cell>
        </row>
        <row r="732">
          <cell r="D732">
            <v>39.200000000000003</v>
          </cell>
        </row>
        <row r="733">
          <cell r="D733">
            <v>40.200000000000003</v>
          </cell>
        </row>
        <row r="734">
          <cell r="D734">
            <v>41.2</v>
          </cell>
        </row>
        <row r="735">
          <cell r="D735">
            <v>42.2</v>
          </cell>
        </row>
        <row r="736">
          <cell r="D736">
            <v>43.2</v>
          </cell>
        </row>
        <row r="737">
          <cell r="D737">
            <v>44.2</v>
          </cell>
        </row>
        <row r="738">
          <cell r="D738">
            <v>45.3</v>
          </cell>
        </row>
        <row r="739">
          <cell r="D739">
            <v>46.4</v>
          </cell>
        </row>
        <row r="740">
          <cell r="D740">
            <v>47.5</v>
          </cell>
        </row>
        <row r="741">
          <cell r="D741">
            <v>48.7</v>
          </cell>
        </row>
        <row r="742">
          <cell r="D742">
            <v>49.9</v>
          </cell>
        </row>
        <row r="743">
          <cell r="D743">
            <v>51.1</v>
          </cell>
        </row>
        <row r="744">
          <cell r="D744">
            <v>52.3</v>
          </cell>
        </row>
        <row r="745">
          <cell r="D745">
            <v>53.6</v>
          </cell>
        </row>
        <row r="746">
          <cell r="D746">
            <v>54.9</v>
          </cell>
        </row>
        <row r="747">
          <cell r="D747">
            <v>56.2</v>
          </cell>
        </row>
        <row r="748">
          <cell r="D748">
            <v>57.6</v>
          </cell>
        </row>
        <row r="749">
          <cell r="D749">
            <v>59</v>
          </cell>
        </row>
        <row r="750">
          <cell r="D750">
            <v>60.4</v>
          </cell>
        </row>
        <row r="751">
          <cell r="D751">
            <v>61.9</v>
          </cell>
        </row>
        <row r="752">
          <cell r="D752">
            <v>63.4</v>
          </cell>
        </row>
        <row r="753">
          <cell r="D753">
            <v>64.900000000000006</v>
          </cell>
        </row>
        <row r="754">
          <cell r="D754">
            <v>66.5</v>
          </cell>
        </row>
        <row r="755">
          <cell r="D755">
            <v>68.099999999999994</v>
          </cell>
        </row>
        <row r="756">
          <cell r="D756">
            <v>69.8</v>
          </cell>
        </row>
        <row r="757">
          <cell r="D757">
            <v>71.5</v>
          </cell>
        </row>
        <row r="758">
          <cell r="D758">
            <v>73.2</v>
          </cell>
        </row>
        <row r="759">
          <cell r="D759">
            <v>75</v>
          </cell>
        </row>
        <row r="760">
          <cell r="D760">
            <v>76.8</v>
          </cell>
        </row>
        <row r="761">
          <cell r="D761">
            <v>78.7</v>
          </cell>
        </row>
        <row r="762">
          <cell r="D762">
            <v>80.599999999999994</v>
          </cell>
        </row>
        <row r="763">
          <cell r="D763">
            <v>82.5</v>
          </cell>
        </row>
        <row r="764">
          <cell r="D764">
            <v>84.5</v>
          </cell>
        </row>
        <row r="765">
          <cell r="D765">
            <v>86.6</v>
          </cell>
        </row>
        <row r="766">
          <cell r="D766">
            <v>88.7</v>
          </cell>
        </row>
        <row r="767">
          <cell r="D767">
            <v>90.9</v>
          </cell>
        </row>
        <row r="768">
          <cell r="D768">
            <v>93.1</v>
          </cell>
        </row>
        <row r="769">
          <cell r="D769">
            <v>95.3</v>
          </cell>
        </row>
        <row r="770">
          <cell r="D770">
            <v>97.6</v>
          </cell>
        </row>
        <row r="771">
          <cell r="D771">
            <v>100</v>
          </cell>
        </row>
        <row r="772">
          <cell r="D772">
            <v>102</v>
          </cell>
        </row>
        <row r="773">
          <cell r="D773">
            <v>105</v>
          </cell>
        </row>
        <row r="774">
          <cell r="D774">
            <v>107</v>
          </cell>
        </row>
        <row r="775">
          <cell r="D775">
            <v>110</v>
          </cell>
        </row>
        <row r="776">
          <cell r="D776">
            <v>113</v>
          </cell>
        </row>
        <row r="777">
          <cell r="D777">
            <v>115</v>
          </cell>
        </row>
        <row r="778">
          <cell r="D778">
            <v>118</v>
          </cell>
        </row>
        <row r="779">
          <cell r="D779">
            <v>121</v>
          </cell>
        </row>
        <row r="780">
          <cell r="D780">
            <v>124</v>
          </cell>
        </row>
        <row r="781">
          <cell r="D781">
            <v>127</v>
          </cell>
        </row>
        <row r="782">
          <cell r="D782">
            <v>130</v>
          </cell>
        </row>
        <row r="783">
          <cell r="D783">
            <v>133</v>
          </cell>
        </row>
        <row r="784">
          <cell r="D784">
            <v>137</v>
          </cell>
        </row>
        <row r="785">
          <cell r="D785">
            <v>140</v>
          </cell>
        </row>
        <row r="786">
          <cell r="D786">
            <v>143</v>
          </cell>
        </row>
        <row r="787">
          <cell r="D787">
            <v>147</v>
          </cell>
        </row>
        <row r="788">
          <cell r="D788">
            <v>150</v>
          </cell>
        </row>
        <row r="789">
          <cell r="D789">
            <v>154</v>
          </cell>
        </row>
        <row r="790">
          <cell r="D790">
            <v>158</v>
          </cell>
        </row>
        <row r="791">
          <cell r="D791">
            <v>162</v>
          </cell>
        </row>
        <row r="792">
          <cell r="D792">
            <v>165</v>
          </cell>
        </row>
        <row r="793">
          <cell r="D793">
            <v>169</v>
          </cell>
        </row>
        <row r="794">
          <cell r="D794">
            <v>174</v>
          </cell>
        </row>
        <row r="795">
          <cell r="D795">
            <v>178</v>
          </cell>
        </row>
        <row r="796">
          <cell r="D796">
            <v>182</v>
          </cell>
        </row>
        <row r="797">
          <cell r="D797">
            <v>187</v>
          </cell>
        </row>
        <row r="798">
          <cell r="D798">
            <v>191</v>
          </cell>
        </row>
        <row r="799">
          <cell r="D799">
            <v>196</v>
          </cell>
        </row>
        <row r="800">
          <cell r="D800">
            <v>200</v>
          </cell>
        </row>
        <row r="801">
          <cell r="D801">
            <v>205</v>
          </cell>
        </row>
        <row r="802">
          <cell r="D802">
            <v>210</v>
          </cell>
        </row>
        <row r="803">
          <cell r="D803">
            <v>215</v>
          </cell>
        </row>
        <row r="804">
          <cell r="D804">
            <v>221</v>
          </cell>
        </row>
        <row r="805">
          <cell r="D805">
            <v>226</v>
          </cell>
        </row>
        <row r="806">
          <cell r="D806">
            <v>232</v>
          </cell>
        </row>
        <row r="807">
          <cell r="D807">
            <v>237</v>
          </cell>
        </row>
        <row r="808">
          <cell r="D808">
            <v>243</v>
          </cell>
        </row>
        <row r="809">
          <cell r="D809">
            <v>249</v>
          </cell>
        </row>
        <row r="810">
          <cell r="D810">
            <v>255</v>
          </cell>
        </row>
        <row r="811">
          <cell r="D811">
            <v>261</v>
          </cell>
        </row>
        <row r="812">
          <cell r="D812">
            <v>267</v>
          </cell>
        </row>
        <row r="813">
          <cell r="D813">
            <v>274</v>
          </cell>
        </row>
        <row r="814">
          <cell r="D814">
            <v>280</v>
          </cell>
        </row>
        <row r="815">
          <cell r="D815">
            <v>287</v>
          </cell>
        </row>
        <row r="816">
          <cell r="D816">
            <v>294</v>
          </cell>
        </row>
        <row r="817">
          <cell r="D817">
            <v>301</v>
          </cell>
        </row>
        <row r="818">
          <cell r="D818">
            <v>309</v>
          </cell>
        </row>
        <row r="819">
          <cell r="D819">
            <v>316</v>
          </cell>
        </row>
        <row r="820">
          <cell r="D820">
            <v>324</v>
          </cell>
        </row>
        <row r="821">
          <cell r="D821">
            <v>332</v>
          </cell>
        </row>
        <row r="822">
          <cell r="D822">
            <v>340</v>
          </cell>
        </row>
        <row r="823">
          <cell r="D823">
            <v>348</v>
          </cell>
        </row>
        <row r="824">
          <cell r="D824">
            <v>357</v>
          </cell>
        </row>
        <row r="825">
          <cell r="D825">
            <v>365</v>
          </cell>
        </row>
        <row r="826">
          <cell r="D826">
            <v>374</v>
          </cell>
        </row>
        <row r="827">
          <cell r="D827">
            <v>383</v>
          </cell>
        </row>
        <row r="828">
          <cell r="D828">
            <v>392</v>
          </cell>
        </row>
        <row r="829">
          <cell r="D829">
            <v>402</v>
          </cell>
        </row>
        <row r="830">
          <cell r="D830">
            <v>412</v>
          </cell>
        </row>
        <row r="831">
          <cell r="D831">
            <v>422</v>
          </cell>
        </row>
        <row r="832">
          <cell r="D832">
            <v>432</v>
          </cell>
        </row>
        <row r="833">
          <cell r="D833">
            <v>442</v>
          </cell>
        </row>
        <row r="834">
          <cell r="D834">
            <v>453</v>
          </cell>
        </row>
        <row r="835">
          <cell r="D835">
            <v>464</v>
          </cell>
        </row>
        <row r="836">
          <cell r="D836">
            <v>475</v>
          </cell>
        </row>
        <row r="837">
          <cell r="D837">
            <v>487</v>
          </cell>
        </row>
        <row r="838">
          <cell r="D838">
            <v>499</v>
          </cell>
        </row>
        <row r="839">
          <cell r="D839">
            <v>511</v>
          </cell>
        </row>
        <row r="840">
          <cell r="D840">
            <v>523</v>
          </cell>
        </row>
        <row r="841">
          <cell r="D841">
            <v>536</v>
          </cell>
        </row>
        <row r="842">
          <cell r="D842">
            <v>549</v>
          </cell>
        </row>
        <row r="843">
          <cell r="D843">
            <v>562</v>
          </cell>
        </row>
        <row r="844">
          <cell r="D844">
            <v>576</v>
          </cell>
        </row>
        <row r="845">
          <cell r="D845">
            <v>590</v>
          </cell>
        </row>
        <row r="846">
          <cell r="D846">
            <v>604</v>
          </cell>
        </row>
        <row r="847">
          <cell r="D847">
            <v>619</v>
          </cell>
        </row>
        <row r="848">
          <cell r="D848">
            <v>634</v>
          </cell>
        </row>
        <row r="849">
          <cell r="D849">
            <v>649</v>
          </cell>
        </row>
        <row r="850">
          <cell r="D850">
            <v>665</v>
          </cell>
        </row>
        <row r="851">
          <cell r="D851">
            <v>681</v>
          </cell>
        </row>
        <row r="852">
          <cell r="D852">
            <v>698</v>
          </cell>
        </row>
        <row r="853">
          <cell r="D853">
            <v>715</v>
          </cell>
        </row>
        <row r="854">
          <cell r="D854">
            <v>732</v>
          </cell>
        </row>
        <row r="855">
          <cell r="D855">
            <v>750</v>
          </cell>
        </row>
        <row r="856">
          <cell r="D856">
            <v>768</v>
          </cell>
        </row>
        <row r="857">
          <cell r="D857">
            <v>787</v>
          </cell>
        </row>
        <row r="858">
          <cell r="D858">
            <v>806</v>
          </cell>
        </row>
        <row r="859">
          <cell r="D859">
            <v>825</v>
          </cell>
        </row>
        <row r="860">
          <cell r="D860">
            <v>845</v>
          </cell>
        </row>
        <row r="861">
          <cell r="D861">
            <v>866</v>
          </cell>
        </row>
        <row r="862">
          <cell r="D862">
            <v>887</v>
          </cell>
        </row>
        <row r="863">
          <cell r="D863">
            <v>909</v>
          </cell>
        </row>
        <row r="864">
          <cell r="D864">
            <v>931</v>
          </cell>
        </row>
        <row r="865">
          <cell r="D865">
            <v>953</v>
          </cell>
        </row>
        <row r="866">
          <cell r="D866">
            <v>976</v>
          </cell>
        </row>
        <row r="867">
          <cell r="D867">
            <v>1000</v>
          </cell>
        </row>
        <row r="868">
          <cell r="D868">
            <v>1019.9999999999999</v>
          </cell>
        </row>
        <row r="869">
          <cell r="D869">
            <v>1050</v>
          </cell>
        </row>
        <row r="870">
          <cell r="D870">
            <v>1070</v>
          </cell>
        </row>
        <row r="871">
          <cell r="D871">
            <v>1100</v>
          </cell>
        </row>
        <row r="872">
          <cell r="D872">
            <v>1130</v>
          </cell>
        </row>
        <row r="873">
          <cell r="D873">
            <v>1150</v>
          </cell>
        </row>
        <row r="874">
          <cell r="D874">
            <v>1180</v>
          </cell>
        </row>
        <row r="875">
          <cell r="D875">
            <v>1210</v>
          </cell>
        </row>
        <row r="876">
          <cell r="D876">
            <v>1240</v>
          </cell>
        </row>
        <row r="877">
          <cell r="D877">
            <v>1270</v>
          </cell>
        </row>
        <row r="878">
          <cell r="D878">
            <v>1300</v>
          </cell>
        </row>
        <row r="879">
          <cell r="D879">
            <v>1330</v>
          </cell>
        </row>
        <row r="880">
          <cell r="D880">
            <v>1370</v>
          </cell>
        </row>
        <row r="881">
          <cell r="D881">
            <v>1400</v>
          </cell>
        </row>
        <row r="882">
          <cell r="D882">
            <v>1430</v>
          </cell>
        </row>
        <row r="883">
          <cell r="D883">
            <v>1470</v>
          </cell>
        </row>
        <row r="884">
          <cell r="D884">
            <v>1500</v>
          </cell>
        </row>
        <row r="885">
          <cell r="D885">
            <v>1540</v>
          </cell>
        </row>
        <row r="886">
          <cell r="D886">
            <v>1580</v>
          </cell>
        </row>
        <row r="887">
          <cell r="D887">
            <v>1620</v>
          </cell>
        </row>
        <row r="888">
          <cell r="D888">
            <v>1650</v>
          </cell>
        </row>
        <row r="889">
          <cell r="D889">
            <v>1689.9999999999998</v>
          </cell>
        </row>
        <row r="890">
          <cell r="D890">
            <v>1739.9999999999998</v>
          </cell>
        </row>
        <row r="891">
          <cell r="D891">
            <v>1780</v>
          </cell>
        </row>
        <row r="892">
          <cell r="D892">
            <v>1820</v>
          </cell>
        </row>
        <row r="893">
          <cell r="D893">
            <v>1870</v>
          </cell>
        </row>
        <row r="894">
          <cell r="D894">
            <v>1910.0000000000002</v>
          </cell>
        </row>
        <row r="895">
          <cell r="D895">
            <v>1960.0000000000002</v>
          </cell>
        </row>
        <row r="896">
          <cell r="D896">
            <v>2000</v>
          </cell>
        </row>
        <row r="897">
          <cell r="D897">
            <v>2050</v>
          </cell>
        </row>
        <row r="898">
          <cell r="D898">
            <v>2100</v>
          </cell>
        </row>
        <row r="899">
          <cell r="D899">
            <v>2150</v>
          </cell>
        </row>
        <row r="900">
          <cell r="D900">
            <v>2210</v>
          </cell>
        </row>
        <row r="901">
          <cell r="D901">
            <v>2260</v>
          </cell>
        </row>
        <row r="902">
          <cell r="D902">
            <v>2320</v>
          </cell>
        </row>
        <row r="903">
          <cell r="D903">
            <v>2370</v>
          </cell>
        </row>
        <row r="904">
          <cell r="D904">
            <v>2430</v>
          </cell>
        </row>
        <row r="905">
          <cell r="D905">
            <v>2490</v>
          </cell>
        </row>
        <row r="906">
          <cell r="D906">
            <v>2550</v>
          </cell>
        </row>
        <row r="907">
          <cell r="D907">
            <v>2610</v>
          </cell>
        </row>
        <row r="908">
          <cell r="D908">
            <v>2670</v>
          </cell>
        </row>
        <row r="909">
          <cell r="D909">
            <v>2740</v>
          </cell>
        </row>
        <row r="910">
          <cell r="D910">
            <v>2800</v>
          </cell>
        </row>
        <row r="911">
          <cell r="D911">
            <v>2870</v>
          </cell>
        </row>
        <row r="912">
          <cell r="D912">
            <v>2940</v>
          </cell>
        </row>
        <row r="913">
          <cell r="D913">
            <v>3010</v>
          </cell>
        </row>
        <row r="914">
          <cell r="D914">
            <v>3090</v>
          </cell>
        </row>
        <row r="915">
          <cell r="D915">
            <v>3160</v>
          </cell>
        </row>
        <row r="916">
          <cell r="D916">
            <v>3240</v>
          </cell>
        </row>
        <row r="917">
          <cell r="D917">
            <v>3320.0000000000005</v>
          </cell>
        </row>
        <row r="918">
          <cell r="D918">
            <v>3400</v>
          </cell>
        </row>
        <row r="919">
          <cell r="D919">
            <v>3479.9999999999995</v>
          </cell>
        </row>
        <row r="920">
          <cell r="D920">
            <v>3570.0000000000005</v>
          </cell>
        </row>
        <row r="921">
          <cell r="D921">
            <v>3650</v>
          </cell>
        </row>
        <row r="922">
          <cell r="D922">
            <v>3740</v>
          </cell>
        </row>
        <row r="923">
          <cell r="D923">
            <v>3829.9999999999995</v>
          </cell>
        </row>
        <row r="924">
          <cell r="D924">
            <v>3920.0000000000005</v>
          </cell>
        </row>
        <row r="925">
          <cell r="D925">
            <v>4020.0000000000005</v>
          </cell>
        </row>
        <row r="926">
          <cell r="D926">
            <v>4120.0000000000009</v>
          </cell>
        </row>
        <row r="927">
          <cell r="D927">
            <v>4220</v>
          </cell>
        </row>
        <row r="928">
          <cell r="D928">
            <v>4320</v>
          </cell>
        </row>
        <row r="929">
          <cell r="D929">
            <v>4420</v>
          </cell>
        </row>
        <row r="930">
          <cell r="D930">
            <v>4530</v>
          </cell>
        </row>
        <row r="931">
          <cell r="D931">
            <v>4640</v>
          </cell>
        </row>
        <row r="932">
          <cell r="D932">
            <v>4750</v>
          </cell>
        </row>
        <row r="933">
          <cell r="D933">
            <v>4870</v>
          </cell>
        </row>
        <row r="934">
          <cell r="D934">
            <v>4990</v>
          </cell>
        </row>
        <row r="935">
          <cell r="D935">
            <v>5110</v>
          </cell>
        </row>
        <row r="936">
          <cell r="D936">
            <v>5230</v>
          </cell>
        </row>
        <row r="937">
          <cell r="D937">
            <v>5360</v>
          </cell>
        </row>
        <row r="938">
          <cell r="D938">
            <v>5490</v>
          </cell>
        </row>
        <row r="939">
          <cell r="D939">
            <v>5620</v>
          </cell>
        </row>
        <row r="940">
          <cell r="D940">
            <v>5760</v>
          </cell>
        </row>
        <row r="941">
          <cell r="D941">
            <v>5900</v>
          </cell>
        </row>
        <row r="942">
          <cell r="D942">
            <v>6040</v>
          </cell>
        </row>
        <row r="943">
          <cell r="D943">
            <v>6190</v>
          </cell>
        </row>
        <row r="944">
          <cell r="D944">
            <v>6340</v>
          </cell>
        </row>
        <row r="945">
          <cell r="D945">
            <v>6490.0000000000009</v>
          </cell>
        </row>
        <row r="946">
          <cell r="D946">
            <v>6650</v>
          </cell>
        </row>
        <row r="947">
          <cell r="D947">
            <v>6809.9999999999991</v>
          </cell>
        </row>
        <row r="948">
          <cell r="D948">
            <v>6980</v>
          </cell>
        </row>
        <row r="949">
          <cell r="D949">
            <v>7150</v>
          </cell>
        </row>
        <row r="950">
          <cell r="D950">
            <v>7320</v>
          </cell>
        </row>
        <row r="951">
          <cell r="D951">
            <v>7500</v>
          </cell>
        </row>
        <row r="952">
          <cell r="D952">
            <v>7680</v>
          </cell>
        </row>
        <row r="953">
          <cell r="D953">
            <v>7870</v>
          </cell>
        </row>
        <row r="954">
          <cell r="D954">
            <v>8059.9999999999991</v>
          </cell>
        </row>
        <row r="955">
          <cell r="D955">
            <v>8250</v>
          </cell>
        </row>
        <row r="956">
          <cell r="D956">
            <v>8450</v>
          </cell>
        </row>
        <row r="957">
          <cell r="D957">
            <v>8660</v>
          </cell>
        </row>
        <row r="958">
          <cell r="D958">
            <v>8870</v>
          </cell>
        </row>
        <row r="959">
          <cell r="D959">
            <v>9090</v>
          </cell>
        </row>
        <row r="960">
          <cell r="D960">
            <v>9310</v>
          </cell>
        </row>
        <row r="961">
          <cell r="D961">
            <v>9530</v>
          </cell>
        </row>
        <row r="962">
          <cell r="D962">
            <v>9760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9"/>
  <sheetViews>
    <sheetView tabSelected="1" zoomScale="85" zoomScaleNormal="85" workbookViewId="0">
      <selection activeCell="E5" sqref="E5"/>
    </sheetView>
  </sheetViews>
  <sheetFormatPr defaultRowHeight="14.4" x14ac:dyDescent="0.3"/>
  <cols>
    <col min="2" max="2" width="14.6640625" style="26" bestFit="1" customWidth="1"/>
    <col min="3" max="3" width="14.6640625" style="26" customWidth="1"/>
    <col min="5" max="12" width="12.77734375" customWidth="1"/>
    <col min="13" max="13" width="14.77734375" customWidth="1"/>
    <col min="14" max="17" width="12.77734375" customWidth="1"/>
    <col min="18" max="20" width="14.77734375" customWidth="1"/>
    <col min="22" max="22" width="20.44140625" customWidth="1"/>
    <col min="23" max="35" width="11.77734375" customWidth="1"/>
  </cols>
  <sheetData>
    <row r="1" spans="1:35" x14ac:dyDescent="0.3">
      <c r="B1" s="27" t="s">
        <v>706</v>
      </c>
      <c r="C1" s="27" t="s">
        <v>22</v>
      </c>
      <c r="E1" s="48" t="s">
        <v>709</v>
      </c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V1" t="str">
        <f>"Add "&amp;sSymNam&amp;" Next  0 (0 0);"</f>
        <v>Add CNP-R- Next  0 (0 0);</v>
      </c>
    </row>
    <row r="2" spans="1:35" x14ac:dyDescent="0.3">
      <c r="B2" s="32" t="s">
        <v>710</v>
      </c>
      <c r="C2" s="32" t="s">
        <v>732</v>
      </c>
      <c r="E2" s="34"/>
      <c r="F2" s="34"/>
      <c r="G2" s="34" t="s">
        <v>744</v>
      </c>
      <c r="H2" s="34"/>
      <c r="I2" s="34" t="s">
        <v>745</v>
      </c>
      <c r="J2" s="34"/>
      <c r="K2" s="34" t="s">
        <v>809</v>
      </c>
      <c r="L2" s="34" t="s">
        <v>713</v>
      </c>
      <c r="M2" s="34" t="s">
        <v>742</v>
      </c>
      <c r="N2" s="34"/>
      <c r="O2" s="34" t="s">
        <v>743</v>
      </c>
      <c r="P2" s="34"/>
      <c r="Q2" s="34" t="s">
        <v>708</v>
      </c>
      <c r="R2" s="30"/>
      <c r="S2" s="30"/>
      <c r="T2" s="30"/>
      <c r="V2" t="str">
        <f>"package '"&amp;sPakNam&amp;"' '"&amp;sSeries&amp;sPcode&amp;"';"</f>
        <v>package 'C0402' 'CGA2';</v>
      </c>
      <c r="W2" t="s">
        <v>740</v>
      </c>
    </row>
    <row r="3" spans="1:35" x14ac:dyDescent="0.3">
      <c r="B3" s="31" t="s">
        <v>707</v>
      </c>
      <c r="C3" s="31" t="s">
        <v>635</v>
      </c>
      <c r="E3" s="25" t="s">
        <v>288</v>
      </c>
      <c r="F3" s="25" t="s">
        <v>289</v>
      </c>
      <c r="G3" s="25" t="s">
        <v>290</v>
      </c>
      <c r="H3" s="25"/>
      <c r="I3" s="25" t="s">
        <v>705</v>
      </c>
      <c r="J3" s="25" t="s">
        <v>810</v>
      </c>
      <c r="K3" s="25" t="s">
        <v>26</v>
      </c>
      <c r="L3" s="25" t="s">
        <v>812</v>
      </c>
      <c r="M3" s="25" t="s">
        <v>291</v>
      </c>
      <c r="N3" s="25" t="s">
        <v>811</v>
      </c>
      <c r="O3" s="25" t="s">
        <v>292</v>
      </c>
      <c r="P3" s="25" t="s">
        <v>813</v>
      </c>
      <c r="Q3" s="25" t="s">
        <v>293</v>
      </c>
      <c r="R3" s="25" t="s">
        <v>294</v>
      </c>
      <c r="S3" s="25"/>
      <c r="T3" s="25"/>
      <c r="V3" t="s">
        <v>741</v>
      </c>
      <c r="W3" t="str">
        <f t="shared" ref="W3:AI3" si="0">IF(F3&lt;&gt;"","attribute "&amp;F$3&amp;" constant;","")</f>
        <v>attribute value constant;</v>
      </c>
      <c r="X3" t="str">
        <f t="shared" si="0"/>
        <v>attribute tolerance constant;</v>
      </c>
      <c r="Y3" t="str">
        <f t="shared" si="0"/>
        <v/>
      </c>
      <c r="Z3" t="str">
        <f t="shared" si="0"/>
        <v>attribute rated_v constant;</v>
      </c>
      <c r="AA3" t="str">
        <f t="shared" si="0"/>
        <v>attribute series constant;</v>
      </c>
      <c r="AB3" t="str">
        <f t="shared" si="0"/>
        <v>attribute Coefficient constant;</v>
      </c>
      <c r="AC3" t="str">
        <f t="shared" si="0"/>
        <v>attribute size constant;</v>
      </c>
      <c r="AD3" t="str">
        <f t="shared" si="0"/>
        <v>attribute operating_temp constant;</v>
      </c>
      <c r="AE3" t="str">
        <f t="shared" si="0"/>
        <v>attribute marking constant;</v>
      </c>
      <c r="AF3" t="str">
        <f t="shared" si="0"/>
        <v>attribute aec-q200 constant;</v>
      </c>
      <c r="AG3" t="str">
        <f t="shared" si="0"/>
        <v>attribute height constant;</v>
      </c>
      <c r="AH3" t="str">
        <f t="shared" si="0"/>
        <v>attribute mfg constant;</v>
      </c>
      <c r="AI3" t="str">
        <f t="shared" si="0"/>
        <v>attribute mpn constant;</v>
      </c>
    </row>
    <row r="4" spans="1:35" x14ac:dyDescent="0.3">
      <c r="B4" s="27" t="s">
        <v>711</v>
      </c>
      <c r="C4" s="27" t="s">
        <v>714</v>
      </c>
      <c r="E4" t="str" cm="1">
        <f t="array" ref="E4:E13">IF(_xlfn._xlws.FILTER(sot_term_codes!K3:K233,(sot_term_codes!H3:H233=sCcode)*(sot_term_codes!E3:E233=sSeries&amp;sPcode)*(ISNUMBER(FIND(sTcode,sot_term_codes!N3:N233))) )&lt;1000,_xlfn._xlws.FILTER(sot_term_codes!K3:K233,(sot_term_codes!H3:H233=sCcode)*(sot_term_codes!E3:E233=sSeries&amp;sPcode)*(ISNUMBER(FIND(sTcode,sot_term_codes!N3:N233))) )&amp;"nF-",_xlfn._xlws.FILTER(sot_term_codes!K3:K233,(sot_term_codes!H3:H233=sCcode)*(sot_term_codes!E3:E233=sSeries&amp;sPcode)*(ISNUMBER(FIND(sTcode,sot_term_codes!N3:N233))) )*0.001&amp;"uF-")&amp;_xlfn.XLOOKUP(_xlfn._xlws.FILTER(sot_term_codes!I3:I233,(sot_term_codes!H3:H233=sCcode)*(sot_term_codes!E3:E233=sSeries&amp;sPcode)*(ISNUMBER(FIND(sTcode,sot_term_codes!N3:N233))) ),sot_term_codes!AG2:AG14,sot_term_codes!AH2:AH14,,0,1)</f>
        <v>1nF-50V</v>
      </c>
      <c r="F4" t="str" cm="1">
        <f t="array" ref="F4:F13">IF(_xlfn._xlws.FILTER(sot_term_codes!K3:K233,(sot_term_codes!H3:H233=sCcode)*(sot_term_codes!E3:E233=sSeries&amp;sPcode)*(ISNUMBER(FIND(sTcode,sot_term_codes!N3:N233))) )&lt;1000,_xlfn._xlws.FILTER(sot_term_codes!K3:K233,(sot_term_codes!H3:H233=sCcode)*(sot_term_codes!E3:E233=sSeries&amp;sPcode)*(ISNUMBER(FIND(sTcode,sot_term_codes!N3:N233))) )&amp;" nF",_xlfn._xlws.FILTER(sot_term_codes!K3:K233,(sot_term_codes!H3:H233=sCcode)*(sot_term_codes!E3:E233=sSeries&amp;sPcode)*(ISNUMBER(FIND(sTcode,sot_term_codes!N3:N233))) )*0.001&amp;" uF")</f>
        <v>1 nF</v>
      </c>
      <c r="G4" t="str" cm="1">
        <f t="array" ref="G4:G13">VLOOKUP(_xlfn._xlws.FILTER(MID(sot_term_codes!N3:N233,FIND(sTcode,sot_term_codes!N3:N233),1),(sot_term_codes!H3:H233=sCcode)*(sot_term_codes!E3:E233=sSeries&amp;sPcode)*(ISNUMBER(FIND(sTcode,sot_term_codes!N3:N233))) ),sot_term_codes!AK2:AL6,2)</f>
        <v>10%</v>
      </c>
      <c r="I4" t="str" cm="1">
        <f t="array" ref="I4:I13">_xlfn.XLOOKUP(_xlfn._xlws.FILTER(sot_term_codes!I3:I233,(sot_term_codes!H3:H233=sCcode)*(sot_term_codes!E3:E233=sSeries&amp;sPcode)*(ISNUMBER(FIND(sTcode,sot_term_codes!N3:N233))) ),sot_term_codes!AG2:AG14,sot_term_codes!AH2:AH14,,0,1)</f>
        <v>50V</v>
      </c>
      <c r="J4" t="str" cm="1">
        <f t="array" ref="J4:J13">_xlfn._xlws.FILTER(sot_term_codes!H3:H233,(sot_term_codes!H3:H233=sCcode)*(sot_term_codes!E3:E233=sSeries&amp;sPcode)*(ISNUMBER(FIND(sTcode,sot_term_codes!N3:N233))) )</f>
        <v>X7R</v>
      </c>
      <c r="K4" t="str" cm="1">
        <f t="array" ref="K4:K13">_xlfn.XLOOKUP(_xlfn._xlws.FILTER(sot_term_codes!H3:H233,(sot_term_codes!H3:H233=sCcode)*(sot_term_codes!E3:E233=sSeries&amp;sPcode)*(ISNUMBER(FIND(sTcode,sot_term_codes!N3:N233))) ),sot_term_codes!AC2:AC3,sot_term_codes!AD2:AD3,,0,1)&amp;K2</f>
        <v>15% ppm/C</v>
      </c>
      <c r="L4" t="str" cm="1">
        <f t="array" ref="L4:L13">VLOOKUP(_xlfn._xlws.FILTER(sot_term_codes!E3:E233,(sot_term_codes!H3:H233=sCcode)*(sot_term_codes!E3:E233=sSeries&amp;sPcode)*(ISNUMBER(FIND(sTcode,sot_term_codes!N3:N233))) ),sot_term_codes!T12:V20,3)</f>
        <v>0402</v>
      </c>
      <c r="M4" t="str" cm="1">
        <f t="array" ref="M4:M13">VLOOKUP(_xlfn._xlws.FILTER(sot_term_codes!H3:H233,(sot_term_codes!H3:H233=sCcode)*(sot_term_codes!E3:E233=sSeries&amp;sPcode)*(ISNUMBER(FIND(sTcode,sot_term_codes!N3:N233))) ),sot_term_codes!AC2:AE3,3)</f>
        <v>-55 to +125C</v>
      </c>
      <c r="N4" cm="1">
        <f t="array" ref="N4:N13">_xlfn._xlws.FILTER(sot_term_codes!M3:M233,(sot_term_codes!H3:H233=sCcode)*(sot_term_codes!E3:E233=sSeries&amp;sPcode)*(ISNUMBER(FIND(sTcode,sot_term_codes!N3:N233))) )</f>
        <v>102</v>
      </c>
      <c r="O4" t="str" cm="1">
        <f t="array" ref="O4:O13">IF(_xlfn._xlws.FILTER(sot_term_codes!E3:E233,(sot_term_codes!H3:H233=sCcode)*(sot_term_codes!E3:E233=sSeries&amp;sPcode) )&lt;&gt;"","Y")</f>
        <v>Y</v>
      </c>
      <c r="P4" t="str" cm="1">
        <f t="array" ref="P4:P13">VLOOKUP(_xlfn._xlws.FILTER(sot_term_codes!O3:O233,(sot_term_codes!H3:H233=sCcode)*(sot_term_codes!E3:E233=sSeries&amp;sPcode)*(ISNUMBER(FIND(sTcode,sot_term_codes!N3:N233))) ),sot_term_codes!AN2:AO14,2)</f>
        <v>0.50 mm</v>
      </c>
      <c r="Q4" t="str" cm="1">
        <f t="array" ref="Q4:Q13">IF(_xlfn._xlws.FILTER(sot_term_codes!E3:E233,(sot_term_codes!H3:H233=sCcode)*(sot_term_codes!E3:E233=sSeries&amp;sPcode)*(ISNUMBER(FIND(sTcode,sot_term_codes!N3:N233))) )&lt;&gt;"","TDK")</f>
        <v>TDK</v>
      </c>
      <c r="R4" t="str" cm="1">
        <f t="array" ref="R4:R13">_xlfn._xlws.FILTER(sot_term_codes!E3:E233&amp;sot_term_codes!F3:F233&amp;sot_term_codes!G3:G233&amp;sot_term_codes!H3:H233&amp;sot_term_codes!I3:I233&amp;sot_term_codes!M3:M233&amp;sTcode&amp;sot_term_codes!O3:O233&amp;sot_term_codes!P3:P233&amp;vOpt4,(sot_term_codes!H3:H233=sCcode)*(sot_term_codes!E3:E233=sSeries&amp;sPcode)*(ISNUMBER(FIND(sTcode,sot_term_codes!N3:N233))) )</f>
        <v>CGA2B2X7R1H102K050BE</v>
      </c>
      <c r="V4" t="str">
        <f>IF(E4&lt;&gt;"",E$3&amp;" "&amp;E4&amp;";","")</f>
        <v>technology 1nF-50V;</v>
      </c>
      <c r="W4" t="str">
        <f t="shared" ref="W4:AI4" si="1">IF(F4&lt;&gt;"","attribute "&amp;F$3&amp;" '"&amp;F4&amp;"';","")</f>
        <v>attribute value '1 nF';</v>
      </c>
      <c r="X4" t="str">
        <f t="shared" si="1"/>
        <v>attribute tolerance '10%';</v>
      </c>
      <c r="Y4" t="str">
        <f t="shared" si="1"/>
        <v/>
      </c>
      <c r="Z4" t="str">
        <f t="shared" si="1"/>
        <v>attribute rated_v '50V';</v>
      </c>
      <c r="AA4" t="str">
        <f t="shared" si="1"/>
        <v>attribute series 'X7R';</v>
      </c>
      <c r="AB4" t="str">
        <f t="shared" si="1"/>
        <v>attribute Coefficient '15% ppm/C';</v>
      </c>
      <c r="AC4" t="str">
        <f t="shared" si="1"/>
        <v>attribute size '0402';</v>
      </c>
      <c r="AD4" t="str">
        <f t="shared" si="1"/>
        <v>attribute operating_temp '-55 to +125C';</v>
      </c>
      <c r="AE4" t="str">
        <f t="shared" si="1"/>
        <v>attribute marking '102';</v>
      </c>
      <c r="AF4" t="str">
        <f t="shared" si="1"/>
        <v>attribute aec-q200 'Y';</v>
      </c>
      <c r="AG4" t="str">
        <f t="shared" si="1"/>
        <v>attribute height '0.50 mm';</v>
      </c>
      <c r="AH4" t="str">
        <f t="shared" si="1"/>
        <v>attribute mfg 'TDK';</v>
      </c>
      <c r="AI4" t="str">
        <f t="shared" si="1"/>
        <v>attribute mpn 'CGA2B2X7R1H102K050BE';</v>
      </c>
    </row>
    <row r="5" spans="1:35" x14ac:dyDescent="0.3">
      <c r="A5" s="1"/>
      <c r="B5" s="32" t="s">
        <v>712</v>
      </c>
      <c r="C5" s="32" t="s">
        <v>715</v>
      </c>
      <c r="E5" t="str">
        <v>2.2nF-50V</v>
      </c>
      <c r="F5" t="str">
        <v>2.2 nF</v>
      </c>
      <c r="G5" t="str">
        <v>10%</v>
      </c>
      <c r="I5" t="str">
        <v>50V</v>
      </c>
      <c r="J5" t="str">
        <v>X7R</v>
      </c>
      <c r="K5" t="str">
        <v>15% ppm/C</v>
      </c>
      <c r="L5" t="str">
        <v>0402</v>
      </c>
      <c r="M5" t="str">
        <v>-55 to +125C</v>
      </c>
      <c r="N5">
        <v>222</v>
      </c>
      <c r="O5" t="str">
        <v>Y</v>
      </c>
      <c r="P5" t="str">
        <v>0.50 mm</v>
      </c>
      <c r="Q5" t="str">
        <v>TDK</v>
      </c>
      <c r="R5" t="str">
        <v>CGA2B2X7R1H222K050BE</v>
      </c>
      <c r="V5" t="str">
        <f t="shared" ref="V5:V39" si="2">IF(E5&lt;&gt;"",E$3&amp;" "&amp;E5&amp;";","")</f>
        <v>technology 2.2nF-50V;</v>
      </c>
      <c r="W5" t="str">
        <f t="shared" ref="W5:W39" si="3">IF(F5&lt;&gt;"","attribute "&amp;F$3&amp;" '"&amp;F5&amp;"';","")</f>
        <v>attribute value '2.2 nF';</v>
      </c>
      <c r="X5" t="str">
        <f t="shared" ref="X5:X39" si="4">IF(G5&lt;&gt;"","attribute "&amp;G$3&amp;" '"&amp;G5&amp;"';","")</f>
        <v>attribute tolerance '10%';</v>
      </c>
      <c r="Y5" t="str">
        <f t="shared" ref="Y5:Y39" si="5">IF(H5&lt;&gt;"","attribute "&amp;H$3&amp;" '"&amp;H5&amp;"';","")</f>
        <v/>
      </c>
      <c r="Z5" t="str">
        <f t="shared" ref="Z5:Z39" si="6">IF(I5&lt;&gt;"","attribute "&amp;I$3&amp;" '"&amp;I5&amp;"';","")</f>
        <v>attribute rated_v '50V';</v>
      </c>
      <c r="AA5" t="str">
        <f t="shared" ref="AA5:AA39" si="7">IF(J5&lt;&gt;"","attribute "&amp;J$3&amp;" '"&amp;J5&amp;"';","")</f>
        <v>attribute series 'X7R';</v>
      </c>
      <c r="AB5" t="str">
        <f t="shared" ref="AB5:AB39" si="8">IF(K5&lt;&gt;"","attribute "&amp;K$3&amp;" '"&amp;K5&amp;"';","")</f>
        <v>attribute Coefficient '15% ppm/C';</v>
      </c>
      <c r="AC5" t="str">
        <f t="shared" ref="AC5:AC39" si="9">IF(L5&lt;&gt;"","attribute "&amp;L$3&amp;" '"&amp;L5&amp;"';","")</f>
        <v>attribute size '0402';</v>
      </c>
      <c r="AD5" t="str">
        <f t="shared" ref="AD5:AD39" si="10">IF(M5&lt;&gt;"","attribute "&amp;M$3&amp;" '"&amp;M5&amp;"';","")</f>
        <v>attribute operating_temp '-55 to +125C';</v>
      </c>
      <c r="AE5" t="str">
        <f t="shared" ref="AE5:AE39" si="11">IF(N5&lt;&gt;"","attribute "&amp;N$3&amp;" '"&amp;N5&amp;"';","")</f>
        <v>attribute marking '222';</v>
      </c>
      <c r="AF5" t="str">
        <f t="shared" ref="AF5:AF39" si="12">IF(O5&lt;&gt;"","attribute "&amp;O$3&amp;" '"&amp;O5&amp;"';","")</f>
        <v>attribute aec-q200 'Y';</v>
      </c>
      <c r="AG5" t="str">
        <f t="shared" ref="AG5:AG39" si="13">IF(P5&lt;&gt;"","attribute "&amp;P$3&amp;" '"&amp;P5&amp;"';","")</f>
        <v>attribute height '0.50 mm';</v>
      </c>
      <c r="AH5" t="str">
        <f t="shared" ref="AH5:AH39" si="14">IF(Q5&lt;&gt;"","attribute "&amp;Q$3&amp;" '"&amp;Q5&amp;"';","")</f>
        <v>attribute mfg 'TDK';</v>
      </c>
      <c r="AI5" t="str">
        <f t="shared" ref="AI5:AI39" si="15">IF(R5&lt;&gt;"","attribute "&amp;R$3&amp;" '"&amp;R5&amp;"';","")</f>
        <v>attribute mpn 'CGA2B2X7R1H222K050BE';</v>
      </c>
    </row>
    <row r="6" spans="1:35" x14ac:dyDescent="0.3">
      <c r="B6" s="33" t="str">
        <f>VLOOKUP(sPcode,sot_term_codes!T2:U10,2)</f>
        <v>CC0402</v>
      </c>
      <c r="C6" s="31">
        <v>2</v>
      </c>
      <c r="D6" s="1"/>
      <c r="E6" t="str">
        <v>4.7nF-50V</v>
      </c>
      <c r="F6" t="str">
        <v>4.7 nF</v>
      </c>
      <c r="G6" t="str">
        <v>10%</v>
      </c>
      <c r="I6" t="str">
        <v>50V</v>
      </c>
      <c r="J6" t="str">
        <v>X7R</v>
      </c>
      <c r="K6" t="str">
        <v>15% ppm/C</v>
      </c>
      <c r="L6" t="str">
        <v>0402</v>
      </c>
      <c r="M6" t="str">
        <v>-55 to +125C</v>
      </c>
      <c r="N6">
        <v>472</v>
      </c>
      <c r="O6" t="str">
        <v>Y</v>
      </c>
      <c r="P6" t="str">
        <v>0.50 mm</v>
      </c>
      <c r="Q6" t="str">
        <v>TDK</v>
      </c>
      <c r="R6" t="str">
        <v>CGA2B2X7R1H472K050BE</v>
      </c>
      <c r="V6" t="str">
        <f t="shared" si="2"/>
        <v>technology 4.7nF-50V;</v>
      </c>
      <c r="W6" t="str">
        <f t="shared" si="3"/>
        <v>attribute value '4.7 nF';</v>
      </c>
      <c r="X6" t="str">
        <f t="shared" si="4"/>
        <v>attribute tolerance '10%';</v>
      </c>
      <c r="Y6" t="str">
        <f t="shared" si="5"/>
        <v/>
      </c>
      <c r="Z6" t="str">
        <f t="shared" si="6"/>
        <v>attribute rated_v '50V';</v>
      </c>
      <c r="AA6" t="str">
        <f t="shared" si="7"/>
        <v>attribute series 'X7R';</v>
      </c>
      <c r="AB6" t="str">
        <f t="shared" si="8"/>
        <v>attribute Coefficient '15% ppm/C';</v>
      </c>
      <c r="AC6" t="str">
        <f t="shared" si="9"/>
        <v>attribute size '0402';</v>
      </c>
      <c r="AD6" t="str">
        <f t="shared" si="10"/>
        <v>attribute operating_temp '-55 to +125C';</v>
      </c>
      <c r="AE6" t="str">
        <f t="shared" si="11"/>
        <v>attribute marking '472';</v>
      </c>
      <c r="AF6" t="str">
        <f t="shared" si="12"/>
        <v>attribute aec-q200 'Y';</v>
      </c>
      <c r="AG6" t="str">
        <f t="shared" si="13"/>
        <v>attribute height '0.50 mm';</v>
      </c>
      <c r="AH6" t="str">
        <f t="shared" si="14"/>
        <v>attribute mfg 'TDK';</v>
      </c>
      <c r="AI6" t="str">
        <f t="shared" si="15"/>
        <v>attribute mpn 'CGA2B2X7R1H472K050BE';</v>
      </c>
    </row>
    <row r="7" spans="1:35" x14ac:dyDescent="0.3">
      <c r="B7" s="27" t="s">
        <v>287</v>
      </c>
      <c r="C7" s="27" t="s">
        <v>717</v>
      </c>
      <c r="E7" t="str">
        <v>10nF-50V</v>
      </c>
      <c r="F7" t="str">
        <v>10 nF</v>
      </c>
      <c r="G7" t="str">
        <v>10%</v>
      </c>
      <c r="I7" t="str">
        <v>50V</v>
      </c>
      <c r="J7" t="str">
        <v>X7R</v>
      </c>
      <c r="K7" t="str">
        <v>15% ppm/C</v>
      </c>
      <c r="L7" t="str">
        <v>0402</v>
      </c>
      <c r="M7" t="str">
        <v>-55 to +125C</v>
      </c>
      <c r="N7">
        <v>103</v>
      </c>
      <c r="O7" t="str">
        <v>Y</v>
      </c>
      <c r="P7" t="str">
        <v>0.50 mm</v>
      </c>
      <c r="Q7" t="str">
        <v>TDK</v>
      </c>
      <c r="R7" t="str">
        <v>CGA2B3X7R1H103K050BE</v>
      </c>
      <c r="V7" t="str">
        <f t="shared" si="2"/>
        <v>technology 10nF-50V;</v>
      </c>
      <c r="W7" t="str">
        <f t="shared" si="3"/>
        <v>attribute value '10 nF';</v>
      </c>
      <c r="X7" t="str">
        <f t="shared" si="4"/>
        <v>attribute tolerance '10%';</v>
      </c>
      <c r="Y7" t="str">
        <f t="shared" si="5"/>
        <v/>
      </c>
      <c r="Z7" t="str">
        <f t="shared" si="6"/>
        <v>attribute rated_v '50V';</v>
      </c>
      <c r="AA7" t="str">
        <f t="shared" si="7"/>
        <v>attribute series 'X7R';</v>
      </c>
      <c r="AB7" t="str">
        <f t="shared" si="8"/>
        <v>attribute Coefficient '15% ppm/C';</v>
      </c>
      <c r="AC7" t="str">
        <f t="shared" si="9"/>
        <v>attribute size '0402';</v>
      </c>
      <c r="AD7" t="str">
        <f t="shared" si="10"/>
        <v>attribute operating_temp '-55 to +125C';</v>
      </c>
      <c r="AE7" t="str">
        <f t="shared" si="11"/>
        <v>attribute marking '103';</v>
      </c>
      <c r="AF7" t="str">
        <f t="shared" si="12"/>
        <v>attribute aec-q200 'Y';</v>
      </c>
      <c r="AG7" t="str">
        <f t="shared" si="13"/>
        <v>attribute height '0.50 mm';</v>
      </c>
      <c r="AH7" t="str">
        <f t="shared" si="14"/>
        <v>attribute mfg 'TDK';</v>
      </c>
      <c r="AI7" t="str">
        <f t="shared" si="15"/>
        <v>attribute mpn 'CGA2B3X7R1H103K050BE';</v>
      </c>
    </row>
    <row r="8" spans="1:35" x14ac:dyDescent="0.3">
      <c r="B8" s="32" t="s">
        <v>716</v>
      </c>
      <c r="C8" s="32" t="s">
        <v>718</v>
      </c>
      <c r="E8" t="str">
        <v>22nF-50V</v>
      </c>
      <c r="F8" t="str">
        <v>22 nF</v>
      </c>
      <c r="G8" t="str">
        <v>10%</v>
      </c>
      <c r="I8" t="str">
        <v>50V</v>
      </c>
      <c r="J8" t="str">
        <v>X7R</v>
      </c>
      <c r="K8" t="str">
        <v>15% ppm/C</v>
      </c>
      <c r="L8" t="str">
        <v>0402</v>
      </c>
      <c r="M8" t="str">
        <v>-55 to +125C</v>
      </c>
      <c r="N8">
        <v>223</v>
      </c>
      <c r="O8" t="str">
        <v>Y</v>
      </c>
      <c r="P8" t="str">
        <v>0.50 mm</v>
      </c>
      <c r="Q8" t="str">
        <v>TDK</v>
      </c>
      <c r="R8" t="str">
        <v>CGA2B3X7R1H223K050BE</v>
      </c>
      <c r="V8" t="str">
        <f t="shared" si="2"/>
        <v>technology 22nF-50V;</v>
      </c>
      <c r="W8" t="str">
        <f t="shared" si="3"/>
        <v>attribute value '22 nF';</v>
      </c>
      <c r="X8" t="str">
        <f t="shared" si="4"/>
        <v>attribute tolerance '10%';</v>
      </c>
      <c r="Y8" t="str">
        <f t="shared" si="5"/>
        <v/>
      </c>
      <c r="Z8" t="str">
        <f t="shared" si="6"/>
        <v>attribute rated_v '50V';</v>
      </c>
      <c r="AA8" t="str">
        <f t="shared" si="7"/>
        <v>attribute series 'X7R';</v>
      </c>
      <c r="AB8" t="str">
        <f t="shared" si="8"/>
        <v>attribute Coefficient '15% ppm/C';</v>
      </c>
      <c r="AC8" t="str">
        <f t="shared" si="9"/>
        <v>attribute size '0402';</v>
      </c>
      <c r="AD8" t="str">
        <f t="shared" si="10"/>
        <v>attribute operating_temp '-55 to +125C';</v>
      </c>
      <c r="AE8" t="str">
        <f t="shared" si="11"/>
        <v>attribute marking '223';</v>
      </c>
      <c r="AF8" t="str">
        <f t="shared" si="12"/>
        <v>attribute aec-q200 'Y';</v>
      </c>
      <c r="AG8" t="str">
        <f t="shared" si="13"/>
        <v>attribute height '0.50 mm';</v>
      </c>
      <c r="AH8" t="str">
        <f t="shared" si="14"/>
        <v>attribute mfg 'TDK';</v>
      </c>
      <c r="AI8" t="str">
        <f t="shared" si="15"/>
        <v>attribute mpn 'CGA2B3X7R1H223K050BE';</v>
      </c>
    </row>
    <row r="9" spans="1:35" x14ac:dyDescent="0.3">
      <c r="B9" s="31" t="s">
        <v>76</v>
      </c>
      <c r="C9" s="31" t="s">
        <v>673</v>
      </c>
      <c r="E9" t="str">
        <v>47nF-50V</v>
      </c>
      <c r="F9" t="str">
        <v>47 nF</v>
      </c>
      <c r="G9" t="str">
        <v>10%</v>
      </c>
      <c r="I9" t="str">
        <v>50V</v>
      </c>
      <c r="J9" t="str">
        <v>X7R</v>
      </c>
      <c r="K9" t="str">
        <v>15% ppm/C</v>
      </c>
      <c r="L9" t="str">
        <v>0402</v>
      </c>
      <c r="M9" t="str">
        <v>-55 to +125C</v>
      </c>
      <c r="N9">
        <v>473</v>
      </c>
      <c r="O9" t="str">
        <v>Y</v>
      </c>
      <c r="P9" t="str">
        <v>0.50 mm</v>
      </c>
      <c r="Q9" t="str">
        <v>TDK</v>
      </c>
      <c r="R9" t="str">
        <v>CGA2B3X7R1H473K050BE</v>
      </c>
      <c r="V9" t="str">
        <f t="shared" si="2"/>
        <v>technology 47nF-50V;</v>
      </c>
      <c r="W9" t="str">
        <f t="shared" si="3"/>
        <v>attribute value '47 nF';</v>
      </c>
      <c r="X9" t="str">
        <f t="shared" si="4"/>
        <v>attribute tolerance '10%';</v>
      </c>
      <c r="Y9" t="str">
        <f t="shared" si="5"/>
        <v/>
      </c>
      <c r="Z9" t="str">
        <f t="shared" si="6"/>
        <v>attribute rated_v '50V';</v>
      </c>
      <c r="AA9" t="str">
        <f t="shared" si="7"/>
        <v>attribute series 'X7R';</v>
      </c>
      <c r="AB9" t="str">
        <f t="shared" si="8"/>
        <v>attribute Coefficient '15% ppm/C';</v>
      </c>
      <c r="AC9" t="str">
        <f t="shared" si="9"/>
        <v>attribute size '0402';</v>
      </c>
      <c r="AD9" t="str">
        <f t="shared" si="10"/>
        <v>attribute operating_temp '-55 to +125C';</v>
      </c>
      <c r="AE9" t="str">
        <f t="shared" si="11"/>
        <v>attribute marking '473';</v>
      </c>
      <c r="AF9" t="str">
        <f t="shared" si="12"/>
        <v>attribute aec-q200 'Y';</v>
      </c>
      <c r="AG9" t="str">
        <f t="shared" si="13"/>
        <v>attribute height '0.50 mm';</v>
      </c>
      <c r="AH9" t="str">
        <f t="shared" si="14"/>
        <v>attribute mfg 'TDK';</v>
      </c>
      <c r="AI9" t="str">
        <f t="shared" si="15"/>
        <v>attribute mpn 'CGA2B3X7R1H473K050BE';</v>
      </c>
    </row>
    <row r="10" spans="1:35" x14ac:dyDescent="0.3">
      <c r="B10" s="27" t="s">
        <v>719</v>
      </c>
      <c r="C10" s="27" t="s">
        <v>720</v>
      </c>
      <c r="E10" t="str">
        <v>100nF-50V</v>
      </c>
      <c r="F10" t="str">
        <v>100 nF</v>
      </c>
      <c r="G10" t="str">
        <v>10%</v>
      </c>
      <c r="I10" t="str">
        <v>50V</v>
      </c>
      <c r="J10" t="str">
        <v>X7R</v>
      </c>
      <c r="K10" t="str">
        <v>15% ppm/C</v>
      </c>
      <c r="L10" t="str">
        <v>0402</v>
      </c>
      <c r="M10" t="str">
        <v>-55 to +125C</v>
      </c>
      <c r="N10">
        <v>104</v>
      </c>
      <c r="O10" t="str">
        <v>Y</v>
      </c>
      <c r="P10" t="str">
        <v>0.50 mm</v>
      </c>
      <c r="Q10" t="str">
        <v>TDK</v>
      </c>
      <c r="R10" t="str">
        <v>CGA2B3X7R1H104K050BE</v>
      </c>
      <c r="V10" t="str">
        <f t="shared" si="2"/>
        <v>technology 100nF-50V;</v>
      </c>
      <c r="W10" t="str">
        <f t="shared" si="3"/>
        <v>attribute value '100 nF';</v>
      </c>
      <c r="X10" t="str">
        <f t="shared" si="4"/>
        <v>attribute tolerance '10%';</v>
      </c>
      <c r="Y10" t="str">
        <f t="shared" si="5"/>
        <v/>
      </c>
      <c r="Z10" t="str">
        <f t="shared" si="6"/>
        <v>attribute rated_v '50V';</v>
      </c>
      <c r="AA10" t="str">
        <f t="shared" si="7"/>
        <v>attribute series 'X7R';</v>
      </c>
      <c r="AB10" t="str">
        <f t="shared" si="8"/>
        <v>attribute Coefficient '15% ppm/C';</v>
      </c>
      <c r="AC10" t="str">
        <f t="shared" si="9"/>
        <v>attribute size '0402';</v>
      </c>
      <c r="AD10" t="str">
        <f t="shared" si="10"/>
        <v>attribute operating_temp '-55 to +125C';</v>
      </c>
      <c r="AE10" t="str">
        <f t="shared" si="11"/>
        <v>attribute marking '104';</v>
      </c>
      <c r="AF10" t="str">
        <f t="shared" si="12"/>
        <v>attribute aec-q200 'Y';</v>
      </c>
      <c r="AG10" t="str">
        <f t="shared" si="13"/>
        <v>attribute height '0.50 mm';</v>
      </c>
      <c r="AH10" t="str">
        <f t="shared" si="14"/>
        <v>attribute mfg 'TDK';</v>
      </c>
      <c r="AI10" t="str">
        <f t="shared" si="15"/>
        <v>attribute mpn 'CGA2B3X7R1H104K050BE';</v>
      </c>
    </row>
    <row r="11" spans="1:35" x14ac:dyDescent="0.3">
      <c r="B11" s="32" t="s">
        <v>721</v>
      </c>
      <c r="C11" s="32" t="s">
        <v>722</v>
      </c>
      <c r="E11" t="str">
        <v>220nF-35V</v>
      </c>
      <c r="F11" t="str">
        <v>220 nF</v>
      </c>
      <c r="G11" t="str">
        <v>10%</v>
      </c>
      <c r="I11" t="str">
        <v>35V</v>
      </c>
      <c r="J11" t="str">
        <v>X7R</v>
      </c>
      <c r="K11" t="str">
        <v>15% ppm/C</v>
      </c>
      <c r="L11" t="str">
        <v>0402</v>
      </c>
      <c r="M11" t="str">
        <v>-55 to +125C</v>
      </c>
      <c r="N11">
        <v>224</v>
      </c>
      <c r="O11" t="str">
        <v>Y</v>
      </c>
      <c r="P11" t="str">
        <v>0.50 mm</v>
      </c>
      <c r="Q11" t="str">
        <v>TDK</v>
      </c>
      <c r="R11" t="str">
        <v>CGA2B1X7R1V224K050BE</v>
      </c>
      <c r="V11" t="str">
        <f t="shared" si="2"/>
        <v>technology 220nF-35V;</v>
      </c>
      <c r="W11" t="str">
        <f t="shared" si="3"/>
        <v>attribute value '220 nF';</v>
      </c>
      <c r="X11" t="str">
        <f t="shared" si="4"/>
        <v>attribute tolerance '10%';</v>
      </c>
      <c r="Y11" t="str">
        <f t="shared" si="5"/>
        <v/>
      </c>
      <c r="Z11" t="str">
        <f t="shared" si="6"/>
        <v>attribute rated_v '35V';</v>
      </c>
      <c r="AA11" t="str">
        <f t="shared" si="7"/>
        <v>attribute series 'X7R';</v>
      </c>
      <c r="AB11" t="str">
        <f t="shared" si="8"/>
        <v>attribute Coefficient '15% ppm/C';</v>
      </c>
      <c r="AC11" t="str">
        <f t="shared" si="9"/>
        <v>attribute size '0402';</v>
      </c>
      <c r="AD11" t="str">
        <f t="shared" si="10"/>
        <v>attribute operating_temp '-55 to +125C';</v>
      </c>
      <c r="AE11" t="str">
        <f t="shared" si="11"/>
        <v>attribute marking '224';</v>
      </c>
      <c r="AF11" t="str">
        <f t="shared" si="12"/>
        <v>attribute aec-q200 'Y';</v>
      </c>
      <c r="AG11" t="str">
        <f t="shared" si="13"/>
        <v>attribute height '0.50 mm';</v>
      </c>
      <c r="AH11" t="str">
        <f t="shared" si="14"/>
        <v>attribute mfg 'TDK';</v>
      </c>
      <c r="AI11" t="str">
        <f t="shared" si="15"/>
        <v>attribute mpn 'CGA2B1X7R1V224K050BE';</v>
      </c>
    </row>
    <row r="12" spans="1:35" x14ac:dyDescent="0.3">
      <c r="B12" s="31" t="s">
        <v>72</v>
      </c>
      <c r="C12" s="33" t="str">
        <f>VLOOKUP(sRatedV,sot_term_codes!AH2:AI14,2,FALSE)</f>
        <v>1E</v>
      </c>
      <c r="E12" t="str">
        <v>220nF-25V</v>
      </c>
      <c r="F12" t="str">
        <v>220 nF</v>
      </c>
      <c r="G12" t="str">
        <v>10%</v>
      </c>
      <c r="I12" t="str">
        <v>25V</v>
      </c>
      <c r="J12" t="str">
        <v>X7R</v>
      </c>
      <c r="K12" t="str">
        <v>15% ppm/C</v>
      </c>
      <c r="L12" t="str">
        <v>0402</v>
      </c>
      <c r="M12" t="str">
        <v>-55 to +125C</v>
      </c>
      <c r="N12">
        <v>224</v>
      </c>
      <c r="O12" t="str">
        <v>Y</v>
      </c>
      <c r="P12" t="str">
        <v>0.50 mm</v>
      </c>
      <c r="Q12" t="str">
        <v>TDK</v>
      </c>
      <c r="R12" t="str">
        <v>CGA2B3X7R1E224K050BE</v>
      </c>
      <c r="V12" t="str">
        <f t="shared" si="2"/>
        <v>technology 220nF-25V;</v>
      </c>
      <c r="W12" t="str">
        <f t="shared" si="3"/>
        <v>attribute value '220 nF';</v>
      </c>
      <c r="X12" t="str">
        <f t="shared" si="4"/>
        <v>attribute tolerance '10%';</v>
      </c>
      <c r="Y12" t="str">
        <f t="shared" si="5"/>
        <v/>
      </c>
      <c r="Z12" t="str">
        <f t="shared" si="6"/>
        <v>attribute rated_v '25V';</v>
      </c>
      <c r="AA12" t="str">
        <f t="shared" si="7"/>
        <v>attribute series 'X7R';</v>
      </c>
      <c r="AB12" t="str">
        <f t="shared" si="8"/>
        <v>attribute Coefficient '15% ppm/C';</v>
      </c>
      <c r="AC12" t="str">
        <f t="shared" si="9"/>
        <v>attribute size '0402';</v>
      </c>
      <c r="AD12" t="str">
        <f t="shared" si="10"/>
        <v>attribute operating_temp '-55 to +125C';</v>
      </c>
      <c r="AE12" t="str">
        <f t="shared" si="11"/>
        <v>attribute marking '224';</v>
      </c>
      <c r="AF12" t="str">
        <f t="shared" si="12"/>
        <v>attribute aec-q200 'Y';</v>
      </c>
      <c r="AG12" t="str">
        <f t="shared" si="13"/>
        <v>attribute height '0.50 mm';</v>
      </c>
      <c r="AH12" t="str">
        <f t="shared" si="14"/>
        <v>attribute mfg 'TDK';</v>
      </c>
      <c r="AI12" t="str">
        <f t="shared" si="15"/>
        <v>attribute mpn 'CGA2B3X7R1E224K050BE';</v>
      </c>
    </row>
    <row r="13" spans="1:35" x14ac:dyDescent="0.3">
      <c r="B13" s="27" t="s">
        <v>723</v>
      </c>
      <c r="C13" s="27" t="s">
        <v>724</v>
      </c>
      <c r="E13" t="str">
        <v>220nF-16V</v>
      </c>
      <c r="F13" t="str">
        <v>220 nF</v>
      </c>
      <c r="G13" t="str">
        <v>10%</v>
      </c>
      <c r="I13" t="str">
        <v>16V</v>
      </c>
      <c r="J13" t="str">
        <v>X7R</v>
      </c>
      <c r="K13" t="str">
        <v>15% ppm/C</v>
      </c>
      <c r="L13" t="str">
        <v>0402</v>
      </c>
      <c r="M13" t="str">
        <v>-55 to +125C</v>
      </c>
      <c r="N13">
        <v>224</v>
      </c>
      <c r="O13" t="str">
        <v>Y</v>
      </c>
      <c r="P13" t="str">
        <v>0.50 mm</v>
      </c>
      <c r="Q13" t="str">
        <v>TDK</v>
      </c>
      <c r="R13" t="str">
        <v>CGA2B2X7R1C224K050BE</v>
      </c>
      <c r="V13" t="str">
        <f t="shared" si="2"/>
        <v>technology 220nF-16V;</v>
      </c>
      <c r="W13" t="str">
        <f t="shared" si="3"/>
        <v>attribute value '220 nF';</v>
      </c>
      <c r="X13" t="str">
        <f t="shared" si="4"/>
        <v>attribute tolerance '10%';</v>
      </c>
      <c r="Y13" t="str">
        <f t="shared" si="5"/>
        <v/>
      </c>
      <c r="Z13" t="str">
        <f t="shared" si="6"/>
        <v>attribute rated_v '16V';</v>
      </c>
      <c r="AA13" t="str">
        <f t="shared" si="7"/>
        <v>attribute series 'X7R';</v>
      </c>
      <c r="AB13" t="str">
        <f t="shared" si="8"/>
        <v>attribute Coefficient '15% ppm/C';</v>
      </c>
      <c r="AC13" t="str">
        <f t="shared" si="9"/>
        <v>attribute size '0402';</v>
      </c>
      <c r="AD13" t="str">
        <f t="shared" si="10"/>
        <v>attribute operating_temp '-55 to +125C';</v>
      </c>
      <c r="AE13" t="str">
        <f t="shared" si="11"/>
        <v>attribute marking '224';</v>
      </c>
      <c r="AF13" t="str">
        <f t="shared" si="12"/>
        <v>attribute aec-q200 'Y';</v>
      </c>
      <c r="AG13" t="str">
        <f t="shared" si="13"/>
        <v>attribute height '0.50 mm';</v>
      </c>
      <c r="AH13" t="str">
        <f t="shared" si="14"/>
        <v>attribute mfg 'TDK';</v>
      </c>
      <c r="AI13" t="str">
        <f t="shared" si="15"/>
        <v>attribute mpn 'CGA2B2X7R1C224K050BE';</v>
      </c>
    </row>
    <row r="14" spans="1:35" x14ac:dyDescent="0.3">
      <c r="B14" s="32" t="s">
        <v>725</v>
      </c>
      <c r="C14" s="32" t="s">
        <v>726</v>
      </c>
      <c r="V14" t="str">
        <f t="shared" si="2"/>
        <v/>
      </c>
      <c r="W14" t="str">
        <f t="shared" si="3"/>
        <v/>
      </c>
      <c r="X14" t="str">
        <f t="shared" si="4"/>
        <v/>
      </c>
      <c r="Y14" t="str">
        <f t="shared" si="5"/>
        <v/>
      </c>
      <c r="Z14" t="str">
        <f t="shared" si="6"/>
        <v/>
      </c>
      <c r="AA14" t="str">
        <f t="shared" si="7"/>
        <v/>
      </c>
      <c r="AB14" t="str">
        <f t="shared" si="8"/>
        <v/>
      </c>
      <c r="AC14" t="str">
        <f t="shared" si="9"/>
        <v/>
      </c>
      <c r="AD14" t="str">
        <f t="shared" si="10"/>
        <v/>
      </c>
      <c r="AE14" t="str">
        <f t="shared" si="11"/>
        <v/>
      </c>
      <c r="AF14" t="str">
        <f t="shared" si="12"/>
        <v/>
      </c>
      <c r="AG14" t="str">
        <f t="shared" si="13"/>
        <v/>
      </c>
      <c r="AH14" t="str">
        <f t="shared" si="14"/>
        <v/>
      </c>
      <c r="AI14" t="str">
        <f t="shared" si="15"/>
        <v/>
      </c>
    </row>
    <row r="15" spans="1:35" x14ac:dyDescent="0.3">
      <c r="B15" s="31" t="s">
        <v>727</v>
      </c>
      <c r="C15" s="31" t="s">
        <v>0</v>
      </c>
      <c r="V15" t="str">
        <f t="shared" si="2"/>
        <v/>
      </c>
      <c r="W15" t="str">
        <f t="shared" si="3"/>
        <v/>
      </c>
      <c r="X15" t="str">
        <f t="shared" si="4"/>
        <v/>
      </c>
      <c r="Y15" t="str">
        <f t="shared" si="5"/>
        <v/>
      </c>
      <c r="Z15" t="str">
        <f t="shared" si="6"/>
        <v/>
      </c>
      <c r="AA15" t="str">
        <f t="shared" si="7"/>
        <v/>
      </c>
      <c r="AB15" t="str">
        <f t="shared" si="8"/>
        <v/>
      </c>
      <c r="AC15" t="str">
        <f t="shared" si="9"/>
        <v/>
      </c>
      <c r="AD15" t="str">
        <f t="shared" si="10"/>
        <v/>
      </c>
      <c r="AE15" t="str">
        <f t="shared" si="11"/>
        <v/>
      </c>
      <c r="AF15" t="str">
        <f t="shared" si="12"/>
        <v/>
      </c>
      <c r="AG15" t="str">
        <f t="shared" si="13"/>
        <v/>
      </c>
      <c r="AH15" t="str">
        <f t="shared" si="14"/>
        <v/>
      </c>
      <c r="AI15" t="str">
        <f t="shared" si="15"/>
        <v/>
      </c>
    </row>
    <row r="16" spans="1:35" x14ac:dyDescent="0.3">
      <c r="B16" s="27" t="s">
        <v>296</v>
      </c>
      <c r="C16" s="27" t="s">
        <v>297</v>
      </c>
      <c r="V16" t="str">
        <f t="shared" si="2"/>
        <v/>
      </c>
      <c r="W16" t="str">
        <f t="shared" si="3"/>
        <v/>
      </c>
      <c r="X16" t="str">
        <f t="shared" si="4"/>
        <v/>
      </c>
      <c r="Y16" t="str">
        <f t="shared" si="5"/>
        <v/>
      </c>
      <c r="Z16" t="str">
        <f t="shared" si="6"/>
        <v/>
      </c>
      <c r="AA16" t="str">
        <f t="shared" si="7"/>
        <v/>
      </c>
      <c r="AB16" t="str">
        <f t="shared" si="8"/>
        <v/>
      </c>
      <c r="AC16" t="str">
        <f t="shared" si="9"/>
        <v/>
      </c>
      <c r="AD16" t="str">
        <f t="shared" si="10"/>
        <v/>
      </c>
      <c r="AE16" t="str">
        <f t="shared" si="11"/>
        <v/>
      </c>
      <c r="AF16" t="str">
        <f t="shared" si="12"/>
        <v/>
      </c>
      <c r="AG16" t="str">
        <f t="shared" si="13"/>
        <v/>
      </c>
      <c r="AH16" t="str">
        <f t="shared" si="14"/>
        <v/>
      </c>
      <c r="AI16" t="str">
        <f t="shared" si="15"/>
        <v/>
      </c>
    </row>
    <row r="17" spans="2:35" x14ac:dyDescent="0.3">
      <c r="B17" s="32" t="s">
        <v>728</v>
      </c>
      <c r="C17" s="32" t="s">
        <v>729</v>
      </c>
      <c r="V17" t="str">
        <f t="shared" si="2"/>
        <v/>
      </c>
      <c r="W17" t="str">
        <f t="shared" si="3"/>
        <v/>
      </c>
      <c r="X17" t="str">
        <f t="shared" si="4"/>
        <v/>
      </c>
      <c r="Y17" t="str">
        <f t="shared" si="5"/>
        <v/>
      </c>
      <c r="Z17" t="str">
        <f t="shared" si="6"/>
        <v/>
      </c>
      <c r="AA17" t="str">
        <f t="shared" si="7"/>
        <v/>
      </c>
      <c r="AB17" t="str">
        <f t="shared" si="8"/>
        <v/>
      </c>
      <c r="AC17" t="str">
        <f t="shared" si="9"/>
        <v/>
      </c>
      <c r="AD17" t="str">
        <f t="shared" si="10"/>
        <v/>
      </c>
      <c r="AE17" t="str">
        <f t="shared" si="11"/>
        <v/>
      </c>
      <c r="AF17" t="str">
        <f t="shared" si="12"/>
        <v/>
      </c>
      <c r="AG17" t="str">
        <f t="shared" si="13"/>
        <v/>
      </c>
      <c r="AH17" t="str">
        <f t="shared" si="14"/>
        <v/>
      </c>
      <c r="AI17" t="str">
        <f t="shared" si="15"/>
        <v/>
      </c>
    </row>
    <row r="18" spans="2:35" x14ac:dyDescent="0.3">
      <c r="B18" s="31" t="s">
        <v>730</v>
      </c>
      <c r="C18" s="31" t="s">
        <v>731</v>
      </c>
      <c r="V18" t="str">
        <f t="shared" si="2"/>
        <v/>
      </c>
      <c r="W18" t="str">
        <f t="shared" si="3"/>
        <v/>
      </c>
      <c r="X18" t="str">
        <f t="shared" si="4"/>
        <v/>
      </c>
      <c r="Y18" t="str">
        <f t="shared" si="5"/>
        <v/>
      </c>
      <c r="Z18" t="str">
        <f t="shared" si="6"/>
        <v/>
      </c>
      <c r="AA18" t="str">
        <f t="shared" si="7"/>
        <v/>
      </c>
      <c r="AB18" t="str">
        <f t="shared" si="8"/>
        <v/>
      </c>
      <c r="AC18" t="str">
        <f t="shared" si="9"/>
        <v/>
      </c>
      <c r="AD18" t="str">
        <f t="shared" si="10"/>
        <v/>
      </c>
      <c r="AE18" t="str">
        <f t="shared" si="11"/>
        <v/>
      </c>
      <c r="AF18" t="str">
        <f t="shared" si="12"/>
        <v/>
      </c>
      <c r="AG18" t="str">
        <f t="shared" si="13"/>
        <v/>
      </c>
      <c r="AH18" t="str">
        <f t="shared" si="14"/>
        <v/>
      </c>
      <c r="AI18" t="str">
        <f t="shared" si="15"/>
        <v/>
      </c>
    </row>
    <row r="19" spans="2:35" x14ac:dyDescent="0.3">
      <c r="B19" s="27" t="s">
        <v>746</v>
      </c>
      <c r="C19" s="27" t="s">
        <v>747</v>
      </c>
      <c r="V19" t="str">
        <f t="shared" si="2"/>
        <v/>
      </c>
      <c r="W19" t="str">
        <f t="shared" si="3"/>
        <v/>
      </c>
      <c r="X19" t="str">
        <f t="shared" si="4"/>
        <v/>
      </c>
      <c r="Y19" t="str">
        <f t="shared" si="5"/>
        <v/>
      </c>
      <c r="Z19" t="str">
        <f t="shared" si="6"/>
        <v/>
      </c>
      <c r="AA19" t="str">
        <f t="shared" si="7"/>
        <v/>
      </c>
      <c r="AB19" t="str">
        <f t="shared" si="8"/>
        <v/>
      </c>
      <c r="AC19" t="str">
        <f t="shared" si="9"/>
        <v/>
      </c>
      <c r="AD19" t="str">
        <f t="shared" si="10"/>
        <v/>
      </c>
      <c r="AE19" t="str">
        <f t="shared" si="11"/>
        <v/>
      </c>
      <c r="AF19" t="str">
        <f t="shared" si="12"/>
        <v/>
      </c>
      <c r="AG19" t="str">
        <f t="shared" si="13"/>
        <v/>
      </c>
      <c r="AH19" t="str">
        <f t="shared" si="14"/>
        <v/>
      </c>
      <c r="AI19" t="str">
        <f t="shared" si="15"/>
        <v/>
      </c>
    </row>
    <row r="20" spans="2:35" x14ac:dyDescent="0.3">
      <c r="B20" s="32" t="s">
        <v>750</v>
      </c>
      <c r="C20" s="32" t="s">
        <v>751</v>
      </c>
      <c r="V20" t="str">
        <f t="shared" si="2"/>
        <v/>
      </c>
      <c r="W20" t="str">
        <f t="shared" si="3"/>
        <v/>
      </c>
      <c r="X20" t="str">
        <f t="shared" si="4"/>
        <v/>
      </c>
      <c r="Y20" t="str">
        <f t="shared" si="5"/>
        <v/>
      </c>
      <c r="Z20" t="str">
        <f t="shared" si="6"/>
        <v/>
      </c>
      <c r="AA20" t="str">
        <f t="shared" si="7"/>
        <v/>
      </c>
      <c r="AB20" t="str">
        <f t="shared" si="8"/>
        <v/>
      </c>
      <c r="AC20" t="str">
        <f t="shared" si="9"/>
        <v/>
      </c>
      <c r="AD20" t="str">
        <f t="shared" si="10"/>
        <v/>
      </c>
      <c r="AE20" t="str">
        <f t="shared" si="11"/>
        <v/>
      </c>
      <c r="AF20" t="str">
        <f t="shared" si="12"/>
        <v/>
      </c>
      <c r="AG20" t="str">
        <f t="shared" si="13"/>
        <v/>
      </c>
      <c r="AH20" t="str">
        <f t="shared" si="14"/>
        <v/>
      </c>
      <c r="AI20" t="str">
        <f t="shared" si="15"/>
        <v/>
      </c>
    </row>
    <row r="21" spans="2:35" x14ac:dyDescent="0.3">
      <c r="B21" s="31"/>
      <c r="C21" s="31"/>
      <c r="V21" t="str">
        <f t="shared" si="2"/>
        <v/>
      </c>
      <c r="W21" t="str">
        <f t="shared" si="3"/>
        <v/>
      </c>
      <c r="X21" t="str">
        <f t="shared" si="4"/>
        <v/>
      </c>
      <c r="Y21" t="str">
        <f t="shared" si="5"/>
        <v/>
      </c>
      <c r="Z21" t="str">
        <f t="shared" si="6"/>
        <v/>
      </c>
      <c r="AA21" t="str">
        <f t="shared" si="7"/>
        <v/>
      </c>
      <c r="AB21" t="str">
        <f t="shared" si="8"/>
        <v/>
      </c>
      <c r="AC21" t="str">
        <f t="shared" si="9"/>
        <v/>
      </c>
      <c r="AD21" t="str">
        <f t="shared" si="10"/>
        <v/>
      </c>
      <c r="AE21" t="str">
        <f t="shared" si="11"/>
        <v/>
      </c>
      <c r="AF21" t="str">
        <f t="shared" si="12"/>
        <v/>
      </c>
      <c r="AG21" t="str">
        <f t="shared" si="13"/>
        <v/>
      </c>
      <c r="AH21" t="str">
        <f t="shared" si="14"/>
        <v/>
      </c>
      <c r="AI21" t="str">
        <f t="shared" si="15"/>
        <v/>
      </c>
    </row>
    <row r="22" spans="2:35" x14ac:dyDescent="0.3">
      <c r="B22" s="27" t="s">
        <v>748</v>
      </c>
      <c r="C22" s="27" t="s">
        <v>749</v>
      </c>
      <c r="V22" t="str">
        <f t="shared" si="2"/>
        <v/>
      </c>
      <c r="W22" t="str">
        <f t="shared" si="3"/>
        <v/>
      </c>
      <c r="X22" t="str">
        <f t="shared" si="4"/>
        <v/>
      </c>
      <c r="Y22" t="str">
        <f t="shared" si="5"/>
        <v/>
      </c>
      <c r="Z22" t="str">
        <f t="shared" si="6"/>
        <v/>
      </c>
      <c r="AA22" t="str">
        <f t="shared" si="7"/>
        <v/>
      </c>
      <c r="AB22" t="str">
        <f t="shared" si="8"/>
        <v/>
      </c>
      <c r="AC22" t="str">
        <f t="shared" si="9"/>
        <v/>
      </c>
      <c r="AD22" t="str">
        <f t="shared" si="10"/>
        <v/>
      </c>
      <c r="AE22" t="str">
        <f t="shared" si="11"/>
        <v/>
      </c>
      <c r="AF22" t="str">
        <f t="shared" si="12"/>
        <v/>
      </c>
      <c r="AG22" t="str">
        <f t="shared" si="13"/>
        <v/>
      </c>
      <c r="AH22" t="str">
        <f t="shared" si="14"/>
        <v/>
      </c>
      <c r="AI22" t="str">
        <f t="shared" si="15"/>
        <v/>
      </c>
    </row>
    <row r="23" spans="2:35" x14ac:dyDescent="0.3">
      <c r="B23" s="32" t="s">
        <v>752</v>
      </c>
      <c r="C23" s="32" t="s">
        <v>753</v>
      </c>
      <c r="V23" t="str">
        <f t="shared" si="2"/>
        <v/>
      </c>
      <c r="W23" t="str">
        <f t="shared" si="3"/>
        <v/>
      </c>
      <c r="X23" t="str">
        <f t="shared" si="4"/>
        <v/>
      </c>
      <c r="Y23" t="str">
        <f t="shared" si="5"/>
        <v/>
      </c>
      <c r="Z23" t="str">
        <f t="shared" si="6"/>
        <v/>
      </c>
      <c r="AA23" t="str">
        <f t="shared" si="7"/>
        <v/>
      </c>
      <c r="AB23" t="str">
        <f t="shared" si="8"/>
        <v/>
      </c>
      <c r="AC23" t="str">
        <f t="shared" si="9"/>
        <v/>
      </c>
      <c r="AD23" t="str">
        <f t="shared" si="10"/>
        <v/>
      </c>
      <c r="AE23" t="str">
        <f t="shared" si="11"/>
        <v/>
      </c>
      <c r="AF23" t="str">
        <f t="shared" si="12"/>
        <v/>
      </c>
      <c r="AG23" t="str">
        <f t="shared" si="13"/>
        <v/>
      </c>
      <c r="AH23" t="str">
        <f t="shared" si="14"/>
        <v/>
      </c>
      <c r="AI23" t="str">
        <f t="shared" si="15"/>
        <v/>
      </c>
    </row>
    <row r="24" spans="2:35" x14ac:dyDescent="0.3">
      <c r="B24" s="31"/>
      <c r="C24" s="31" t="s">
        <v>650</v>
      </c>
      <c r="V24" t="str">
        <f t="shared" si="2"/>
        <v/>
      </c>
      <c r="W24" t="str">
        <f t="shared" si="3"/>
        <v/>
      </c>
      <c r="X24" t="str">
        <f t="shared" si="4"/>
        <v/>
      </c>
      <c r="Y24" t="str">
        <f t="shared" si="5"/>
        <v/>
      </c>
      <c r="Z24" t="str">
        <f t="shared" si="6"/>
        <v/>
      </c>
      <c r="AA24" t="str">
        <f t="shared" si="7"/>
        <v/>
      </c>
      <c r="AB24" t="str">
        <f t="shared" si="8"/>
        <v/>
      </c>
      <c r="AC24" t="str">
        <f t="shared" si="9"/>
        <v/>
      </c>
      <c r="AD24" t="str">
        <f t="shared" si="10"/>
        <v/>
      </c>
      <c r="AE24" t="str">
        <f t="shared" si="11"/>
        <v/>
      </c>
      <c r="AF24" t="str">
        <f t="shared" si="12"/>
        <v/>
      </c>
      <c r="AG24" t="str">
        <f t="shared" si="13"/>
        <v/>
      </c>
      <c r="AH24" t="str">
        <f t="shared" si="14"/>
        <v/>
      </c>
      <c r="AI24" t="str">
        <f t="shared" si="15"/>
        <v/>
      </c>
    </row>
    <row r="25" spans="2:35" x14ac:dyDescent="0.3">
      <c r="B25" s="27" t="s">
        <v>733</v>
      </c>
      <c r="C25" s="27" t="s">
        <v>734</v>
      </c>
      <c r="V25" t="str">
        <f t="shared" si="2"/>
        <v/>
      </c>
      <c r="W25" t="str">
        <f t="shared" si="3"/>
        <v/>
      </c>
      <c r="X25" t="str">
        <f t="shared" si="4"/>
        <v/>
      </c>
      <c r="Y25" t="str">
        <f t="shared" si="5"/>
        <v/>
      </c>
      <c r="Z25" t="str">
        <f t="shared" si="6"/>
        <v/>
      </c>
      <c r="AA25" t="str">
        <f t="shared" si="7"/>
        <v/>
      </c>
      <c r="AB25" t="str">
        <f t="shared" si="8"/>
        <v/>
      </c>
      <c r="AC25" t="str">
        <f t="shared" si="9"/>
        <v/>
      </c>
      <c r="AD25" t="str">
        <f t="shared" si="10"/>
        <v/>
      </c>
      <c r="AE25" t="str">
        <f t="shared" si="11"/>
        <v/>
      </c>
      <c r="AF25" t="str">
        <f t="shared" si="12"/>
        <v/>
      </c>
      <c r="AG25" t="str">
        <f t="shared" si="13"/>
        <v/>
      </c>
      <c r="AH25" t="str">
        <f t="shared" si="14"/>
        <v/>
      </c>
      <c r="AI25" t="str">
        <f t="shared" si="15"/>
        <v/>
      </c>
    </row>
    <row r="26" spans="2:35" x14ac:dyDescent="0.3">
      <c r="B26" s="32" t="s">
        <v>736</v>
      </c>
      <c r="C26" s="32" t="s">
        <v>735</v>
      </c>
      <c r="V26" t="str">
        <f t="shared" si="2"/>
        <v/>
      </c>
      <c r="W26" t="str">
        <f t="shared" si="3"/>
        <v/>
      </c>
      <c r="X26" t="str">
        <f t="shared" si="4"/>
        <v/>
      </c>
      <c r="Y26" t="str">
        <f t="shared" si="5"/>
        <v/>
      </c>
      <c r="Z26" t="str">
        <f t="shared" si="6"/>
        <v/>
      </c>
      <c r="AA26" t="str">
        <f t="shared" si="7"/>
        <v/>
      </c>
      <c r="AB26" t="str">
        <f t="shared" si="8"/>
        <v/>
      </c>
      <c r="AC26" t="str">
        <f t="shared" si="9"/>
        <v/>
      </c>
      <c r="AD26" t="str">
        <f t="shared" si="10"/>
        <v/>
      </c>
      <c r="AE26" t="str">
        <f t="shared" si="11"/>
        <v/>
      </c>
      <c r="AF26" t="str">
        <f t="shared" si="12"/>
        <v/>
      </c>
      <c r="AG26" t="str">
        <f t="shared" si="13"/>
        <v/>
      </c>
      <c r="AH26" t="str">
        <f t="shared" si="14"/>
        <v/>
      </c>
      <c r="AI26" t="str">
        <f t="shared" si="15"/>
        <v/>
      </c>
    </row>
    <row r="27" spans="2:35" x14ac:dyDescent="0.3">
      <c r="B27" s="31"/>
      <c r="C27" s="31" t="s">
        <v>817</v>
      </c>
      <c r="V27" t="str">
        <f t="shared" si="2"/>
        <v/>
      </c>
      <c r="W27" t="str">
        <f t="shared" si="3"/>
        <v/>
      </c>
      <c r="X27" t="str">
        <f t="shared" si="4"/>
        <v/>
      </c>
      <c r="Y27" t="str">
        <f t="shared" si="5"/>
        <v/>
      </c>
      <c r="Z27" t="str">
        <f t="shared" si="6"/>
        <v/>
      </c>
      <c r="AA27" t="str">
        <f t="shared" si="7"/>
        <v/>
      </c>
      <c r="AB27" t="str">
        <f t="shared" si="8"/>
        <v/>
      </c>
      <c r="AC27" t="str">
        <f t="shared" si="9"/>
        <v/>
      </c>
      <c r="AD27" t="str">
        <f t="shared" si="10"/>
        <v/>
      </c>
      <c r="AE27" t="str">
        <f t="shared" si="11"/>
        <v/>
      </c>
      <c r="AF27" t="str">
        <f t="shared" si="12"/>
        <v/>
      </c>
      <c r="AG27" t="str">
        <f t="shared" si="13"/>
        <v/>
      </c>
      <c r="AH27" t="str">
        <f t="shared" si="14"/>
        <v/>
      </c>
      <c r="AI27" t="str">
        <f t="shared" si="15"/>
        <v/>
      </c>
    </row>
    <row r="28" spans="2:35" x14ac:dyDescent="0.3">
      <c r="B28" s="27" t="s">
        <v>737</v>
      </c>
      <c r="C28" s="27" t="s">
        <v>738</v>
      </c>
      <c r="V28" t="str">
        <f t="shared" si="2"/>
        <v/>
      </c>
      <c r="W28" t="str">
        <f t="shared" si="3"/>
        <v/>
      </c>
      <c r="X28" t="str">
        <f t="shared" si="4"/>
        <v/>
      </c>
      <c r="Y28" t="str">
        <f t="shared" si="5"/>
        <v/>
      </c>
      <c r="Z28" t="str">
        <f t="shared" si="6"/>
        <v/>
      </c>
      <c r="AA28" t="str">
        <f t="shared" si="7"/>
        <v/>
      </c>
      <c r="AB28" t="str">
        <f t="shared" si="8"/>
        <v/>
      </c>
      <c r="AC28" t="str">
        <f t="shared" si="9"/>
        <v/>
      </c>
      <c r="AD28" t="str">
        <f t="shared" si="10"/>
        <v/>
      </c>
      <c r="AE28" t="str">
        <f t="shared" si="11"/>
        <v/>
      </c>
      <c r="AF28" t="str">
        <f t="shared" si="12"/>
        <v/>
      </c>
      <c r="AG28" t="str">
        <f t="shared" si="13"/>
        <v/>
      </c>
      <c r="AH28" t="str">
        <f t="shared" si="14"/>
        <v/>
      </c>
      <c r="AI28" t="str">
        <f t="shared" si="15"/>
        <v/>
      </c>
    </row>
    <row r="29" spans="2:35" x14ac:dyDescent="0.3">
      <c r="B29" s="32" t="s">
        <v>739</v>
      </c>
      <c r="C29" s="32"/>
      <c r="V29" t="str">
        <f t="shared" si="2"/>
        <v/>
      </c>
      <c r="W29" t="str">
        <f t="shared" si="3"/>
        <v/>
      </c>
      <c r="X29" t="str">
        <f t="shared" si="4"/>
        <v/>
      </c>
      <c r="Y29" t="str">
        <f t="shared" si="5"/>
        <v/>
      </c>
      <c r="Z29" t="str">
        <f t="shared" si="6"/>
        <v/>
      </c>
      <c r="AA29" t="str">
        <f t="shared" si="7"/>
        <v/>
      </c>
      <c r="AB29" t="str">
        <f t="shared" si="8"/>
        <v/>
      </c>
      <c r="AC29" t="str">
        <f t="shared" si="9"/>
        <v/>
      </c>
      <c r="AD29" t="str">
        <f t="shared" si="10"/>
        <v/>
      </c>
      <c r="AE29" t="str">
        <f t="shared" si="11"/>
        <v/>
      </c>
      <c r="AF29" t="str">
        <f t="shared" si="12"/>
        <v/>
      </c>
      <c r="AG29" t="str">
        <f t="shared" si="13"/>
        <v/>
      </c>
      <c r="AH29" t="str">
        <f t="shared" si="14"/>
        <v/>
      </c>
      <c r="AI29" t="str">
        <f t="shared" si="15"/>
        <v/>
      </c>
    </row>
    <row r="30" spans="2:35" x14ac:dyDescent="0.3">
      <c r="B30" s="33" t="str">
        <f>MID(sSize,2,99)</f>
        <v>C0402</v>
      </c>
      <c r="C30" s="31"/>
      <c r="V30" t="str">
        <f t="shared" si="2"/>
        <v/>
      </c>
      <c r="W30" t="str">
        <f t="shared" si="3"/>
        <v/>
      </c>
      <c r="X30" t="str">
        <f t="shared" si="4"/>
        <v/>
      </c>
      <c r="Y30" t="str">
        <f t="shared" si="5"/>
        <v/>
      </c>
      <c r="Z30" t="str">
        <f t="shared" si="6"/>
        <v/>
      </c>
      <c r="AA30" t="str">
        <f t="shared" si="7"/>
        <v/>
      </c>
      <c r="AB30" t="str">
        <f t="shared" si="8"/>
        <v/>
      </c>
      <c r="AC30" t="str">
        <f t="shared" si="9"/>
        <v/>
      </c>
      <c r="AD30" t="str">
        <f t="shared" si="10"/>
        <v/>
      </c>
      <c r="AE30" t="str">
        <f t="shared" si="11"/>
        <v/>
      </c>
      <c r="AF30" t="str">
        <f t="shared" si="12"/>
        <v/>
      </c>
      <c r="AG30" t="str">
        <f t="shared" si="13"/>
        <v/>
      </c>
      <c r="AH30" t="str">
        <f t="shared" si="14"/>
        <v/>
      </c>
      <c r="AI30" t="str">
        <f t="shared" si="15"/>
        <v/>
      </c>
    </row>
    <row r="31" spans="2:35" x14ac:dyDescent="0.3">
      <c r="V31" t="str">
        <f t="shared" si="2"/>
        <v/>
      </c>
      <c r="W31" t="str">
        <f t="shared" si="3"/>
        <v/>
      </c>
      <c r="X31" t="str">
        <f t="shared" si="4"/>
        <v/>
      </c>
      <c r="Y31" t="str">
        <f t="shared" si="5"/>
        <v/>
      </c>
      <c r="Z31" t="str">
        <f t="shared" si="6"/>
        <v/>
      </c>
      <c r="AA31" t="str">
        <f t="shared" si="7"/>
        <v/>
      </c>
      <c r="AB31" t="str">
        <f t="shared" si="8"/>
        <v/>
      </c>
      <c r="AC31" t="str">
        <f t="shared" si="9"/>
        <v/>
      </c>
      <c r="AD31" t="str">
        <f t="shared" si="10"/>
        <v/>
      </c>
      <c r="AE31" t="str">
        <f t="shared" si="11"/>
        <v/>
      </c>
      <c r="AF31" t="str">
        <f t="shared" si="12"/>
        <v/>
      </c>
      <c r="AG31" t="str">
        <f t="shared" si="13"/>
        <v/>
      </c>
      <c r="AH31" t="str">
        <f t="shared" si="14"/>
        <v/>
      </c>
      <c r="AI31" t="str">
        <f t="shared" si="15"/>
        <v/>
      </c>
    </row>
    <row r="32" spans="2:35" x14ac:dyDescent="0.3">
      <c r="B32" t="s">
        <v>814</v>
      </c>
      <c r="V32" t="str">
        <f t="shared" si="2"/>
        <v/>
      </c>
      <c r="W32" t="str">
        <f t="shared" si="3"/>
        <v/>
      </c>
      <c r="X32" t="str">
        <f t="shared" si="4"/>
        <v/>
      </c>
      <c r="Y32" t="str">
        <f t="shared" si="5"/>
        <v/>
      </c>
      <c r="Z32" t="str">
        <f t="shared" si="6"/>
        <v/>
      </c>
      <c r="AA32" t="str">
        <f t="shared" si="7"/>
        <v/>
      </c>
      <c r="AB32" t="str">
        <f t="shared" si="8"/>
        <v/>
      </c>
      <c r="AC32" t="str">
        <f t="shared" si="9"/>
        <v/>
      </c>
      <c r="AD32" t="str">
        <f t="shared" si="10"/>
        <v/>
      </c>
      <c r="AE32" t="str">
        <f t="shared" si="11"/>
        <v/>
      </c>
      <c r="AF32" t="str">
        <f t="shared" si="12"/>
        <v/>
      </c>
      <c r="AG32" t="str">
        <f t="shared" si="13"/>
        <v/>
      </c>
      <c r="AH32" t="str">
        <f t="shared" si="14"/>
        <v/>
      </c>
      <c r="AI32" t="str">
        <f t="shared" si="15"/>
        <v/>
      </c>
    </row>
    <row r="33" spans="2:35" x14ac:dyDescent="0.3">
      <c r="B33"/>
      <c r="V33" t="str">
        <f t="shared" si="2"/>
        <v/>
      </c>
      <c r="W33" t="str">
        <f t="shared" si="3"/>
        <v/>
      </c>
      <c r="X33" t="str">
        <f t="shared" si="4"/>
        <v/>
      </c>
      <c r="Y33" t="str">
        <f t="shared" si="5"/>
        <v/>
      </c>
      <c r="Z33" t="str">
        <f t="shared" si="6"/>
        <v/>
      </c>
      <c r="AA33" t="str">
        <f t="shared" si="7"/>
        <v/>
      </c>
      <c r="AB33" t="str">
        <f t="shared" si="8"/>
        <v/>
      </c>
      <c r="AC33" t="str">
        <f t="shared" si="9"/>
        <v/>
      </c>
      <c r="AD33" t="str">
        <f t="shared" si="10"/>
        <v/>
      </c>
      <c r="AE33" t="str">
        <f t="shared" si="11"/>
        <v/>
      </c>
      <c r="AF33" t="str">
        <f t="shared" si="12"/>
        <v/>
      </c>
      <c r="AG33" t="str">
        <f t="shared" si="13"/>
        <v/>
      </c>
      <c r="AH33" t="str">
        <f t="shared" si="14"/>
        <v/>
      </c>
      <c r="AI33" t="str">
        <f t="shared" si="15"/>
        <v/>
      </c>
    </row>
    <row r="34" spans="2:35" x14ac:dyDescent="0.3">
      <c r="B34" t="s">
        <v>815</v>
      </c>
      <c r="V34" t="str">
        <f t="shared" si="2"/>
        <v/>
      </c>
      <c r="W34" t="str">
        <f t="shared" si="3"/>
        <v/>
      </c>
      <c r="X34" t="str">
        <f t="shared" si="4"/>
        <v/>
      </c>
      <c r="Y34" t="str">
        <f t="shared" si="5"/>
        <v/>
      </c>
      <c r="Z34" t="str">
        <f t="shared" si="6"/>
        <v/>
      </c>
      <c r="AA34" t="str">
        <f t="shared" si="7"/>
        <v/>
      </c>
      <c r="AB34" t="str">
        <f t="shared" si="8"/>
        <v/>
      </c>
      <c r="AC34" t="str">
        <f t="shared" si="9"/>
        <v/>
      </c>
      <c r="AD34" t="str">
        <f t="shared" si="10"/>
        <v/>
      </c>
      <c r="AE34" t="str">
        <f t="shared" si="11"/>
        <v/>
      </c>
      <c r="AF34" t="str">
        <f t="shared" si="12"/>
        <v/>
      </c>
      <c r="AG34" t="str">
        <f t="shared" si="13"/>
        <v/>
      </c>
      <c r="AH34" t="str">
        <f t="shared" si="14"/>
        <v/>
      </c>
      <c r="AI34" t="str">
        <f t="shared" si="15"/>
        <v/>
      </c>
    </row>
    <row r="35" spans="2:35" x14ac:dyDescent="0.3">
      <c r="B35" t="s">
        <v>816</v>
      </c>
      <c r="V35" t="str">
        <f t="shared" si="2"/>
        <v/>
      </c>
      <c r="W35" t="str">
        <f t="shared" si="3"/>
        <v/>
      </c>
      <c r="X35" t="str">
        <f t="shared" si="4"/>
        <v/>
      </c>
      <c r="Y35" t="str">
        <f t="shared" si="5"/>
        <v/>
      </c>
      <c r="Z35" t="str">
        <f t="shared" si="6"/>
        <v/>
      </c>
      <c r="AA35" t="str">
        <f t="shared" si="7"/>
        <v/>
      </c>
      <c r="AB35" t="str">
        <f t="shared" si="8"/>
        <v/>
      </c>
      <c r="AC35" t="str">
        <f t="shared" si="9"/>
        <v/>
      </c>
      <c r="AD35" t="str">
        <f t="shared" si="10"/>
        <v/>
      </c>
      <c r="AE35" t="str">
        <f t="shared" si="11"/>
        <v/>
      </c>
      <c r="AF35" t="str">
        <f t="shared" si="12"/>
        <v/>
      </c>
      <c r="AG35" t="str">
        <f t="shared" si="13"/>
        <v/>
      </c>
      <c r="AH35" t="str">
        <f t="shared" si="14"/>
        <v/>
      </c>
      <c r="AI35" t="str">
        <f t="shared" si="15"/>
        <v/>
      </c>
    </row>
    <row r="36" spans="2:35" x14ac:dyDescent="0.3">
      <c r="V36" t="str">
        <f t="shared" si="2"/>
        <v/>
      </c>
      <c r="W36" t="str">
        <f t="shared" si="3"/>
        <v/>
      </c>
      <c r="X36" t="str">
        <f t="shared" si="4"/>
        <v/>
      </c>
      <c r="Y36" t="str">
        <f t="shared" si="5"/>
        <v/>
      </c>
      <c r="Z36" t="str">
        <f t="shared" si="6"/>
        <v/>
      </c>
      <c r="AA36" t="str">
        <f t="shared" si="7"/>
        <v/>
      </c>
      <c r="AB36" t="str">
        <f t="shared" si="8"/>
        <v/>
      </c>
      <c r="AC36" t="str">
        <f t="shared" si="9"/>
        <v/>
      </c>
      <c r="AD36" t="str">
        <f t="shared" si="10"/>
        <v/>
      </c>
      <c r="AE36" t="str">
        <f t="shared" si="11"/>
        <v/>
      </c>
      <c r="AF36" t="str">
        <f t="shared" si="12"/>
        <v/>
      </c>
      <c r="AG36" t="str">
        <f t="shared" si="13"/>
        <v/>
      </c>
      <c r="AH36" t="str">
        <f t="shared" si="14"/>
        <v/>
      </c>
      <c r="AI36" t="str">
        <f t="shared" si="15"/>
        <v/>
      </c>
    </row>
    <row r="37" spans="2:35" x14ac:dyDescent="0.3">
      <c r="V37" t="str">
        <f t="shared" si="2"/>
        <v/>
      </c>
      <c r="W37" t="str">
        <f t="shared" si="3"/>
        <v/>
      </c>
      <c r="X37" t="str">
        <f t="shared" si="4"/>
        <v/>
      </c>
      <c r="Y37" t="str">
        <f t="shared" si="5"/>
        <v/>
      </c>
      <c r="Z37" t="str">
        <f t="shared" si="6"/>
        <v/>
      </c>
      <c r="AA37" t="str">
        <f t="shared" si="7"/>
        <v/>
      </c>
      <c r="AB37" t="str">
        <f t="shared" si="8"/>
        <v/>
      </c>
      <c r="AC37" t="str">
        <f t="shared" si="9"/>
        <v/>
      </c>
      <c r="AD37" t="str">
        <f t="shared" si="10"/>
        <v/>
      </c>
      <c r="AE37" t="str">
        <f t="shared" si="11"/>
        <v/>
      </c>
      <c r="AF37" t="str">
        <f t="shared" si="12"/>
        <v/>
      </c>
      <c r="AG37" t="str">
        <f t="shared" si="13"/>
        <v/>
      </c>
      <c r="AH37" t="str">
        <f t="shared" si="14"/>
        <v/>
      </c>
      <c r="AI37" t="str">
        <f t="shared" si="15"/>
        <v/>
      </c>
    </row>
    <row r="38" spans="2:35" x14ac:dyDescent="0.3">
      <c r="V38" t="str">
        <f t="shared" si="2"/>
        <v/>
      </c>
      <c r="W38" t="str">
        <f t="shared" si="3"/>
        <v/>
      </c>
      <c r="X38" t="str">
        <f t="shared" si="4"/>
        <v/>
      </c>
      <c r="Y38" t="str">
        <f t="shared" si="5"/>
        <v/>
      </c>
      <c r="Z38" t="str">
        <f t="shared" si="6"/>
        <v/>
      </c>
      <c r="AA38" t="str">
        <f t="shared" si="7"/>
        <v/>
      </c>
      <c r="AB38" t="str">
        <f t="shared" si="8"/>
        <v/>
      </c>
      <c r="AC38" t="str">
        <f t="shared" si="9"/>
        <v/>
      </c>
      <c r="AD38" t="str">
        <f t="shared" si="10"/>
        <v/>
      </c>
      <c r="AE38" t="str">
        <f t="shared" si="11"/>
        <v/>
      </c>
      <c r="AF38" t="str">
        <f t="shared" si="12"/>
        <v/>
      </c>
      <c r="AG38" t="str">
        <f t="shared" si="13"/>
        <v/>
      </c>
      <c r="AH38" t="str">
        <f t="shared" si="14"/>
        <v/>
      </c>
      <c r="AI38" t="str">
        <f t="shared" si="15"/>
        <v/>
      </c>
    </row>
    <row r="39" spans="2:35" x14ac:dyDescent="0.3">
      <c r="V39" t="str">
        <f t="shared" si="2"/>
        <v/>
      </c>
      <c r="W39" t="str">
        <f t="shared" si="3"/>
        <v/>
      </c>
      <c r="X39" t="str">
        <f t="shared" si="4"/>
        <v/>
      </c>
      <c r="Y39" t="str">
        <f t="shared" si="5"/>
        <v/>
      </c>
      <c r="Z39" t="str">
        <f t="shared" si="6"/>
        <v/>
      </c>
      <c r="AA39" t="str">
        <f t="shared" si="7"/>
        <v/>
      </c>
      <c r="AB39" t="str">
        <f t="shared" si="8"/>
        <v/>
      </c>
      <c r="AC39" t="str">
        <f t="shared" si="9"/>
        <v/>
      </c>
      <c r="AD39" t="str">
        <f t="shared" si="10"/>
        <v/>
      </c>
      <c r="AE39" t="str">
        <f t="shared" si="11"/>
        <v/>
      </c>
      <c r="AF39" t="str">
        <f t="shared" si="12"/>
        <v/>
      </c>
      <c r="AG39" t="str">
        <f t="shared" si="13"/>
        <v/>
      </c>
      <c r="AH39" t="str">
        <f t="shared" si="14"/>
        <v/>
      </c>
      <c r="AI39" t="str">
        <f t="shared" si="15"/>
        <v/>
      </c>
    </row>
  </sheetData>
  <mergeCells count="1">
    <mergeCell ref="E1:T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D9F8387-BF62-454C-B493-B95562B12E30}">
          <x14:formula1>
            <xm:f>sot_term_codes!$T$2:$T$10</xm:f>
          </x14:formula1>
          <xm:sqref>C6</xm:sqref>
        </x14:dataValidation>
        <x14:dataValidation type="list" allowBlank="1" showInputMessage="1" showErrorMessage="1" xr:uid="{EBA86F7D-C936-466B-92EE-AA0EFFBC0040}">
          <x14:formula1>
            <xm:f>sot_term_codes!$AH$2:$AH$14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I248"/>
  <sheetViews>
    <sheetView topLeftCell="A187" workbookViewId="0">
      <selection activeCell="H211" sqref="H211"/>
    </sheetView>
  </sheetViews>
  <sheetFormatPr defaultRowHeight="14.4" x14ac:dyDescent="0.3"/>
  <cols>
    <col min="1" max="1" width="2" bestFit="1" customWidth="1"/>
    <col min="2" max="2" width="9.88671875" bestFit="1" customWidth="1"/>
    <col min="4" max="4" width="10.44140625" style="1" bestFit="1" customWidth="1"/>
    <col min="5" max="5" width="10.44140625" style="29" customWidth="1"/>
    <col min="6" max="6" width="10.44140625" style="36" customWidth="1"/>
    <col min="7" max="7" width="8.88671875" style="1"/>
    <col min="8" max="8" width="8.88671875" style="7"/>
    <col min="10" max="10" width="2" bestFit="1" customWidth="1"/>
    <col min="12" max="12" width="2" bestFit="1" customWidth="1"/>
    <col min="18" max="18" width="2" bestFit="1" customWidth="1"/>
    <col min="21" max="21" width="2" bestFit="1" customWidth="1"/>
    <col min="24" max="24" width="12.44140625" bestFit="1" customWidth="1"/>
    <col min="25" max="25" width="2" bestFit="1" customWidth="1"/>
    <col min="28" max="28" width="2" bestFit="1" customWidth="1"/>
    <col min="31" max="31" width="2" bestFit="1" customWidth="1"/>
  </cols>
  <sheetData>
    <row r="1" spans="2:35" x14ac:dyDescent="0.3">
      <c r="B1" t="s">
        <v>757</v>
      </c>
      <c r="C1" t="s">
        <v>758</v>
      </c>
      <c r="D1" s="1" t="s">
        <v>754</v>
      </c>
      <c r="E1" s="29" t="s">
        <v>754</v>
      </c>
      <c r="F1" s="36" t="s">
        <v>754</v>
      </c>
      <c r="G1" s="1" t="s">
        <v>12</v>
      </c>
      <c r="H1" s="7" t="s">
        <v>758</v>
      </c>
      <c r="I1" t="s">
        <v>286</v>
      </c>
      <c r="K1" t="s">
        <v>22</v>
      </c>
      <c r="M1" t="s">
        <v>12</v>
      </c>
      <c r="N1" t="s">
        <v>659</v>
      </c>
      <c r="O1" t="s">
        <v>644</v>
      </c>
      <c r="P1" t="s">
        <v>645</v>
      </c>
      <c r="Q1" t="s">
        <v>646</v>
      </c>
      <c r="S1" t="s">
        <v>12</v>
      </c>
      <c r="T1" t="s">
        <v>652</v>
      </c>
      <c r="V1" t="s">
        <v>12</v>
      </c>
      <c r="W1" t="s">
        <v>701</v>
      </c>
      <c r="X1" t="s">
        <v>702</v>
      </c>
      <c r="Z1" t="s">
        <v>12</v>
      </c>
      <c r="AA1" t="s">
        <v>669</v>
      </c>
      <c r="AC1" t="s">
        <v>12</v>
      </c>
      <c r="AD1" t="s">
        <v>674</v>
      </c>
      <c r="AF1" t="s">
        <v>12</v>
      </c>
      <c r="AG1" t="s">
        <v>2</v>
      </c>
    </row>
    <row r="2" spans="2:35" x14ac:dyDescent="0.3">
      <c r="D2" s="1" t="s">
        <v>10</v>
      </c>
      <c r="E2" s="29" t="s">
        <v>273</v>
      </c>
      <c r="F2" s="37" t="s">
        <v>11</v>
      </c>
      <c r="K2" t="s">
        <v>635</v>
      </c>
      <c r="M2">
        <v>1</v>
      </c>
      <c r="N2" t="s">
        <v>636</v>
      </c>
      <c r="O2" s="28">
        <v>0.6</v>
      </c>
      <c r="P2" s="28">
        <v>0.3</v>
      </c>
      <c r="Q2" s="28">
        <v>0.1</v>
      </c>
      <c r="S2" t="s">
        <v>647</v>
      </c>
      <c r="T2" s="28">
        <v>0.3</v>
      </c>
      <c r="V2" t="s">
        <v>0</v>
      </c>
      <c r="W2" t="s">
        <v>35</v>
      </c>
      <c r="X2" t="s">
        <v>660</v>
      </c>
      <c r="Z2" t="s">
        <v>661</v>
      </c>
      <c r="AA2" t="s">
        <v>662</v>
      </c>
      <c r="AC2" t="s">
        <v>649</v>
      </c>
      <c r="AD2" t="s">
        <v>670</v>
      </c>
      <c r="AF2" t="s">
        <v>675</v>
      </c>
      <c r="AG2" t="s">
        <v>676</v>
      </c>
      <c r="AH2" t="s">
        <v>647</v>
      </c>
      <c r="AI2" s="28">
        <v>0.3</v>
      </c>
    </row>
    <row r="3" spans="2:35" x14ac:dyDescent="0.3">
      <c r="B3" t="s">
        <v>766</v>
      </c>
      <c r="C3" t="s">
        <v>647</v>
      </c>
      <c r="D3" s="4">
        <v>100</v>
      </c>
      <c r="E3" s="36">
        <f>D3*0.001</f>
        <v>0.1</v>
      </c>
      <c r="F3" s="36">
        <f>E3/1000</f>
        <v>1E-4</v>
      </c>
      <c r="G3" s="29">
        <v>101</v>
      </c>
      <c r="H3" s="7" t="s">
        <v>675</v>
      </c>
      <c r="I3" t="s">
        <v>17</v>
      </c>
      <c r="M3">
        <v>2</v>
      </c>
      <c r="N3" t="s">
        <v>637</v>
      </c>
      <c r="O3" s="28">
        <v>1</v>
      </c>
      <c r="P3" s="28">
        <v>0.5</v>
      </c>
      <c r="Q3" s="28">
        <v>0.1</v>
      </c>
      <c r="S3" t="s">
        <v>648</v>
      </c>
      <c r="T3" s="28">
        <v>0.5</v>
      </c>
      <c r="Z3" t="s">
        <v>663</v>
      </c>
      <c r="AA3" t="s">
        <v>664</v>
      </c>
      <c r="AC3" t="s">
        <v>65</v>
      </c>
      <c r="AD3" t="s">
        <v>671</v>
      </c>
      <c r="AF3" t="s">
        <v>677</v>
      </c>
      <c r="AG3" t="s">
        <v>678</v>
      </c>
      <c r="AH3" t="s">
        <v>648</v>
      </c>
      <c r="AI3" s="28">
        <v>0.5</v>
      </c>
    </row>
    <row r="4" spans="2:35" x14ac:dyDescent="0.3">
      <c r="B4" t="s">
        <v>766</v>
      </c>
      <c r="C4" t="s">
        <v>647</v>
      </c>
      <c r="D4" s="4">
        <v>150</v>
      </c>
      <c r="E4" s="36">
        <f t="shared" ref="E4:F7" si="0">D4/1000</f>
        <v>0.15</v>
      </c>
      <c r="F4" s="36">
        <f t="shared" si="0"/>
        <v>1.4999999999999999E-4</v>
      </c>
      <c r="G4" s="29">
        <v>151</v>
      </c>
      <c r="H4" s="7" t="s">
        <v>675</v>
      </c>
      <c r="I4" t="s">
        <v>17</v>
      </c>
      <c r="M4">
        <v>3</v>
      </c>
      <c r="N4" t="s">
        <v>638</v>
      </c>
      <c r="O4" s="28">
        <v>1.6</v>
      </c>
      <c r="P4" s="28">
        <v>0.8</v>
      </c>
      <c r="Q4" s="28">
        <v>0.2</v>
      </c>
      <c r="S4" t="s">
        <v>649</v>
      </c>
      <c r="T4" s="28">
        <v>0.6</v>
      </c>
      <c r="Z4" t="s">
        <v>21</v>
      </c>
      <c r="AA4" t="s">
        <v>74</v>
      </c>
      <c r="AC4" t="s">
        <v>653</v>
      </c>
      <c r="AD4" t="s">
        <v>672</v>
      </c>
      <c r="AF4" t="s">
        <v>679</v>
      </c>
      <c r="AG4" t="s">
        <v>680</v>
      </c>
      <c r="AH4" t="s">
        <v>649</v>
      </c>
      <c r="AI4" s="28">
        <v>0.6</v>
      </c>
    </row>
    <row r="5" spans="2:35" x14ac:dyDescent="0.3">
      <c r="B5" t="s">
        <v>766</v>
      </c>
      <c r="C5" t="s">
        <v>647</v>
      </c>
      <c r="D5" s="4">
        <v>220</v>
      </c>
      <c r="E5" s="36">
        <f t="shared" si="0"/>
        <v>0.22</v>
      </c>
      <c r="F5" s="36">
        <f t="shared" si="0"/>
        <v>2.2000000000000001E-4</v>
      </c>
      <c r="G5" s="29">
        <v>221</v>
      </c>
      <c r="H5" s="7" t="s">
        <v>675</v>
      </c>
      <c r="I5" t="s">
        <v>17</v>
      </c>
      <c r="M5">
        <v>4</v>
      </c>
      <c r="N5" t="s">
        <v>639</v>
      </c>
      <c r="O5" s="28">
        <v>2</v>
      </c>
      <c r="P5" s="28">
        <v>1.25</v>
      </c>
      <c r="Q5" s="28">
        <v>0.2</v>
      </c>
      <c r="S5" t="s">
        <v>650</v>
      </c>
      <c r="T5" s="28">
        <v>0.8</v>
      </c>
      <c r="Z5" t="s">
        <v>665</v>
      </c>
      <c r="AA5" t="s">
        <v>666</v>
      </c>
      <c r="AC5" t="s">
        <v>673</v>
      </c>
      <c r="AD5" t="s">
        <v>76</v>
      </c>
      <c r="AF5" t="s">
        <v>681</v>
      </c>
      <c r="AG5" t="s">
        <v>682</v>
      </c>
      <c r="AH5" t="s">
        <v>650</v>
      </c>
      <c r="AI5" s="28">
        <v>0.8</v>
      </c>
    </row>
    <row r="6" spans="2:35" x14ac:dyDescent="0.3">
      <c r="B6" t="s">
        <v>766</v>
      </c>
      <c r="C6" t="s">
        <v>647</v>
      </c>
      <c r="D6" s="4">
        <v>330</v>
      </c>
      <c r="E6" s="36">
        <f t="shared" si="0"/>
        <v>0.33</v>
      </c>
      <c r="F6" s="36">
        <f t="shared" si="0"/>
        <v>3.3E-4</v>
      </c>
      <c r="G6" s="29">
        <v>331</v>
      </c>
      <c r="H6" s="7" t="s">
        <v>675</v>
      </c>
      <c r="I6" t="s">
        <v>17</v>
      </c>
      <c r="M6">
        <v>5</v>
      </c>
      <c r="N6" t="s">
        <v>640</v>
      </c>
      <c r="O6" s="28">
        <v>3.2</v>
      </c>
      <c r="P6" s="28">
        <v>1.6</v>
      </c>
      <c r="Q6" s="28">
        <v>0.2</v>
      </c>
      <c r="S6" t="s">
        <v>651</v>
      </c>
      <c r="T6" s="28">
        <v>0.85</v>
      </c>
      <c r="Z6" t="s">
        <v>20</v>
      </c>
      <c r="AA6" t="s">
        <v>73</v>
      </c>
      <c r="AC6" t="s">
        <v>654</v>
      </c>
      <c r="AD6" t="s">
        <v>79</v>
      </c>
      <c r="AF6" t="s">
        <v>683</v>
      </c>
      <c r="AG6" t="s">
        <v>684</v>
      </c>
      <c r="AH6" t="s">
        <v>651</v>
      </c>
      <c r="AI6" s="28">
        <v>0.85</v>
      </c>
    </row>
    <row r="7" spans="2:35" x14ac:dyDescent="0.3">
      <c r="B7" t="s">
        <v>766</v>
      </c>
      <c r="C7" t="s">
        <v>647</v>
      </c>
      <c r="D7" s="4">
        <v>470</v>
      </c>
      <c r="E7" s="36">
        <f t="shared" si="0"/>
        <v>0.47</v>
      </c>
      <c r="F7" s="36">
        <f t="shared" si="0"/>
        <v>4.6999999999999999E-4</v>
      </c>
      <c r="G7" s="29">
        <v>471</v>
      </c>
      <c r="H7" s="7" t="s">
        <v>675</v>
      </c>
      <c r="I7" t="s">
        <v>17</v>
      </c>
      <c r="M7">
        <v>6</v>
      </c>
      <c r="N7" t="s">
        <v>641</v>
      </c>
      <c r="O7" s="28">
        <v>3.2</v>
      </c>
      <c r="P7" s="28">
        <v>2.5</v>
      </c>
      <c r="Q7" s="28">
        <v>0.2</v>
      </c>
      <c r="S7" t="s">
        <v>652</v>
      </c>
      <c r="T7" s="28">
        <v>1.1499999999999999</v>
      </c>
      <c r="Z7" t="s">
        <v>19</v>
      </c>
      <c r="AA7" t="s">
        <v>72</v>
      </c>
      <c r="AF7" t="s">
        <v>685</v>
      </c>
      <c r="AG7" t="s">
        <v>686</v>
      </c>
      <c r="AH7" t="s">
        <v>652</v>
      </c>
      <c r="AI7" s="28">
        <v>1.1499999999999999</v>
      </c>
    </row>
    <row r="8" spans="2:35" x14ac:dyDescent="0.3">
      <c r="D8" s="4"/>
      <c r="F8" s="37"/>
      <c r="G8" s="29"/>
      <c r="M8">
        <v>8</v>
      </c>
      <c r="N8" t="s">
        <v>642</v>
      </c>
      <c r="O8" s="28">
        <v>4.5</v>
      </c>
      <c r="P8" s="28">
        <v>3.2</v>
      </c>
      <c r="Q8" s="28">
        <v>0.2</v>
      </c>
      <c r="S8" t="s">
        <v>653</v>
      </c>
      <c r="T8" s="28">
        <v>1.25</v>
      </c>
      <c r="Z8" t="s">
        <v>18</v>
      </c>
      <c r="AA8" t="s">
        <v>71</v>
      </c>
      <c r="AF8" t="s">
        <v>687</v>
      </c>
      <c r="AG8" t="s">
        <v>688</v>
      </c>
      <c r="AH8" t="s">
        <v>653</v>
      </c>
      <c r="AI8" s="28">
        <v>1.25</v>
      </c>
    </row>
    <row r="9" spans="2:35" x14ac:dyDescent="0.3">
      <c r="B9" t="s">
        <v>766</v>
      </c>
      <c r="C9" t="s">
        <v>647</v>
      </c>
      <c r="D9" s="4">
        <v>100</v>
      </c>
      <c r="E9" s="36">
        <f t="shared" ref="E9:F9" si="1">D9/1000</f>
        <v>0.1</v>
      </c>
      <c r="F9" s="36">
        <f t="shared" si="1"/>
        <v>1E-4</v>
      </c>
      <c r="G9" s="29">
        <v>101</v>
      </c>
      <c r="H9" s="7" t="s">
        <v>675</v>
      </c>
      <c r="I9" t="s">
        <v>19</v>
      </c>
      <c r="M9">
        <v>9</v>
      </c>
      <c r="N9" t="s">
        <v>643</v>
      </c>
      <c r="O9" s="28">
        <v>5.7</v>
      </c>
      <c r="P9" s="28">
        <v>5</v>
      </c>
      <c r="Q9" s="28">
        <v>0.2</v>
      </c>
      <c r="S9" t="s">
        <v>644</v>
      </c>
      <c r="T9" s="28">
        <v>1.6</v>
      </c>
      <c r="Z9" t="s">
        <v>17</v>
      </c>
      <c r="AA9" t="s">
        <v>70</v>
      </c>
      <c r="AF9" t="s">
        <v>689</v>
      </c>
      <c r="AG9" t="s">
        <v>690</v>
      </c>
      <c r="AH9" t="s">
        <v>644</v>
      </c>
      <c r="AI9" s="28">
        <v>1.6</v>
      </c>
    </row>
    <row r="10" spans="2:35" x14ac:dyDescent="0.3">
      <c r="B10" t="s">
        <v>766</v>
      </c>
      <c r="C10" t="s">
        <v>647</v>
      </c>
      <c r="D10" s="4">
        <v>150</v>
      </c>
      <c r="E10" s="36">
        <f t="shared" ref="E10:F10" si="2">D10/1000</f>
        <v>0.15</v>
      </c>
      <c r="F10" s="36">
        <f t="shared" si="2"/>
        <v>1.4999999999999999E-4</v>
      </c>
      <c r="G10" s="29">
        <v>151</v>
      </c>
      <c r="H10" s="7" t="s">
        <v>675</v>
      </c>
      <c r="I10" t="s">
        <v>19</v>
      </c>
      <c r="S10" t="s">
        <v>654</v>
      </c>
      <c r="T10" s="28">
        <v>2</v>
      </c>
      <c r="Z10" t="s">
        <v>667</v>
      </c>
      <c r="AA10" t="s">
        <v>668</v>
      </c>
      <c r="AF10" t="s">
        <v>691</v>
      </c>
      <c r="AG10" t="s">
        <v>692</v>
      </c>
      <c r="AH10" t="s">
        <v>654</v>
      </c>
      <c r="AI10" s="28">
        <v>2</v>
      </c>
    </row>
    <row r="11" spans="2:35" x14ac:dyDescent="0.3">
      <c r="B11" t="s">
        <v>766</v>
      </c>
      <c r="C11" t="s">
        <v>647</v>
      </c>
      <c r="D11" s="4">
        <v>220</v>
      </c>
      <c r="E11" s="36">
        <f t="shared" ref="E11:F11" si="3">D11/1000</f>
        <v>0.22</v>
      </c>
      <c r="F11" s="36">
        <f t="shared" si="3"/>
        <v>2.2000000000000001E-4</v>
      </c>
      <c r="G11" s="29">
        <v>221</v>
      </c>
      <c r="H11" s="7" t="s">
        <v>675</v>
      </c>
      <c r="I11" t="s">
        <v>19</v>
      </c>
      <c r="S11" t="s">
        <v>655</v>
      </c>
      <c r="T11" s="28">
        <v>2.2999999999999998</v>
      </c>
      <c r="Z11" t="s">
        <v>16</v>
      </c>
      <c r="AA11" t="s">
        <v>69</v>
      </c>
      <c r="AF11" t="s">
        <v>693</v>
      </c>
      <c r="AG11" t="s">
        <v>694</v>
      </c>
      <c r="AH11" t="s">
        <v>655</v>
      </c>
      <c r="AI11" s="28">
        <v>2.2999999999999998</v>
      </c>
    </row>
    <row r="12" spans="2:35" x14ac:dyDescent="0.3">
      <c r="B12" t="s">
        <v>766</v>
      </c>
      <c r="C12" t="s">
        <v>647</v>
      </c>
      <c r="D12" s="4">
        <v>330</v>
      </c>
      <c r="E12" s="36">
        <f t="shared" ref="E12:F12" si="4">D12/1000</f>
        <v>0.33</v>
      </c>
      <c r="F12" s="36">
        <f t="shared" si="4"/>
        <v>3.3E-4</v>
      </c>
      <c r="G12" s="29">
        <v>331</v>
      </c>
      <c r="H12" s="7" t="s">
        <v>675</v>
      </c>
      <c r="I12" t="s">
        <v>19</v>
      </c>
      <c r="M12" t="str">
        <f t="shared" ref="M12:M19" si="5">K$2&amp;M2</f>
        <v>CGA1</v>
      </c>
      <c r="N12">
        <f t="shared" ref="N12:N19" si="6">M2</f>
        <v>1</v>
      </c>
      <c r="S12" t="s">
        <v>656</v>
      </c>
      <c r="T12" s="28">
        <v>2.5</v>
      </c>
      <c r="Z12" t="s">
        <v>15</v>
      </c>
      <c r="AA12" t="s">
        <v>68</v>
      </c>
      <c r="AF12" t="s">
        <v>695</v>
      </c>
      <c r="AG12" t="s">
        <v>696</v>
      </c>
      <c r="AH12" t="s">
        <v>656</v>
      </c>
      <c r="AI12" s="28">
        <v>2.5</v>
      </c>
    </row>
    <row r="13" spans="2:35" x14ac:dyDescent="0.3">
      <c r="B13" t="s">
        <v>766</v>
      </c>
      <c r="C13" t="s">
        <v>647</v>
      </c>
      <c r="D13" s="4">
        <v>470</v>
      </c>
      <c r="E13" s="36">
        <f t="shared" ref="E13:F13" si="7">D13/1000</f>
        <v>0.47</v>
      </c>
      <c r="F13" s="36">
        <f t="shared" si="7"/>
        <v>4.6999999999999999E-4</v>
      </c>
      <c r="G13" s="29">
        <v>471</v>
      </c>
      <c r="H13" s="7" t="s">
        <v>675</v>
      </c>
      <c r="I13" t="s">
        <v>19</v>
      </c>
      <c r="M13" t="str">
        <f t="shared" si="5"/>
        <v>CGA2</v>
      </c>
      <c r="N13">
        <f t="shared" si="6"/>
        <v>2</v>
      </c>
      <c r="S13" t="s">
        <v>657</v>
      </c>
      <c r="T13" s="28">
        <v>2.8</v>
      </c>
      <c r="Z13" t="s">
        <v>703</v>
      </c>
      <c r="AA13" t="s">
        <v>704</v>
      </c>
      <c r="AF13" t="s">
        <v>697</v>
      </c>
      <c r="AG13" t="s">
        <v>698</v>
      </c>
      <c r="AH13" t="s">
        <v>657</v>
      </c>
      <c r="AI13" s="28">
        <v>2.8</v>
      </c>
    </row>
    <row r="14" spans="2:35" x14ac:dyDescent="0.3">
      <c r="B14" t="s">
        <v>766</v>
      </c>
      <c r="C14" t="s">
        <v>647</v>
      </c>
      <c r="D14" s="4">
        <v>680</v>
      </c>
      <c r="E14" s="36">
        <f t="shared" ref="E14:F14" si="8">D14/1000</f>
        <v>0.68</v>
      </c>
      <c r="F14" s="36">
        <f t="shared" si="8"/>
        <v>6.8000000000000005E-4</v>
      </c>
      <c r="G14" s="29">
        <v>681</v>
      </c>
      <c r="H14" s="7" t="s">
        <v>675</v>
      </c>
      <c r="I14" t="s">
        <v>19</v>
      </c>
      <c r="M14" t="str">
        <f t="shared" si="5"/>
        <v>CGA3</v>
      </c>
      <c r="N14">
        <f t="shared" si="6"/>
        <v>3</v>
      </c>
      <c r="S14" t="s">
        <v>658</v>
      </c>
      <c r="T14" s="28">
        <v>3.2</v>
      </c>
      <c r="Z14" t="s">
        <v>14</v>
      </c>
      <c r="AA14" t="s">
        <v>67</v>
      </c>
      <c r="AF14" t="s">
        <v>699</v>
      </c>
      <c r="AG14" t="s">
        <v>700</v>
      </c>
      <c r="AH14" t="s">
        <v>658</v>
      </c>
      <c r="AI14" s="28">
        <v>3.2</v>
      </c>
    </row>
    <row r="15" spans="2:35" x14ac:dyDescent="0.3">
      <c r="B15" t="s">
        <v>766</v>
      </c>
      <c r="C15" t="s">
        <v>647</v>
      </c>
      <c r="D15" s="4">
        <v>1000</v>
      </c>
      <c r="E15" s="36">
        <f t="shared" ref="E15:F15" si="9">D15/1000</f>
        <v>1</v>
      </c>
      <c r="F15" s="36">
        <f t="shared" si="9"/>
        <v>1E-3</v>
      </c>
      <c r="G15" s="29">
        <v>102</v>
      </c>
      <c r="H15" s="7" t="s">
        <v>675</v>
      </c>
      <c r="I15" t="s">
        <v>19</v>
      </c>
      <c r="M15" t="str">
        <f t="shared" si="5"/>
        <v>CGA4</v>
      </c>
      <c r="N15">
        <f t="shared" si="6"/>
        <v>4</v>
      </c>
    </row>
    <row r="16" spans="2:35" x14ac:dyDescent="0.3">
      <c r="B16" t="s">
        <v>766</v>
      </c>
      <c r="C16" t="s">
        <v>647</v>
      </c>
      <c r="D16" s="4">
        <v>1500</v>
      </c>
      <c r="E16" s="36">
        <f t="shared" ref="E16:F16" si="10">D16/1000</f>
        <v>1.5</v>
      </c>
      <c r="F16" s="36">
        <f t="shared" si="10"/>
        <v>1.5E-3</v>
      </c>
      <c r="G16" s="29">
        <v>152</v>
      </c>
      <c r="H16" s="7" t="s">
        <v>675</v>
      </c>
      <c r="I16" t="s">
        <v>19</v>
      </c>
      <c r="M16" t="str">
        <f t="shared" si="5"/>
        <v>CGA5</v>
      </c>
      <c r="N16">
        <f t="shared" si="6"/>
        <v>5</v>
      </c>
    </row>
    <row r="17" spans="2:14" x14ac:dyDescent="0.3">
      <c r="B17" t="s">
        <v>766</v>
      </c>
      <c r="C17" t="s">
        <v>647</v>
      </c>
      <c r="D17" s="4">
        <v>2200</v>
      </c>
      <c r="E17" s="36">
        <f t="shared" ref="E17:F17" si="11">D17/1000</f>
        <v>2.2000000000000002</v>
      </c>
      <c r="F17" s="36">
        <f t="shared" si="11"/>
        <v>2.2000000000000001E-3</v>
      </c>
      <c r="G17" s="29">
        <v>222</v>
      </c>
      <c r="H17" s="7" t="s">
        <v>675</v>
      </c>
      <c r="I17" t="s">
        <v>19</v>
      </c>
      <c r="M17" t="str">
        <f t="shared" si="5"/>
        <v>CGA6</v>
      </c>
      <c r="N17">
        <f t="shared" si="6"/>
        <v>6</v>
      </c>
    </row>
    <row r="18" spans="2:14" x14ac:dyDescent="0.3">
      <c r="B18" t="s">
        <v>766</v>
      </c>
      <c r="C18" t="s">
        <v>647</v>
      </c>
      <c r="D18" s="4">
        <v>3300</v>
      </c>
      <c r="E18" s="36">
        <f t="shared" ref="E18:F18" si="12">D18/1000</f>
        <v>3.3</v>
      </c>
      <c r="F18" s="36">
        <f t="shared" si="12"/>
        <v>3.3E-3</v>
      </c>
      <c r="G18" s="29">
        <v>332</v>
      </c>
      <c r="H18" s="7" t="s">
        <v>675</v>
      </c>
      <c r="I18" t="s">
        <v>19</v>
      </c>
      <c r="M18" t="str">
        <f t="shared" si="5"/>
        <v>CGA8</v>
      </c>
      <c r="N18">
        <f t="shared" si="6"/>
        <v>8</v>
      </c>
    </row>
    <row r="19" spans="2:14" x14ac:dyDescent="0.3">
      <c r="D19" s="4"/>
      <c r="F19" s="37"/>
      <c r="G19" s="29"/>
      <c r="M19" t="str">
        <f t="shared" si="5"/>
        <v>CGA9</v>
      </c>
      <c r="N19">
        <f t="shared" si="6"/>
        <v>9</v>
      </c>
    </row>
    <row r="20" spans="2:14" x14ac:dyDescent="0.3">
      <c r="B20" t="s">
        <v>766</v>
      </c>
      <c r="C20" t="s">
        <v>647</v>
      </c>
      <c r="D20" s="4">
        <v>100</v>
      </c>
      <c r="E20" s="36">
        <f t="shared" ref="E20:F20" si="13">D20/1000</f>
        <v>0.1</v>
      </c>
      <c r="F20" s="36">
        <f t="shared" si="13"/>
        <v>1E-4</v>
      </c>
      <c r="G20" s="29">
        <v>101</v>
      </c>
      <c r="H20" s="7" t="s">
        <v>675</v>
      </c>
      <c r="I20" t="s">
        <v>20</v>
      </c>
    </row>
    <row r="21" spans="2:14" x14ac:dyDescent="0.3">
      <c r="B21" t="s">
        <v>766</v>
      </c>
      <c r="C21" t="s">
        <v>647</v>
      </c>
      <c r="D21" s="4">
        <v>150</v>
      </c>
      <c r="E21" s="36">
        <f t="shared" ref="E21:F21" si="14">D21/1000</f>
        <v>0.15</v>
      </c>
      <c r="F21" s="36">
        <f t="shared" si="14"/>
        <v>1.4999999999999999E-4</v>
      </c>
      <c r="G21" s="29">
        <v>151</v>
      </c>
      <c r="H21" s="7" t="s">
        <v>675</v>
      </c>
      <c r="I21" t="s">
        <v>20</v>
      </c>
    </row>
    <row r="22" spans="2:14" x14ac:dyDescent="0.3">
      <c r="B22" t="s">
        <v>766</v>
      </c>
      <c r="C22" t="s">
        <v>647</v>
      </c>
      <c r="D22" s="4">
        <v>220</v>
      </c>
      <c r="E22" s="36">
        <f t="shared" ref="E22:F22" si="15">D22/1000</f>
        <v>0.22</v>
      </c>
      <c r="F22" s="36">
        <f t="shared" si="15"/>
        <v>2.2000000000000001E-4</v>
      </c>
      <c r="G22" s="29">
        <v>221</v>
      </c>
      <c r="H22" s="7" t="s">
        <v>675</v>
      </c>
      <c r="I22" t="s">
        <v>20</v>
      </c>
    </row>
    <row r="23" spans="2:14" x14ac:dyDescent="0.3">
      <c r="B23" t="s">
        <v>766</v>
      </c>
      <c r="C23" t="s">
        <v>647</v>
      </c>
      <c r="D23" s="4">
        <v>330</v>
      </c>
      <c r="E23" s="36">
        <f t="shared" ref="E23:F23" si="16">D23/1000</f>
        <v>0.33</v>
      </c>
      <c r="F23" s="36">
        <f t="shared" si="16"/>
        <v>3.3E-4</v>
      </c>
      <c r="G23" s="29">
        <v>331</v>
      </c>
      <c r="H23" s="7" t="s">
        <v>675</v>
      </c>
      <c r="I23" t="s">
        <v>20</v>
      </c>
    </row>
    <row r="24" spans="2:14" x14ac:dyDescent="0.3">
      <c r="B24" t="s">
        <v>766</v>
      </c>
      <c r="C24" t="s">
        <v>647</v>
      </c>
      <c r="D24" s="4">
        <v>470</v>
      </c>
      <c r="E24" s="36">
        <f t="shared" ref="E24:F24" si="17">D24/1000</f>
        <v>0.47</v>
      </c>
      <c r="F24" s="36">
        <f t="shared" si="17"/>
        <v>4.6999999999999999E-4</v>
      </c>
      <c r="G24" s="29">
        <v>471</v>
      </c>
      <c r="H24" s="7" t="s">
        <v>675</v>
      </c>
      <c r="I24" t="s">
        <v>20</v>
      </c>
    </row>
    <row r="25" spans="2:14" x14ac:dyDescent="0.3">
      <c r="B25" t="s">
        <v>766</v>
      </c>
      <c r="C25" t="s">
        <v>647</v>
      </c>
      <c r="D25" s="4">
        <v>680</v>
      </c>
      <c r="E25" s="36">
        <f t="shared" ref="E25:F25" si="18">D25/1000</f>
        <v>0.68</v>
      </c>
      <c r="F25" s="36">
        <f t="shared" si="18"/>
        <v>6.8000000000000005E-4</v>
      </c>
      <c r="G25" s="29">
        <v>681</v>
      </c>
      <c r="H25" s="7" t="s">
        <v>675</v>
      </c>
      <c r="I25" t="s">
        <v>20</v>
      </c>
    </row>
    <row r="26" spans="2:14" x14ac:dyDescent="0.3">
      <c r="B26" t="s">
        <v>766</v>
      </c>
      <c r="C26" t="s">
        <v>647</v>
      </c>
      <c r="D26" s="4">
        <v>1000</v>
      </c>
      <c r="E26" s="36">
        <f t="shared" ref="E26:F26" si="19">D26/1000</f>
        <v>1</v>
      </c>
      <c r="F26" s="36">
        <f t="shared" si="19"/>
        <v>1E-3</v>
      </c>
      <c r="G26" s="29">
        <v>102</v>
      </c>
      <c r="H26" s="7" t="s">
        <v>675</v>
      </c>
      <c r="I26" t="s">
        <v>20</v>
      </c>
    </row>
    <row r="27" spans="2:14" x14ac:dyDescent="0.3">
      <c r="B27" t="s">
        <v>766</v>
      </c>
      <c r="C27" t="s">
        <v>647</v>
      </c>
      <c r="D27" s="4">
        <v>1500</v>
      </c>
      <c r="E27" s="36">
        <f t="shared" ref="E27:F27" si="20">D27/1000</f>
        <v>1.5</v>
      </c>
      <c r="F27" s="36">
        <f t="shared" si="20"/>
        <v>1.5E-3</v>
      </c>
      <c r="G27" s="29">
        <v>152</v>
      </c>
      <c r="H27" s="7" t="s">
        <v>675</v>
      </c>
      <c r="I27" t="s">
        <v>20</v>
      </c>
    </row>
    <row r="28" spans="2:14" x14ac:dyDescent="0.3">
      <c r="B28" t="s">
        <v>766</v>
      </c>
      <c r="C28" t="s">
        <v>647</v>
      </c>
      <c r="D28" s="4">
        <v>2200</v>
      </c>
      <c r="E28" s="36">
        <f t="shared" ref="E28:F28" si="21">D28/1000</f>
        <v>2.2000000000000002</v>
      </c>
      <c r="F28" s="36">
        <f t="shared" si="21"/>
        <v>2.2000000000000001E-3</v>
      </c>
      <c r="G28" s="29">
        <v>222</v>
      </c>
      <c r="H28" s="7" t="s">
        <v>675</v>
      </c>
      <c r="I28" t="s">
        <v>20</v>
      </c>
    </row>
    <row r="29" spans="2:14" x14ac:dyDescent="0.3">
      <c r="B29" t="s">
        <v>766</v>
      </c>
      <c r="C29" t="s">
        <v>647</v>
      </c>
      <c r="D29" s="4">
        <v>3300</v>
      </c>
      <c r="E29" s="36">
        <f t="shared" ref="E29:F29" si="22">D29/1000</f>
        <v>3.3</v>
      </c>
      <c r="F29" s="36">
        <f t="shared" si="22"/>
        <v>3.3E-3</v>
      </c>
      <c r="G29" s="29">
        <v>332</v>
      </c>
      <c r="H29" s="7" t="s">
        <v>675</v>
      </c>
      <c r="I29" t="s">
        <v>20</v>
      </c>
    </row>
    <row r="30" spans="2:14" x14ac:dyDescent="0.3">
      <c r="B30" t="s">
        <v>766</v>
      </c>
      <c r="C30" t="s">
        <v>647</v>
      </c>
      <c r="D30" s="4">
        <v>4700</v>
      </c>
      <c r="E30" s="36">
        <f t="shared" ref="E30:F30" si="23">D30/1000</f>
        <v>4.7</v>
      </c>
      <c r="F30" s="36">
        <f t="shared" si="23"/>
        <v>4.7000000000000002E-3</v>
      </c>
      <c r="G30" s="29">
        <v>472</v>
      </c>
      <c r="H30" s="7" t="s">
        <v>675</v>
      </c>
      <c r="I30" t="s">
        <v>20</v>
      </c>
    </row>
    <row r="31" spans="2:14" x14ac:dyDescent="0.3">
      <c r="B31" t="s">
        <v>766</v>
      </c>
      <c r="C31" t="s">
        <v>647</v>
      </c>
      <c r="D31" s="4">
        <v>6800</v>
      </c>
      <c r="E31" s="36">
        <f t="shared" ref="E31:F34" si="24">D31/1000</f>
        <v>6.8</v>
      </c>
      <c r="F31" s="36">
        <f t="shared" si="24"/>
        <v>6.7999999999999996E-3</v>
      </c>
      <c r="G31" s="29">
        <v>682</v>
      </c>
      <c r="H31" s="7" t="s">
        <v>675</v>
      </c>
      <c r="I31" t="s">
        <v>20</v>
      </c>
    </row>
    <row r="32" spans="2:14" x14ac:dyDescent="0.3">
      <c r="D32" s="4"/>
      <c r="F32" s="37"/>
      <c r="G32" s="29"/>
    </row>
    <row r="33" spans="2:16" x14ac:dyDescent="0.3">
      <c r="B33" t="s">
        <v>766</v>
      </c>
      <c r="C33" t="s">
        <v>647</v>
      </c>
      <c r="D33" s="4">
        <v>10000</v>
      </c>
      <c r="E33" s="36">
        <f t="shared" si="24"/>
        <v>10</v>
      </c>
      <c r="F33" s="36">
        <f t="shared" si="24"/>
        <v>0.01</v>
      </c>
      <c r="G33" s="29">
        <v>103</v>
      </c>
      <c r="H33" s="7" t="s">
        <v>675</v>
      </c>
      <c r="I33" t="s">
        <v>665</v>
      </c>
    </row>
    <row r="34" spans="2:16" x14ac:dyDescent="0.3">
      <c r="B34" t="s">
        <v>766</v>
      </c>
      <c r="C34" t="s">
        <v>647</v>
      </c>
      <c r="D34" s="4">
        <v>10000</v>
      </c>
      <c r="E34" s="36">
        <f t="shared" si="24"/>
        <v>10</v>
      </c>
      <c r="F34" s="36">
        <f t="shared" si="24"/>
        <v>0.01</v>
      </c>
      <c r="G34" s="29">
        <v>103</v>
      </c>
      <c r="H34" s="7" t="s">
        <v>675</v>
      </c>
      <c r="I34" t="s">
        <v>21</v>
      </c>
    </row>
    <row r="35" spans="2:16" x14ac:dyDescent="0.3">
      <c r="D35" s="4"/>
      <c r="F35" s="37"/>
      <c r="G35" s="29"/>
    </row>
    <row r="36" spans="2:16" x14ac:dyDescent="0.3">
      <c r="B36" t="s">
        <v>28</v>
      </c>
      <c r="C36" t="s">
        <v>648</v>
      </c>
      <c r="D36" s="4">
        <v>220</v>
      </c>
      <c r="E36" s="36">
        <f t="shared" ref="E36:F36" si="25">D36/1000</f>
        <v>0.22</v>
      </c>
      <c r="F36" s="36">
        <f t="shared" si="25"/>
        <v>2.2000000000000001E-4</v>
      </c>
      <c r="G36" s="29">
        <v>221</v>
      </c>
      <c r="H36" s="7" t="s">
        <v>677</v>
      </c>
      <c r="I36" t="s">
        <v>17</v>
      </c>
    </row>
    <row r="37" spans="2:16" x14ac:dyDescent="0.3">
      <c r="B37" t="s">
        <v>28</v>
      </c>
      <c r="C37" t="s">
        <v>648</v>
      </c>
      <c r="D37" s="4">
        <v>330</v>
      </c>
      <c r="E37" s="36">
        <f t="shared" ref="E37:F37" si="26">D37/1000</f>
        <v>0.33</v>
      </c>
      <c r="F37" s="36">
        <f t="shared" si="26"/>
        <v>3.3E-4</v>
      </c>
      <c r="G37" s="29">
        <v>331</v>
      </c>
      <c r="H37" s="7" t="s">
        <v>677</v>
      </c>
      <c r="I37" t="s">
        <v>17</v>
      </c>
    </row>
    <row r="38" spans="2:16" x14ac:dyDescent="0.3">
      <c r="B38" t="s">
        <v>28</v>
      </c>
      <c r="C38" t="s">
        <v>648</v>
      </c>
      <c r="D38" s="4">
        <v>470</v>
      </c>
      <c r="E38" s="36">
        <f t="shared" ref="E38:F38" si="27">D38/1000</f>
        <v>0.47</v>
      </c>
      <c r="F38" s="36">
        <f t="shared" si="27"/>
        <v>4.6999999999999999E-4</v>
      </c>
      <c r="G38" s="29">
        <v>471</v>
      </c>
      <c r="H38" s="7" t="s">
        <v>677</v>
      </c>
      <c r="I38" t="s">
        <v>17</v>
      </c>
      <c r="M38" t="s">
        <v>763</v>
      </c>
      <c r="O38" s="2">
        <f>VALUE(LEFT(M38,LEN(M38)-3))</f>
        <v>220</v>
      </c>
      <c r="P38">
        <f>VALUE(RIGHT(M38,3))</f>
        <v>221</v>
      </c>
    </row>
    <row r="39" spans="2:16" x14ac:dyDescent="0.3">
      <c r="B39" t="s">
        <v>28</v>
      </c>
      <c r="C39" t="s">
        <v>648</v>
      </c>
      <c r="D39" s="4">
        <v>680</v>
      </c>
      <c r="E39" s="36">
        <f t="shared" ref="E39:F39" si="28">D39/1000</f>
        <v>0.68</v>
      </c>
      <c r="F39" s="36">
        <f t="shared" si="28"/>
        <v>6.8000000000000005E-4</v>
      </c>
      <c r="G39" s="29">
        <v>681</v>
      </c>
      <c r="H39" s="7" t="s">
        <v>677</v>
      </c>
      <c r="I39" t="s">
        <v>17</v>
      </c>
      <c r="M39" t="s">
        <v>764</v>
      </c>
      <c r="O39" s="2">
        <f t="shared" ref="O39:O44" si="29">VALUE(LEFT(M39,LEN(M39)-3))</f>
        <v>330</v>
      </c>
      <c r="P39">
        <f t="shared" ref="P39:P44" si="30">VALUE(RIGHT(M39,3))</f>
        <v>331</v>
      </c>
    </row>
    <row r="40" spans="2:16" x14ac:dyDescent="0.3">
      <c r="B40" t="s">
        <v>28</v>
      </c>
      <c r="C40" t="s">
        <v>648</v>
      </c>
      <c r="D40" s="4">
        <v>1000</v>
      </c>
      <c r="E40" s="36">
        <f t="shared" ref="E40:F40" si="31">D40/1000</f>
        <v>1</v>
      </c>
      <c r="F40" s="36">
        <f t="shared" si="31"/>
        <v>1E-3</v>
      </c>
      <c r="G40" s="29">
        <v>102</v>
      </c>
      <c r="H40" s="7" t="s">
        <v>677</v>
      </c>
      <c r="I40" t="s">
        <v>17</v>
      </c>
      <c r="M40" t="s">
        <v>765</v>
      </c>
      <c r="O40" s="2">
        <f t="shared" si="29"/>
        <v>470</v>
      </c>
      <c r="P40">
        <f t="shared" si="30"/>
        <v>471</v>
      </c>
    </row>
    <row r="41" spans="2:16" x14ac:dyDescent="0.3">
      <c r="B41" t="s">
        <v>28</v>
      </c>
      <c r="C41" t="s">
        <v>648</v>
      </c>
      <c r="D41" s="4">
        <v>1500</v>
      </c>
      <c r="E41" s="36">
        <f t="shared" ref="E41:F41" si="32">D41/1000</f>
        <v>1.5</v>
      </c>
      <c r="F41" s="36">
        <f t="shared" si="32"/>
        <v>1.5E-3</v>
      </c>
      <c r="G41" s="29">
        <v>152</v>
      </c>
      <c r="H41" s="7" t="s">
        <v>677</v>
      </c>
      <c r="I41" t="s">
        <v>17</v>
      </c>
      <c r="M41" t="s">
        <v>767</v>
      </c>
      <c r="O41" s="2">
        <f t="shared" si="29"/>
        <v>680</v>
      </c>
      <c r="P41">
        <f t="shared" si="30"/>
        <v>681</v>
      </c>
    </row>
    <row r="42" spans="2:16" x14ac:dyDescent="0.3">
      <c r="B42" t="s">
        <v>28</v>
      </c>
      <c r="C42" t="s">
        <v>648</v>
      </c>
      <c r="D42" s="4">
        <v>2200</v>
      </c>
      <c r="E42" s="36">
        <f t="shared" ref="E42:F42" si="33">D42/1000</f>
        <v>2.2000000000000002</v>
      </c>
      <c r="F42" s="36">
        <f t="shared" si="33"/>
        <v>2.2000000000000001E-3</v>
      </c>
      <c r="G42" s="29">
        <v>222</v>
      </c>
      <c r="H42" s="7" t="s">
        <v>677</v>
      </c>
      <c r="I42" t="s">
        <v>17</v>
      </c>
      <c r="M42" t="s">
        <v>768</v>
      </c>
      <c r="O42" s="2">
        <f t="shared" si="29"/>
        <v>1000</v>
      </c>
      <c r="P42">
        <f t="shared" si="30"/>
        <v>102</v>
      </c>
    </row>
    <row r="43" spans="2:16" x14ac:dyDescent="0.3">
      <c r="B43" t="s">
        <v>28</v>
      </c>
      <c r="C43" t="s">
        <v>648</v>
      </c>
      <c r="D43" s="4">
        <v>3300</v>
      </c>
      <c r="E43" s="36">
        <f t="shared" ref="E43:F43" si="34">D43/1000</f>
        <v>3.3</v>
      </c>
      <c r="F43" s="36">
        <f t="shared" si="34"/>
        <v>3.3E-3</v>
      </c>
      <c r="G43" s="29">
        <v>332</v>
      </c>
      <c r="H43" s="7" t="s">
        <v>677</v>
      </c>
      <c r="I43" t="s">
        <v>17</v>
      </c>
      <c r="M43" t="s">
        <v>769</v>
      </c>
      <c r="O43" s="2">
        <f t="shared" ref="O43" si="35">VALUE(LEFT(M43,LEN(M43)-3))</f>
        <v>1500</v>
      </c>
      <c r="P43">
        <f t="shared" ref="P43" si="36">VALUE(RIGHT(M43,3))</f>
        <v>152</v>
      </c>
    </row>
    <row r="44" spans="2:16" x14ac:dyDescent="0.3">
      <c r="B44" t="s">
        <v>28</v>
      </c>
      <c r="C44" t="s">
        <v>648</v>
      </c>
      <c r="D44" s="4">
        <v>4700</v>
      </c>
      <c r="E44" s="36">
        <f t="shared" ref="E44:F44" si="37">D44/1000</f>
        <v>4.7</v>
      </c>
      <c r="F44" s="36">
        <f t="shared" si="37"/>
        <v>4.7000000000000002E-3</v>
      </c>
      <c r="G44" s="29">
        <v>472</v>
      </c>
      <c r="H44" s="7" t="s">
        <v>677</v>
      </c>
      <c r="I44" t="s">
        <v>17</v>
      </c>
      <c r="M44" t="s">
        <v>770</v>
      </c>
      <c r="O44" s="2">
        <f t="shared" si="29"/>
        <v>2200</v>
      </c>
      <c r="P44">
        <f t="shared" si="30"/>
        <v>222</v>
      </c>
    </row>
    <row r="45" spans="2:16" x14ac:dyDescent="0.3">
      <c r="B45" t="s">
        <v>28</v>
      </c>
      <c r="C45" t="s">
        <v>648</v>
      </c>
      <c r="D45" s="4">
        <v>6800</v>
      </c>
      <c r="E45" s="36">
        <f t="shared" ref="E45:F45" si="38">D45/1000</f>
        <v>6.8</v>
      </c>
      <c r="F45" s="36">
        <f t="shared" si="38"/>
        <v>6.7999999999999996E-3</v>
      </c>
      <c r="G45" s="29">
        <v>682</v>
      </c>
      <c r="H45" s="7" t="s">
        <v>677</v>
      </c>
      <c r="I45" t="s">
        <v>17</v>
      </c>
      <c r="M45" t="s">
        <v>771</v>
      </c>
      <c r="O45" s="2">
        <f t="shared" ref="O45:O57" si="39">VALUE(LEFT(M45,LEN(M45)-3))</f>
        <v>3300</v>
      </c>
      <c r="P45">
        <f t="shared" ref="P45:P57" si="40">VALUE(RIGHT(M45,3))</f>
        <v>332</v>
      </c>
    </row>
    <row r="46" spans="2:16" x14ac:dyDescent="0.3">
      <c r="B46" t="s">
        <v>28</v>
      </c>
      <c r="C46" t="s">
        <v>648</v>
      </c>
      <c r="D46" s="4">
        <v>10000</v>
      </c>
      <c r="E46" s="36">
        <f t="shared" ref="E46:F46" si="41">D46/1000</f>
        <v>10</v>
      </c>
      <c r="F46" s="36">
        <f t="shared" si="41"/>
        <v>0.01</v>
      </c>
      <c r="G46" s="29">
        <v>103</v>
      </c>
      <c r="H46" s="7" t="s">
        <v>677</v>
      </c>
      <c r="I46" t="s">
        <v>17</v>
      </c>
      <c r="M46" t="s">
        <v>772</v>
      </c>
      <c r="O46" s="2">
        <f t="shared" si="39"/>
        <v>4700</v>
      </c>
      <c r="P46">
        <f t="shared" si="40"/>
        <v>472</v>
      </c>
    </row>
    <row r="47" spans="2:16" x14ac:dyDescent="0.3">
      <c r="B47" t="s">
        <v>28</v>
      </c>
      <c r="C47" t="s">
        <v>648</v>
      </c>
      <c r="D47" s="4">
        <v>15000</v>
      </c>
      <c r="E47" s="36">
        <f t="shared" ref="E47:F47" si="42">D47/1000</f>
        <v>15</v>
      </c>
      <c r="F47" s="36">
        <f t="shared" si="42"/>
        <v>1.4999999999999999E-2</v>
      </c>
      <c r="G47" s="29">
        <v>153</v>
      </c>
      <c r="H47" s="7" t="s">
        <v>677</v>
      </c>
      <c r="I47" t="s">
        <v>17</v>
      </c>
      <c r="M47" t="s">
        <v>773</v>
      </c>
      <c r="O47" s="2">
        <f t="shared" si="39"/>
        <v>6800</v>
      </c>
      <c r="P47">
        <f t="shared" si="40"/>
        <v>682</v>
      </c>
    </row>
    <row r="48" spans="2:16" x14ac:dyDescent="0.3">
      <c r="B48" t="s">
        <v>28</v>
      </c>
      <c r="C48" t="s">
        <v>648</v>
      </c>
      <c r="D48" s="4">
        <v>22000</v>
      </c>
      <c r="E48" s="36">
        <f t="shared" ref="E48:F48" si="43">D48/1000</f>
        <v>22</v>
      </c>
      <c r="F48" s="36">
        <f t="shared" si="43"/>
        <v>2.1999999999999999E-2</v>
      </c>
      <c r="G48" s="29">
        <v>223</v>
      </c>
      <c r="H48" s="7" t="s">
        <v>677</v>
      </c>
      <c r="I48" t="s">
        <v>17</v>
      </c>
      <c r="M48" t="s">
        <v>774</v>
      </c>
      <c r="O48" s="2">
        <f t="shared" si="39"/>
        <v>10000</v>
      </c>
      <c r="P48">
        <f t="shared" si="40"/>
        <v>103</v>
      </c>
    </row>
    <row r="49" spans="2:16" x14ac:dyDescent="0.3">
      <c r="B49" t="s">
        <v>28</v>
      </c>
      <c r="C49" t="s">
        <v>648</v>
      </c>
      <c r="D49" s="4">
        <v>33000</v>
      </c>
      <c r="E49" s="36">
        <f t="shared" ref="E49:F49" si="44">D49/1000</f>
        <v>33</v>
      </c>
      <c r="F49" s="36">
        <f t="shared" si="44"/>
        <v>3.3000000000000002E-2</v>
      </c>
      <c r="G49" s="29">
        <v>333</v>
      </c>
      <c r="H49" s="7" t="s">
        <v>677</v>
      </c>
      <c r="I49" t="s">
        <v>17</v>
      </c>
      <c r="M49" t="s">
        <v>775</v>
      </c>
      <c r="O49" s="2">
        <f t="shared" si="39"/>
        <v>15000</v>
      </c>
      <c r="P49">
        <f t="shared" si="40"/>
        <v>153</v>
      </c>
    </row>
    <row r="50" spans="2:16" x14ac:dyDescent="0.3">
      <c r="B50" t="s">
        <v>28</v>
      </c>
      <c r="C50" t="s">
        <v>648</v>
      </c>
      <c r="D50" s="4">
        <v>47000</v>
      </c>
      <c r="E50" s="36">
        <f t="shared" ref="E50:F50" si="45">D50/1000</f>
        <v>47</v>
      </c>
      <c r="F50" s="36">
        <f t="shared" si="45"/>
        <v>4.7E-2</v>
      </c>
      <c r="G50" s="29">
        <v>473</v>
      </c>
      <c r="H50" s="7" t="s">
        <v>677</v>
      </c>
      <c r="I50" t="s">
        <v>17</v>
      </c>
      <c r="M50" t="s">
        <v>776</v>
      </c>
      <c r="O50" s="2">
        <f t="shared" si="39"/>
        <v>22000</v>
      </c>
      <c r="P50">
        <f t="shared" si="40"/>
        <v>223</v>
      </c>
    </row>
    <row r="51" spans="2:16" x14ac:dyDescent="0.3">
      <c r="B51" t="s">
        <v>28</v>
      </c>
      <c r="C51" t="s">
        <v>648</v>
      </c>
      <c r="D51" s="4">
        <v>68000</v>
      </c>
      <c r="E51" s="36">
        <f t="shared" ref="E51:F51" si="46">D51/1000</f>
        <v>68</v>
      </c>
      <c r="F51" s="36">
        <f t="shared" si="46"/>
        <v>6.8000000000000005E-2</v>
      </c>
      <c r="G51" s="29">
        <v>683</v>
      </c>
      <c r="H51" s="7" t="s">
        <v>677</v>
      </c>
      <c r="I51" t="s">
        <v>17</v>
      </c>
      <c r="M51" t="s">
        <v>777</v>
      </c>
      <c r="O51" s="2">
        <f t="shared" si="39"/>
        <v>33000</v>
      </c>
      <c r="P51">
        <f t="shared" si="40"/>
        <v>333</v>
      </c>
    </row>
    <row r="52" spans="2:16" x14ac:dyDescent="0.3">
      <c r="B52" t="s">
        <v>28</v>
      </c>
      <c r="C52" t="s">
        <v>648</v>
      </c>
      <c r="D52" s="4">
        <v>100000</v>
      </c>
      <c r="E52" s="36">
        <f t="shared" ref="E52:F52" si="47">D52/1000</f>
        <v>100</v>
      </c>
      <c r="F52" s="36">
        <f t="shared" si="47"/>
        <v>0.1</v>
      </c>
      <c r="G52" s="29">
        <v>104</v>
      </c>
      <c r="H52" s="7" t="s">
        <v>677</v>
      </c>
      <c r="I52" t="s">
        <v>17</v>
      </c>
      <c r="M52" t="s">
        <v>778</v>
      </c>
      <c r="O52" s="2">
        <f t="shared" si="39"/>
        <v>47000</v>
      </c>
      <c r="P52">
        <f t="shared" si="40"/>
        <v>473</v>
      </c>
    </row>
    <row r="53" spans="2:16" x14ac:dyDescent="0.3">
      <c r="D53" s="4"/>
      <c r="F53" s="37"/>
      <c r="G53" s="29"/>
      <c r="M53" t="s">
        <v>779</v>
      </c>
      <c r="O53" s="2">
        <f t="shared" si="39"/>
        <v>68000</v>
      </c>
      <c r="P53">
        <f t="shared" si="40"/>
        <v>683</v>
      </c>
    </row>
    <row r="54" spans="2:16" x14ac:dyDescent="0.3">
      <c r="B54" t="s">
        <v>28</v>
      </c>
      <c r="C54" t="s">
        <v>648</v>
      </c>
      <c r="D54" s="4">
        <v>10000</v>
      </c>
      <c r="E54" s="36">
        <f t="shared" ref="E54:F54" si="48">D54/1000</f>
        <v>10</v>
      </c>
      <c r="F54" s="36">
        <f t="shared" si="48"/>
        <v>0.01</v>
      </c>
      <c r="G54" s="29">
        <v>103</v>
      </c>
      <c r="H54" s="7" t="s">
        <v>677</v>
      </c>
      <c r="I54" t="s">
        <v>18</v>
      </c>
      <c r="M54" t="s">
        <v>780</v>
      </c>
      <c r="O54" s="2">
        <f t="shared" si="39"/>
        <v>100000</v>
      </c>
      <c r="P54">
        <f t="shared" si="40"/>
        <v>104</v>
      </c>
    </row>
    <row r="55" spans="2:16" x14ac:dyDescent="0.3">
      <c r="B55" t="s">
        <v>28</v>
      </c>
      <c r="C55" t="s">
        <v>648</v>
      </c>
      <c r="D55" s="4">
        <v>15000</v>
      </c>
      <c r="E55" s="36">
        <f t="shared" ref="E55:F55" si="49">D55/1000</f>
        <v>15</v>
      </c>
      <c r="F55" s="36">
        <f t="shared" si="49"/>
        <v>1.4999999999999999E-2</v>
      </c>
      <c r="G55" s="29">
        <v>153</v>
      </c>
      <c r="H55" s="7" t="s">
        <v>677</v>
      </c>
      <c r="I55" t="s">
        <v>18</v>
      </c>
      <c r="M55" t="s">
        <v>781</v>
      </c>
      <c r="O55" s="2">
        <f t="shared" si="39"/>
        <v>150000</v>
      </c>
      <c r="P55">
        <f t="shared" si="40"/>
        <v>154</v>
      </c>
    </row>
    <row r="56" spans="2:16" x14ac:dyDescent="0.3">
      <c r="B56" t="s">
        <v>28</v>
      </c>
      <c r="C56" t="s">
        <v>648</v>
      </c>
      <c r="D56" s="4">
        <v>22000</v>
      </c>
      <c r="E56" s="36">
        <f t="shared" ref="E56:F56" si="50">D56/1000</f>
        <v>22</v>
      </c>
      <c r="F56" s="36">
        <f t="shared" si="50"/>
        <v>2.1999999999999999E-2</v>
      </c>
      <c r="G56" s="29">
        <v>223</v>
      </c>
      <c r="H56" s="7" t="s">
        <v>677</v>
      </c>
      <c r="I56" t="s">
        <v>18</v>
      </c>
      <c r="M56" t="s">
        <v>782</v>
      </c>
      <c r="O56" s="2">
        <f t="shared" si="39"/>
        <v>220000</v>
      </c>
      <c r="P56">
        <f t="shared" si="40"/>
        <v>224</v>
      </c>
    </row>
    <row r="57" spans="2:16" x14ac:dyDescent="0.3">
      <c r="B57" t="s">
        <v>28</v>
      </c>
      <c r="C57" t="s">
        <v>648</v>
      </c>
      <c r="D57" s="4">
        <v>33000</v>
      </c>
      <c r="E57" s="36">
        <f t="shared" ref="E57:F57" si="51">D57/1000</f>
        <v>33</v>
      </c>
      <c r="F57" s="36">
        <f t="shared" si="51"/>
        <v>3.3000000000000002E-2</v>
      </c>
      <c r="G57" s="29">
        <v>333</v>
      </c>
      <c r="H57" s="7" t="s">
        <v>677</v>
      </c>
      <c r="I57" t="s">
        <v>18</v>
      </c>
      <c r="M57" t="s">
        <v>762</v>
      </c>
      <c r="O57" s="2">
        <f t="shared" si="39"/>
        <v>6800000</v>
      </c>
      <c r="P57">
        <f t="shared" si="40"/>
        <v>685</v>
      </c>
    </row>
    <row r="58" spans="2:16" x14ac:dyDescent="0.3">
      <c r="B58" t="s">
        <v>28</v>
      </c>
      <c r="C58" t="s">
        <v>648</v>
      </c>
      <c r="D58" s="4">
        <v>47000</v>
      </c>
      <c r="E58" s="36">
        <f t="shared" ref="E58:F58" si="52">D58/1000</f>
        <v>47</v>
      </c>
      <c r="F58" s="36">
        <f t="shared" si="52"/>
        <v>4.7E-2</v>
      </c>
      <c r="G58" s="29">
        <v>473</v>
      </c>
      <c r="H58" s="7" t="s">
        <v>677</v>
      </c>
      <c r="I58" t="s">
        <v>18</v>
      </c>
      <c r="M58" t="s">
        <v>761</v>
      </c>
      <c r="O58" s="2">
        <f t="shared" ref="O58:O60" si="53">VALUE(LEFT(M58,LEN(M58)-3))</f>
        <v>10000000</v>
      </c>
      <c r="P58">
        <f t="shared" ref="P58:P60" si="54">VALUE(RIGHT(M58,3))</f>
        <v>106</v>
      </c>
    </row>
    <row r="59" spans="2:16" x14ac:dyDescent="0.3">
      <c r="B59" t="s">
        <v>28</v>
      </c>
      <c r="C59" t="s">
        <v>648</v>
      </c>
      <c r="D59" s="4">
        <v>68000</v>
      </c>
      <c r="E59" s="36">
        <f t="shared" ref="E59:F59" si="55">D59/1000</f>
        <v>68</v>
      </c>
      <c r="F59" s="36">
        <f t="shared" si="55"/>
        <v>6.8000000000000005E-2</v>
      </c>
      <c r="G59" s="29">
        <v>683</v>
      </c>
      <c r="H59" s="7" t="s">
        <v>677</v>
      </c>
      <c r="I59" t="s">
        <v>18</v>
      </c>
      <c r="M59" t="s">
        <v>783</v>
      </c>
      <c r="O59" s="2">
        <f t="shared" si="53"/>
        <v>15000000</v>
      </c>
      <c r="P59">
        <f t="shared" si="54"/>
        <v>156</v>
      </c>
    </row>
    <row r="60" spans="2:16" x14ac:dyDescent="0.3">
      <c r="B60" t="s">
        <v>28</v>
      </c>
      <c r="C60" t="s">
        <v>648</v>
      </c>
      <c r="D60" s="4">
        <v>100000</v>
      </c>
      <c r="E60" s="36">
        <f t="shared" ref="E60:F60" si="56">D60/1000</f>
        <v>100</v>
      </c>
      <c r="F60" s="36">
        <f t="shared" si="56"/>
        <v>0.1</v>
      </c>
      <c r="G60" s="29">
        <v>104</v>
      </c>
      <c r="H60" s="7" t="s">
        <v>677</v>
      </c>
      <c r="I60" t="s">
        <v>18</v>
      </c>
      <c r="M60" t="s">
        <v>784</v>
      </c>
      <c r="O60" s="2">
        <f t="shared" si="53"/>
        <v>22000000</v>
      </c>
      <c r="P60">
        <f t="shared" si="54"/>
        <v>226</v>
      </c>
    </row>
    <row r="61" spans="2:16" x14ac:dyDescent="0.3">
      <c r="B61" t="s">
        <v>28</v>
      </c>
      <c r="C61" t="s">
        <v>648</v>
      </c>
      <c r="D61" s="4">
        <v>150000</v>
      </c>
      <c r="E61" s="36">
        <f t="shared" ref="E61:F61" si="57">D61/1000</f>
        <v>150</v>
      </c>
      <c r="F61" s="36">
        <f t="shared" si="57"/>
        <v>0.15</v>
      </c>
      <c r="G61" s="29">
        <v>154</v>
      </c>
      <c r="H61" s="7" t="s">
        <v>677</v>
      </c>
      <c r="I61" t="s">
        <v>18</v>
      </c>
      <c r="M61" t="s">
        <v>755</v>
      </c>
      <c r="O61" s="2">
        <f t="shared" ref="O61:O65" si="58">VALUE(LEFT(M61,LEN(M61)-3))</f>
        <v>1500000</v>
      </c>
      <c r="P61">
        <f t="shared" ref="P61:P65" si="59">VALUE(RIGHT(M61,3))</f>
        <v>155</v>
      </c>
    </row>
    <row r="62" spans="2:16" x14ac:dyDescent="0.3">
      <c r="B62" t="s">
        <v>28</v>
      </c>
      <c r="C62" t="s">
        <v>648</v>
      </c>
      <c r="D62" s="4">
        <v>220000</v>
      </c>
      <c r="E62" s="36">
        <f t="shared" ref="E62:F62" si="60">D62/1000</f>
        <v>220</v>
      </c>
      <c r="F62" s="36">
        <f t="shared" si="60"/>
        <v>0.22</v>
      </c>
      <c r="G62" s="29">
        <v>224</v>
      </c>
      <c r="H62" s="7" t="s">
        <v>677</v>
      </c>
      <c r="I62" t="s">
        <v>18</v>
      </c>
      <c r="M62" t="s">
        <v>756</v>
      </c>
      <c r="O62" s="2">
        <f t="shared" si="58"/>
        <v>2200000</v>
      </c>
      <c r="P62">
        <f t="shared" si="59"/>
        <v>225</v>
      </c>
    </row>
    <row r="63" spans="2:16" x14ac:dyDescent="0.3">
      <c r="D63" s="4"/>
      <c r="F63" s="37"/>
      <c r="G63" s="29"/>
      <c r="M63" t="s">
        <v>759</v>
      </c>
      <c r="O63" s="2">
        <f t="shared" si="58"/>
        <v>3300000</v>
      </c>
      <c r="P63">
        <f t="shared" si="59"/>
        <v>335</v>
      </c>
    </row>
    <row r="64" spans="2:16" x14ac:dyDescent="0.3">
      <c r="B64" t="s">
        <v>28</v>
      </c>
      <c r="C64" t="s">
        <v>648</v>
      </c>
      <c r="D64" s="4">
        <v>10000</v>
      </c>
      <c r="E64" s="36">
        <f t="shared" ref="E64:F64" si="61">D64/1000</f>
        <v>10</v>
      </c>
      <c r="F64" s="36">
        <f t="shared" si="61"/>
        <v>0.01</v>
      </c>
      <c r="G64" s="29">
        <v>103</v>
      </c>
      <c r="H64" s="7" t="s">
        <v>677</v>
      </c>
      <c r="I64" t="s">
        <v>19</v>
      </c>
      <c r="M64" t="s">
        <v>760</v>
      </c>
      <c r="O64" s="2">
        <f t="shared" si="58"/>
        <v>4700000</v>
      </c>
      <c r="P64">
        <f t="shared" si="59"/>
        <v>475</v>
      </c>
    </row>
    <row r="65" spans="2:16" x14ac:dyDescent="0.3">
      <c r="B65" t="s">
        <v>28</v>
      </c>
      <c r="C65" t="s">
        <v>648</v>
      </c>
      <c r="D65" s="4">
        <v>15000</v>
      </c>
      <c r="E65" s="36">
        <f t="shared" ref="E65:F65" si="62">D65/1000</f>
        <v>15</v>
      </c>
      <c r="F65" s="36">
        <f t="shared" si="62"/>
        <v>1.4999999999999999E-2</v>
      </c>
      <c r="G65" s="29">
        <v>153</v>
      </c>
      <c r="H65" s="7" t="s">
        <v>677</v>
      </c>
      <c r="I65" t="s">
        <v>19</v>
      </c>
      <c r="M65" t="s">
        <v>762</v>
      </c>
      <c r="O65" s="2">
        <f t="shared" si="58"/>
        <v>6800000</v>
      </c>
      <c r="P65">
        <f t="shared" si="59"/>
        <v>685</v>
      </c>
    </row>
    <row r="66" spans="2:16" x14ac:dyDescent="0.3">
      <c r="B66" t="s">
        <v>28</v>
      </c>
      <c r="C66" t="s">
        <v>648</v>
      </c>
      <c r="D66" s="4">
        <v>22000</v>
      </c>
      <c r="E66" s="36">
        <f t="shared" ref="E66:F66" si="63">D66/1000</f>
        <v>22</v>
      </c>
      <c r="F66" s="36">
        <f t="shared" si="63"/>
        <v>2.1999999999999999E-2</v>
      </c>
      <c r="G66" s="29">
        <v>223</v>
      </c>
      <c r="H66" s="7" t="s">
        <v>677</v>
      </c>
      <c r="I66" t="s">
        <v>19</v>
      </c>
    </row>
    <row r="67" spans="2:16" x14ac:dyDescent="0.3">
      <c r="B67" t="s">
        <v>28</v>
      </c>
      <c r="C67" t="s">
        <v>648</v>
      </c>
      <c r="D67" s="4">
        <v>33000</v>
      </c>
      <c r="E67" s="36">
        <f t="shared" ref="E67:F67" si="64">D67/1000</f>
        <v>33</v>
      </c>
      <c r="F67" s="36">
        <f t="shared" si="64"/>
        <v>3.3000000000000002E-2</v>
      </c>
      <c r="G67" s="29">
        <v>333</v>
      </c>
      <c r="H67" s="7" t="s">
        <v>677</v>
      </c>
      <c r="I67" t="s">
        <v>19</v>
      </c>
    </row>
    <row r="68" spans="2:16" x14ac:dyDescent="0.3">
      <c r="B68" t="s">
        <v>28</v>
      </c>
      <c r="C68" t="s">
        <v>648</v>
      </c>
      <c r="D68" s="4">
        <v>47000</v>
      </c>
      <c r="E68" s="36">
        <f t="shared" ref="E68:F68" si="65">D68/1000</f>
        <v>47</v>
      </c>
      <c r="F68" s="36">
        <f t="shared" si="65"/>
        <v>4.7E-2</v>
      </c>
      <c r="G68" s="29">
        <v>473</v>
      </c>
      <c r="H68" s="7" t="s">
        <v>677</v>
      </c>
      <c r="I68" t="s">
        <v>19</v>
      </c>
    </row>
    <row r="69" spans="2:16" x14ac:dyDescent="0.3">
      <c r="B69" t="s">
        <v>28</v>
      </c>
      <c r="C69" t="s">
        <v>648</v>
      </c>
      <c r="D69" s="4">
        <v>68000</v>
      </c>
      <c r="E69" s="36">
        <f t="shared" ref="E69:F69" si="66">D69/1000</f>
        <v>68</v>
      </c>
      <c r="F69" s="36">
        <f t="shared" si="66"/>
        <v>6.8000000000000005E-2</v>
      </c>
      <c r="G69" s="29">
        <v>683</v>
      </c>
      <c r="H69" s="7" t="s">
        <v>677</v>
      </c>
      <c r="I69" t="s">
        <v>19</v>
      </c>
    </row>
    <row r="70" spans="2:16" x14ac:dyDescent="0.3">
      <c r="B70" t="s">
        <v>28</v>
      </c>
      <c r="C70" t="s">
        <v>648</v>
      </c>
      <c r="D70" s="4">
        <v>100000</v>
      </c>
      <c r="E70" s="36">
        <f t="shared" ref="E70:F70" si="67">D70/1000</f>
        <v>100</v>
      </c>
      <c r="F70" s="36">
        <f t="shared" si="67"/>
        <v>0.1</v>
      </c>
      <c r="G70" s="29">
        <v>104</v>
      </c>
      <c r="H70" s="7" t="s">
        <v>677</v>
      </c>
      <c r="I70" t="s">
        <v>19</v>
      </c>
    </row>
    <row r="71" spans="2:16" x14ac:dyDescent="0.3">
      <c r="B71" t="s">
        <v>28</v>
      </c>
      <c r="C71" t="s">
        <v>648</v>
      </c>
      <c r="D71" s="4">
        <v>150000</v>
      </c>
      <c r="E71" s="36">
        <f t="shared" ref="E71:F71" si="68">D71/1000</f>
        <v>150</v>
      </c>
      <c r="F71" s="36">
        <f t="shared" si="68"/>
        <v>0.15</v>
      </c>
      <c r="G71" s="29">
        <v>154</v>
      </c>
      <c r="H71" s="7" t="s">
        <v>677</v>
      </c>
      <c r="I71" t="s">
        <v>19</v>
      </c>
    </row>
    <row r="72" spans="2:16" x14ac:dyDescent="0.3">
      <c r="B72" t="s">
        <v>28</v>
      </c>
      <c r="C72" t="s">
        <v>648</v>
      </c>
      <c r="D72" s="4">
        <v>220000</v>
      </c>
      <c r="E72" s="36">
        <f t="shared" ref="E72:F72" si="69">D72/1000</f>
        <v>220</v>
      </c>
      <c r="F72" s="36">
        <f t="shared" si="69"/>
        <v>0.22</v>
      </c>
      <c r="G72" s="29">
        <v>224</v>
      </c>
      <c r="H72" s="7" t="s">
        <v>677</v>
      </c>
      <c r="I72" t="s">
        <v>19</v>
      </c>
    </row>
    <row r="73" spans="2:16" x14ac:dyDescent="0.3">
      <c r="D73" s="4"/>
      <c r="F73" s="37"/>
      <c r="G73" s="29"/>
    </row>
    <row r="74" spans="2:16" x14ac:dyDescent="0.3">
      <c r="B74" t="s">
        <v>28</v>
      </c>
      <c r="C74" t="s">
        <v>648</v>
      </c>
      <c r="D74" s="4">
        <v>33000</v>
      </c>
      <c r="E74" s="36">
        <f t="shared" ref="E74:F74" si="70">D74/1000</f>
        <v>33</v>
      </c>
      <c r="F74" s="36">
        <f t="shared" si="70"/>
        <v>3.3000000000000002E-2</v>
      </c>
      <c r="G74" s="29">
        <v>333</v>
      </c>
      <c r="H74" s="7" t="s">
        <v>677</v>
      </c>
      <c r="I74" t="s">
        <v>20</v>
      </c>
    </row>
    <row r="75" spans="2:16" x14ac:dyDescent="0.3">
      <c r="B75" t="s">
        <v>28</v>
      </c>
      <c r="C75" t="s">
        <v>648</v>
      </c>
      <c r="D75" s="4">
        <v>47000</v>
      </c>
      <c r="E75" s="36">
        <f t="shared" ref="E75:F75" si="71">D75/1000</f>
        <v>47</v>
      </c>
      <c r="F75" s="36">
        <f t="shared" si="71"/>
        <v>4.7E-2</v>
      </c>
      <c r="G75" s="29">
        <v>473</v>
      </c>
      <c r="H75" s="7" t="s">
        <v>677</v>
      </c>
      <c r="I75" t="s">
        <v>20</v>
      </c>
    </row>
    <row r="76" spans="2:16" x14ac:dyDescent="0.3">
      <c r="B76" t="s">
        <v>28</v>
      </c>
      <c r="C76" t="s">
        <v>648</v>
      </c>
      <c r="D76" s="4">
        <v>68000</v>
      </c>
      <c r="E76" s="36">
        <f t="shared" ref="E76:F76" si="72">D76/1000</f>
        <v>68</v>
      </c>
      <c r="F76" s="36">
        <f t="shared" si="72"/>
        <v>6.8000000000000005E-2</v>
      </c>
      <c r="G76" s="29">
        <v>683</v>
      </c>
      <c r="H76" s="7" t="s">
        <v>677</v>
      </c>
      <c r="I76" t="s">
        <v>20</v>
      </c>
    </row>
    <row r="77" spans="2:16" x14ac:dyDescent="0.3">
      <c r="B77" t="s">
        <v>28</v>
      </c>
      <c r="C77" t="s">
        <v>648</v>
      </c>
      <c r="D77" s="4">
        <v>100000</v>
      </c>
      <c r="E77" s="36">
        <f t="shared" ref="E77:F77" si="73">D77/1000</f>
        <v>100</v>
      </c>
      <c r="F77" s="36">
        <f t="shared" si="73"/>
        <v>0.1</v>
      </c>
      <c r="G77" s="29">
        <v>104</v>
      </c>
      <c r="H77" s="7" t="s">
        <v>677</v>
      </c>
      <c r="I77" t="s">
        <v>20</v>
      </c>
    </row>
    <row r="78" spans="2:16" x14ac:dyDescent="0.3">
      <c r="B78" t="s">
        <v>28</v>
      </c>
      <c r="C78" t="s">
        <v>648</v>
      </c>
      <c r="D78" s="4">
        <v>150000</v>
      </c>
      <c r="E78" s="36">
        <f t="shared" ref="E78:F78" si="74">D78/1000</f>
        <v>150</v>
      </c>
      <c r="F78" s="36">
        <f t="shared" si="74"/>
        <v>0.15</v>
      </c>
      <c r="G78" s="29">
        <v>154</v>
      </c>
      <c r="H78" s="7" t="s">
        <v>677</v>
      </c>
      <c r="I78" t="s">
        <v>20</v>
      </c>
    </row>
    <row r="79" spans="2:16" x14ac:dyDescent="0.3">
      <c r="B79" t="s">
        <v>28</v>
      </c>
      <c r="C79" t="s">
        <v>648</v>
      </c>
      <c r="D79" s="4">
        <v>220000</v>
      </c>
      <c r="E79" s="36">
        <f t="shared" ref="E79:F79" si="75">D79/1000</f>
        <v>220</v>
      </c>
      <c r="F79" s="36">
        <f t="shared" si="75"/>
        <v>0.22</v>
      </c>
      <c r="G79" s="29">
        <v>224</v>
      </c>
      <c r="H79" s="7" t="s">
        <v>677</v>
      </c>
      <c r="I79" t="s">
        <v>20</v>
      </c>
    </row>
    <row r="80" spans="2:16" x14ac:dyDescent="0.3">
      <c r="D80" s="4"/>
      <c r="F80" s="37"/>
      <c r="G80" s="29"/>
    </row>
    <row r="81" spans="2:9" x14ac:dyDescent="0.3">
      <c r="B81" t="s">
        <v>33</v>
      </c>
      <c r="C81" t="s">
        <v>650</v>
      </c>
      <c r="D81" s="4">
        <v>100000</v>
      </c>
      <c r="E81" s="4">
        <f>D81*0.001</f>
        <v>100</v>
      </c>
      <c r="F81" s="36">
        <f>E81/1000</f>
        <v>0.1</v>
      </c>
      <c r="G81" s="1">
        <v>104</v>
      </c>
      <c r="H81" s="7" t="s">
        <v>681</v>
      </c>
      <c r="I81" t="s">
        <v>17</v>
      </c>
    </row>
    <row r="82" spans="2:9" x14ac:dyDescent="0.3">
      <c r="B82" t="s">
        <v>33</v>
      </c>
      <c r="C82" t="s">
        <v>650</v>
      </c>
      <c r="D82" s="4">
        <v>150000</v>
      </c>
      <c r="E82" s="4">
        <f t="shared" ref="E82:F82" si="76">D82/1000</f>
        <v>150</v>
      </c>
      <c r="F82" s="36">
        <f t="shared" si="76"/>
        <v>0.15</v>
      </c>
      <c r="G82" s="1">
        <v>154</v>
      </c>
      <c r="H82" s="7" t="s">
        <v>681</v>
      </c>
      <c r="I82" t="s">
        <v>17</v>
      </c>
    </row>
    <row r="83" spans="2:9" x14ac:dyDescent="0.3">
      <c r="B83" t="s">
        <v>33</v>
      </c>
      <c r="C83" t="s">
        <v>650</v>
      </c>
      <c r="D83" s="4">
        <v>220000</v>
      </c>
      <c r="E83" s="4">
        <f t="shared" ref="E83" si="77">D83/1000</f>
        <v>220</v>
      </c>
      <c r="F83" s="36">
        <f t="shared" ref="F83" si="78">E83/1000</f>
        <v>0.22</v>
      </c>
      <c r="G83" s="1">
        <v>224</v>
      </c>
      <c r="H83" s="7" t="s">
        <v>681</v>
      </c>
      <c r="I83" t="s">
        <v>17</v>
      </c>
    </row>
    <row r="84" spans="2:9" x14ac:dyDescent="0.3">
      <c r="B84" t="s">
        <v>33</v>
      </c>
      <c r="C84" t="s">
        <v>650</v>
      </c>
      <c r="D84" s="4">
        <v>330000</v>
      </c>
      <c r="E84" s="4">
        <f t="shared" ref="E84" si="79">D84/1000</f>
        <v>330</v>
      </c>
      <c r="F84" s="36">
        <f t="shared" ref="F84" si="80">E84/1000</f>
        <v>0.33</v>
      </c>
      <c r="G84" s="1">
        <v>234</v>
      </c>
      <c r="H84" s="7" t="s">
        <v>681</v>
      </c>
      <c r="I84" t="s">
        <v>17</v>
      </c>
    </row>
    <row r="85" spans="2:9" x14ac:dyDescent="0.3">
      <c r="B85" t="s">
        <v>33</v>
      </c>
      <c r="C85" t="s">
        <v>650</v>
      </c>
      <c r="D85" s="4">
        <v>470000</v>
      </c>
      <c r="E85" s="4">
        <f t="shared" ref="E85" si="81">D85/1000</f>
        <v>470</v>
      </c>
      <c r="F85" s="36">
        <f t="shared" ref="F85" si="82">E85/1000</f>
        <v>0.47</v>
      </c>
      <c r="G85" s="1">
        <v>474</v>
      </c>
      <c r="H85" s="7" t="s">
        <v>681</v>
      </c>
      <c r="I85" t="s">
        <v>17</v>
      </c>
    </row>
    <row r="86" spans="2:9" x14ac:dyDescent="0.3">
      <c r="D86" s="4"/>
      <c r="E86" s="4"/>
    </row>
    <row r="87" spans="2:9" x14ac:dyDescent="0.3">
      <c r="B87" t="s">
        <v>33</v>
      </c>
      <c r="C87" t="s">
        <v>650</v>
      </c>
      <c r="D87" s="4">
        <v>150000</v>
      </c>
      <c r="E87" s="4">
        <f t="shared" ref="E87" si="83">D87/1000</f>
        <v>150</v>
      </c>
      <c r="F87" s="36">
        <f t="shared" ref="F87" si="84">E87/1000</f>
        <v>0.15</v>
      </c>
      <c r="G87" s="1">
        <v>154</v>
      </c>
      <c r="H87" s="7" t="s">
        <v>681</v>
      </c>
      <c r="I87" t="s">
        <v>18</v>
      </c>
    </row>
    <row r="88" spans="2:9" x14ac:dyDescent="0.3">
      <c r="B88" t="s">
        <v>33</v>
      </c>
      <c r="C88" t="s">
        <v>650</v>
      </c>
      <c r="D88" s="4">
        <v>220000</v>
      </c>
      <c r="E88" s="4">
        <f t="shared" ref="E88" si="85">D88/1000</f>
        <v>220</v>
      </c>
      <c r="F88" s="36">
        <f t="shared" ref="F88" si="86">E88/1000</f>
        <v>0.22</v>
      </c>
      <c r="G88" s="1">
        <v>224</v>
      </c>
      <c r="H88" s="7" t="s">
        <v>681</v>
      </c>
      <c r="I88" t="s">
        <v>18</v>
      </c>
    </row>
    <row r="89" spans="2:9" x14ac:dyDescent="0.3">
      <c r="B89" t="s">
        <v>33</v>
      </c>
      <c r="C89" t="s">
        <v>650</v>
      </c>
      <c r="D89" s="4">
        <v>330000</v>
      </c>
      <c r="E89" s="4">
        <f t="shared" ref="E89" si="87">D89/1000</f>
        <v>330</v>
      </c>
      <c r="F89" s="36">
        <f t="shared" ref="F89" si="88">E89/1000</f>
        <v>0.33</v>
      </c>
      <c r="G89" s="1">
        <v>234</v>
      </c>
      <c r="H89" s="7" t="s">
        <v>681</v>
      </c>
      <c r="I89" t="s">
        <v>18</v>
      </c>
    </row>
    <row r="90" spans="2:9" x14ac:dyDescent="0.3">
      <c r="B90" t="s">
        <v>33</v>
      </c>
      <c r="C90" t="s">
        <v>650</v>
      </c>
      <c r="D90" s="4">
        <v>470000</v>
      </c>
      <c r="E90" s="4">
        <f t="shared" ref="E90" si="89">D90/1000</f>
        <v>470</v>
      </c>
      <c r="F90" s="36">
        <f t="shared" ref="F90" si="90">E90/1000</f>
        <v>0.47</v>
      </c>
      <c r="G90" s="1">
        <v>474</v>
      </c>
      <c r="H90" s="7" t="s">
        <v>681</v>
      </c>
      <c r="I90" t="s">
        <v>18</v>
      </c>
    </row>
    <row r="91" spans="2:9" x14ac:dyDescent="0.3">
      <c r="B91" t="s">
        <v>33</v>
      </c>
      <c r="C91" t="s">
        <v>650</v>
      </c>
      <c r="D91" s="4">
        <v>680000</v>
      </c>
      <c r="E91" s="4">
        <f t="shared" ref="E91" si="91">D91/1000</f>
        <v>680</v>
      </c>
      <c r="F91" s="36">
        <f t="shared" ref="F91" si="92">E91/1000</f>
        <v>0.68</v>
      </c>
      <c r="G91" s="1">
        <v>684</v>
      </c>
      <c r="H91" s="7" t="s">
        <v>681</v>
      </c>
      <c r="I91" t="s">
        <v>18</v>
      </c>
    </row>
    <row r="92" spans="2:9" x14ac:dyDescent="0.3">
      <c r="B92" t="s">
        <v>33</v>
      </c>
      <c r="C92" t="s">
        <v>650</v>
      </c>
      <c r="D92" s="4">
        <v>1000000</v>
      </c>
      <c r="E92" s="4">
        <f t="shared" ref="E92" si="93">D92/1000</f>
        <v>1000</v>
      </c>
      <c r="F92" s="36">
        <f t="shared" ref="F92" si="94">E92/1000</f>
        <v>1</v>
      </c>
      <c r="G92" s="1">
        <v>105</v>
      </c>
      <c r="H92" s="7" t="s">
        <v>681</v>
      </c>
      <c r="I92" t="s">
        <v>18</v>
      </c>
    </row>
    <row r="93" spans="2:9" x14ac:dyDescent="0.3">
      <c r="D93" s="4"/>
      <c r="E93" s="4"/>
    </row>
    <row r="94" spans="2:9" x14ac:dyDescent="0.3">
      <c r="B94" t="s">
        <v>33</v>
      </c>
      <c r="C94" t="s">
        <v>650</v>
      </c>
      <c r="D94" s="4">
        <v>100000</v>
      </c>
      <c r="E94" s="4">
        <f t="shared" ref="E94" si="95">D94/1000</f>
        <v>100</v>
      </c>
      <c r="F94" s="36">
        <f t="shared" ref="F94" si="96">E94/1000</f>
        <v>0.1</v>
      </c>
      <c r="G94" s="1">
        <v>104</v>
      </c>
      <c r="H94" s="7" t="s">
        <v>681</v>
      </c>
      <c r="I94" t="s">
        <v>19</v>
      </c>
    </row>
    <row r="95" spans="2:9" x14ac:dyDescent="0.3">
      <c r="B95" t="s">
        <v>33</v>
      </c>
      <c r="C95" t="s">
        <v>650</v>
      </c>
      <c r="D95" s="4">
        <v>150000</v>
      </c>
      <c r="E95" s="4">
        <f t="shared" ref="E95" si="97">D95/1000</f>
        <v>150</v>
      </c>
      <c r="F95" s="36">
        <f t="shared" ref="F95" si="98">E95/1000</f>
        <v>0.15</v>
      </c>
      <c r="G95" s="1">
        <v>154</v>
      </c>
      <c r="H95" s="7" t="s">
        <v>681</v>
      </c>
      <c r="I95" t="s">
        <v>19</v>
      </c>
    </row>
    <row r="96" spans="2:9" x14ac:dyDescent="0.3">
      <c r="B96" t="s">
        <v>33</v>
      </c>
      <c r="C96" t="s">
        <v>650</v>
      </c>
      <c r="D96" s="4">
        <v>220000</v>
      </c>
      <c r="E96" s="4">
        <f t="shared" ref="E96" si="99">D96/1000</f>
        <v>220</v>
      </c>
      <c r="F96" s="36">
        <f t="shared" ref="F96" si="100">E96/1000</f>
        <v>0.22</v>
      </c>
      <c r="G96" s="1">
        <v>224</v>
      </c>
      <c r="H96" s="7" t="s">
        <v>681</v>
      </c>
      <c r="I96" t="s">
        <v>19</v>
      </c>
    </row>
    <row r="97" spans="2:9" x14ac:dyDescent="0.3">
      <c r="B97" t="s">
        <v>33</v>
      </c>
      <c r="C97" t="s">
        <v>650</v>
      </c>
      <c r="D97" s="4">
        <v>330000</v>
      </c>
      <c r="E97" s="4">
        <f t="shared" ref="E97" si="101">D97/1000</f>
        <v>330</v>
      </c>
      <c r="F97" s="36">
        <f t="shared" ref="F97" si="102">E97/1000</f>
        <v>0.33</v>
      </c>
      <c r="G97" s="1">
        <v>234</v>
      </c>
      <c r="H97" s="7" t="s">
        <v>681</v>
      </c>
      <c r="I97" t="s">
        <v>19</v>
      </c>
    </row>
    <row r="98" spans="2:9" x14ac:dyDescent="0.3">
      <c r="B98" t="s">
        <v>33</v>
      </c>
      <c r="C98" t="s">
        <v>650</v>
      </c>
      <c r="D98" s="4">
        <v>470000</v>
      </c>
      <c r="E98" s="4">
        <f t="shared" ref="E98" si="103">D98/1000</f>
        <v>470</v>
      </c>
      <c r="F98" s="36">
        <f t="shared" ref="F98" si="104">E98/1000</f>
        <v>0.47</v>
      </c>
      <c r="G98" s="1">
        <v>474</v>
      </c>
      <c r="H98" s="7" t="s">
        <v>681</v>
      </c>
      <c r="I98" t="s">
        <v>19</v>
      </c>
    </row>
    <row r="99" spans="2:9" x14ac:dyDescent="0.3">
      <c r="B99" t="s">
        <v>33</v>
      </c>
      <c r="C99" t="s">
        <v>650</v>
      </c>
      <c r="D99" s="4">
        <v>680000</v>
      </c>
      <c r="E99" s="4">
        <f t="shared" ref="E99" si="105">D99/1000</f>
        <v>680</v>
      </c>
      <c r="F99" s="36">
        <f t="shared" ref="F99" si="106">E99/1000</f>
        <v>0.68</v>
      </c>
      <c r="G99" s="1">
        <v>684</v>
      </c>
      <c r="H99" s="7" t="s">
        <v>681</v>
      </c>
      <c r="I99" t="s">
        <v>19</v>
      </c>
    </row>
    <row r="100" spans="2:9" x14ac:dyDescent="0.3">
      <c r="B100" t="s">
        <v>33</v>
      </c>
      <c r="C100" t="s">
        <v>650</v>
      </c>
      <c r="D100" s="4">
        <v>1000000</v>
      </c>
      <c r="E100" s="4">
        <f t="shared" ref="E100" si="107">D100/1000</f>
        <v>1000</v>
      </c>
      <c r="F100" s="36">
        <f t="shared" ref="F100" si="108">E100/1000</f>
        <v>1</v>
      </c>
      <c r="G100" s="1">
        <v>105</v>
      </c>
      <c r="H100" s="7" t="s">
        <v>681</v>
      </c>
      <c r="I100" t="s">
        <v>19</v>
      </c>
    </row>
    <row r="101" spans="2:9" x14ac:dyDescent="0.3">
      <c r="D101" s="4"/>
      <c r="E101" s="4"/>
    </row>
    <row r="102" spans="2:9" x14ac:dyDescent="0.3">
      <c r="B102" t="s">
        <v>33</v>
      </c>
      <c r="C102" t="s">
        <v>650</v>
      </c>
      <c r="D102" s="4">
        <v>220000</v>
      </c>
      <c r="E102" s="4">
        <f t="shared" ref="E102" si="109">D102/1000</f>
        <v>220</v>
      </c>
      <c r="F102" s="36">
        <f t="shared" ref="F102" si="110">E102/1000</f>
        <v>0.22</v>
      </c>
      <c r="G102" s="1">
        <v>224</v>
      </c>
      <c r="H102" s="7" t="s">
        <v>681</v>
      </c>
      <c r="I102" t="s">
        <v>20</v>
      </c>
    </row>
    <row r="103" spans="2:9" x14ac:dyDescent="0.3">
      <c r="B103" t="s">
        <v>33</v>
      </c>
      <c r="C103" t="s">
        <v>650</v>
      </c>
      <c r="D103" s="4">
        <v>330000</v>
      </c>
      <c r="E103" s="4">
        <f t="shared" ref="E103" si="111">D103/1000</f>
        <v>330</v>
      </c>
      <c r="F103" s="36">
        <f t="shared" ref="F103" si="112">E103/1000</f>
        <v>0.33</v>
      </c>
      <c r="G103" s="1">
        <v>234</v>
      </c>
      <c r="H103" s="7" t="s">
        <v>681</v>
      </c>
      <c r="I103" t="s">
        <v>20</v>
      </c>
    </row>
    <row r="104" spans="2:9" x14ac:dyDescent="0.3">
      <c r="B104" t="s">
        <v>33</v>
      </c>
      <c r="C104" t="s">
        <v>650</v>
      </c>
      <c r="D104" s="4">
        <v>470000</v>
      </c>
      <c r="E104" s="4">
        <f t="shared" ref="E104" si="113">D104/1000</f>
        <v>470</v>
      </c>
      <c r="F104" s="36">
        <f t="shared" ref="F104" si="114">E104/1000</f>
        <v>0.47</v>
      </c>
      <c r="G104" s="1">
        <v>474</v>
      </c>
      <c r="H104" s="7" t="s">
        <v>681</v>
      </c>
      <c r="I104" t="s">
        <v>20</v>
      </c>
    </row>
    <row r="105" spans="2:9" x14ac:dyDescent="0.3">
      <c r="B105" t="s">
        <v>33</v>
      </c>
      <c r="C105" t="s">
        <v>650</v>
      </c>
      <c r="D105" s="4">
        <v>680000</v>
      </c>
      <c r="E105" s="4">
        <f t="shared" ref="E105" si="115">D105/1000</f>
        <v>680</v>
      </c>
      <c r="F105" s="36">
        <f t="shared" ref="F105" si="116">E105/1000</f>
        <v>0.68</v>
      </c>
      <c r="G105" s="1">
        <v>684</v>
      </c>
      <c r="H105" s="7" t="s">
        <v>681</v>
      </c>
      <c r="I105" t="s">
        <v>20</v>
      </c>
    </row>
    <row r="106" spans="2:9" x14ac:dyDescent="0.3">
      <c r="B106" t="s">
        <v>33</v>
      </c>
      <c r="C106" t="s">
        <v>650</v>
      </c>
      <c r="D106" s="4">
        <v>1000000</v>
      </c>
      <c r="E106" s="4">
        <f t="shared" ref="E106" si="117">D106/1000</f>
        <v>1000</v>
      </c>
      <c r="F106" s="36">
        <f t="shared" ref="F106" si="118">E106/1000</f>
        <v>1</v>
      </c>
      <c r="G106" s="1">
        <v>105</v>
      </c>
      <c r="H106" s="7" t="s">
        <v>681</v>
      </c>
      <c r="I106" t="s">
        <v>20</v>
      </c>
    </row>
    <row r="107" spans="2:9" x14ac:dyDescent="0.3">
      <c r="D107" s="4"/>
      <c r="E107" s="4"/>
    </row>
    <row r="108" spans="2:9" x14ac:dyDescent="0.3">
      <c r="B108" t="s">
        <v>36</v>
      </c>
      <c r="C108" t="s">
        <v>653</v>
      </c>
      <c r="D108" s="4">
        <v>100000</v>
      </c>
      <c r="E108" s="4">
        <f t="shared" ref="E108" si="119">D108/1000</f>
        <v>100</v>
      </c>
      <c r="F108" s="36">
        <f t="shared" ref="F108" si="120">E108/1000</f>
        <v>0.1</v>
      </c>
      <c r="G108" s="1">
        <v>104</v>
      </c>
      <c r="H108" s="7">
        <v>125</v>
      </c>
      <c r="I108" t="s">
        <v>17</v>
      </c>
    </row>
    <row r="109" spans="2:9" x14ac:dyDescent="0.3">
      <c r="B109" t="s">
        <v>36</v>
      </c>
      <c r="C109" t="s">
        <v>653</v>
      </c>
      <c r="D109" s="4">
        <v>150000</v>
      </c>
      <c r="E109" s="4">
        <f t="shared" ref="E109" si="121">D109/1000</f>
        <v>150</v>
      </c>
      <c r="F109" s="36">
        <f t="shared" ref="F109" si="122">E109/1000</f>
        <v>0.15</v>
      </c>
      <c r="G109" s="1">
        <v>154</v>
      </c>
      <c r="H109" s="7">
        <v>125</v>
      </c>
      <c r="I109" t="s">
        <v>17</v>
      </c>
    </row>
    <row r="110" spans="2:9" x14ac:dyDescent="0.3">
      <c r="B110" t="s">
        <v>36</v>
      </c>
      <c r="C110" t="s">
        <v>653</v>
      </c>
      <c r="D110" s="4">
        <v>220000</v>
      </c>
      <c r="E110" s="4">
        <f t="shared" ref="E110" si="123">D110/1000</f>
        <v>220</v>
      </c>
      <c r="F110" s="36">
        <f t="shared" ref="F110" si="124">E110/1000</f>
        <v>0.22</v>
      </c>
      <c r="G110" s="1">
        <v>224</v>
      </c>
      <c r="H110" s="7">
        <v>125</v>
      </c>
      <c r="I110" t="s">
        <v>17</v>
      </c>
    </row>
    <row r="111" spans="2:9" x14ac:dyDescent="0.3">
      <c r="B111" t="s">
        <v>36</v>
      </c>
      <c r="C111" t="s">
        <v>653</v>
      </c>
      <c r="D111" s="4">
        <v>330000</v>
      </c>
      <c r="E111" s="4">
        <f t="shared" ref="E111" si="125">D111/1000</f>
        <v>330</v>
      </c>
      <c r="F111" s="36">
        <f t="shared" ref="F111" si="126">E111/1000</f>
        <v>0.33</v>
      </c>
      <c r="G111" s="1">
        <v>234</v>
      </c>
      <c r="H111" s="7">
        <v>125</v>
      </c>
      <c r="I111" t="s">
        <v>17</v>
      </c>
    </row>
    <row r="112" spans="2:9" x14ac:dyDescent="0.3">
      <c r="B112" t="s">
        <v>36</v>
      </c>
      <c r="C112" t="s">
        <v>653</v>
      </c>
      <c r="D112" s="4">
        <v>470000</v>
      </c>
      <c r="E112" s="4">
        <f t="shared" ref="E112" si="127">D112/1000</f>
        <v>470</v>
      </c>
      <c r="F112" s="36">
        <f t="shared" ref="F112" si="128">E112/1000</f>
        <v>0.47</v>
      </c>
      <c r="G112" s="1">
        <v>474</v>
      </c>
      <c r="H112" s="7">
        <v>125</v>
      </c>
      <c r="I112" t="s">
        <v>17</v>
      </c>
    </row>
    <row r="113" spans="2:9" x14ac:dyDescent="0.3">
      <c r="B113" t="s">
        <v>36</v>
      </c>
      <c r="C113" t="s">
        <v>653</v>
      </c>
      <c r="D113" s="4">
        <v>680000</v>
      </c>
      <c r="E113" s="4">
        <f t="shared" ref="E113" si="129">D113/1000</f>
        <v>680</v>
      </c>
      <c r="F113" s="36">
        <f t="shared" ref="F113" si="130">E113/1000</f>
        <v>0.68</v>
      </c>
      <c r="G113" s="1">
        <v>684</v>
      </c>
      <c r="H113" s="7">
        <v>125</v>
      </c>
      <c r="I113" t="s">
        <v>17</v>
      </c>
    </row>
    <row r="114" spans="2:9" x14ac:dyDescent="0.3">
      <c r="B114" t="s">
        <v>36</v>
      </c>
      <c r="C114" t="s">
        <v>653</v>
      </c>
      <c r="D114" s="4">
        <v>1000000</v>
      </c>
      <c r="E114" s="4">
        <f t="shared" ref="E114" si="131">D114/1000</f>
        <v>1000</v>
      </c>
      <c r="F114" s="36">
        <f t="shared" ref="F114" si="132">E114/1000</f>
        <v>1</v>
      </c>
      <c r="G114" s="1">
        <v>105</v>
      </c>
      <c r="H114" s="7">
        <v>125</v>
      </c>
      <c r="I114" t="s">
        <v>17</v>
      </c>
    </row>
    <row r="115" spans="2:9" x14ac:dyDescent="0.3">
      <c r="B115" t="s">
        <v>36</v>
      </c>
      <c r="C115" t="s">
        <v>653</v>
      </c>
      <c r="D115" s="4">
        <v>1500000</v>
      </c>
      <c r="E115" s="4">
        <f t="shared" ref="E115" si="133">D115/1000</f>
        <v>1500</v>
      </c>
      <c r="F115" s="36">
        <f t="shared" ref="F115" si="134">E115/1000</f>
        <v>1.5</v>
      </c>
      <c r="G115" s="1">
        <v>155</v>
      </c>
      <c r="H115" s="7">
        <v>125</v>
      </c>
      <c r="I115" t="s">
        <v>17</v>
      </c>
    </row>
    <row r="116" spans="2:9" x14ac:dyDescent="0.3">
      <c r="B116" t="s">
        <v>36</v>
      </c>
      <c r="C116" t="s">
        <v>653</v>
      </c>
      <c r="D116" s="4">
        <v>2200000</v>
      </c>
      <c r="E116" s="4">
        <f t="shared" ref="E116" si="135">D116/1000</f>
        <v>2200</v>
      </c>
      <c r="F116" s="36">
        <f t="shared" ref="F116" si="136">E116/1000</f>
        <v>2.2000000000000002</v>
      </c>
      <c r="G116" s="1">
        <v>225</v>
      </c>
      <c r="H116" s="7">
        <v>125</v>
      </c>
      <c r="I116" t="s">
        <v>17</v>
      </c>
    </row>
    <row r="117" spans="2:9" x14ac:dyDescent="0.3">
      <c r="B117" t="s">
        <v>36</v>
      </c>
      <c r="C117" t="s">
        <v>653</v>
      </c>
      <c r="D117" s="4">
        <v>4700000</v>
      </c>
      <c r="E117" s="4">
        <f t="shared" ref="E117" si="137">D117/1000</f>
        <v>4700</v>
      </c>
      <c r="F117" s="36">
        <f t="shared" ref="F117" si="138">E117/1000</f>
        <v>4.7</v>
      </c>
      <c r="G117" s="1">
        <v>475</v>
      </c>
      <c r="H117" s="7">
        <v>125</v>
      </c>
      <c r="I117" t="s">
        <v>17</v>
      </c>
    </row>
    <row r="118" spans="2:9" x14ac:dyDescent="0.3">
      <c r="D118" s="4"/>
      <c r="E118" s="4"/>
    </row>
    <row r="119" spans="2:9" x14ac:dyDescent="0.3">
      <c r="B119" t="s">
        <v>36</v>
      </c>
      <c r="C119" t="s">
        <v>653</v>
      </c>
      <c r="D119" s="4">
        <v>470000</v>
      </c>
      <c r="E119" s="4">
        <f t="shared" ref="E119" si="139">D119/1000</f>
        <v>470</v>
      </c>
      <c r="F119" s="36">
        <f t="shared" ref="F119" si="140">E119/1000</f>
        <v>0.47</v>
      </c>
      <c r="G119" s="1">
        <v>474</v>
      </c>
      <c r="H119" s="7">
        <v>125</v>
      </c>
      <c r="I119" t="s">
        <v>18</v>
      </c>
    </row>
    <row r="120" spans="2:9" x14ac:dyDescent="0.3">
      <c r="B120" t="s">
        <v>36</v>
      </c>
      <c r="C120" t="s">
        <v>653</v>
      </c>
      <c r="D120" s="4">
        <v>680000</v>
      </c>
      <c r="E120" s="4">
        <f t="shared" ref="E120" si="141">D120/1000</f>
        <v>680</v>
      </c>
      <c r="F120" s="36">
        <f t="shared" ref="F120" si="142">E120/1000</f>
        <v>0.68</v>
      </c>
      <c r="G120" s="1">
        <v>684</v>
      </c>
      <c r="H120" s="7">
        <v>125</v>
      </c>
      <c r="I120" t="s">
        <v>18</v>
      </c>
    </row>
    <row r="121" spans="2:9" x14ac:dyDescent="0.3">
      <c r="B121" t="s">
        <v>36</v>
      </c>
      <c r="C121" t="s">
        <v>653</v>
      </c>
      <c r="D121" s="4">
        <v>1000000</v>
      </c>
      <c r="E121" s="4">
        <f t="shared" ref="E121" si="143">D121/1000</f>
        <v>1000</v>
      </c>
      <c r="F121" s="36">
        <f t="shared" ref="F121" si="144">E121/1000</f>
        <v>1</v>
      </c>
      <c r="G121" s="1">
        <v>105</v>
      </c>
      <c r="H121" s="7">
        <v>125</v>
      </c>
      <c r="I121" t="s">
        <v>18</v>
      </c>
    </row>
    <row r="122" spans="2:9" x14ac:dyDescent="0.3">
      <c r="B122" t="s">
        <v>36</v>
      </c>
      <c r="C122" t="s">
        <v>653</v>
      </c>
      <c r="D122" s="4">
        <v>1500000</v>
      </c>
      <c r="E122" s="4">
        <f t="shared" ref="E122" si="145">D122/1000</f>
        <v>1500</v>
      </c>
      <c r="F122" s="36">
        <f t="shared" ref="F122" si="146">E122/1000</f>
        <v>1.5</v>
      </c>
      <c r="G122" s="1">
        <v>155</v>
      </c>
      <c r="H122" s="7">
        <v>125</v>
      </c>
      <c r="I122" t="s">
        <v>18</v>
      </c>
    </row>
    <row r="123" spans="2:9" x14ac:dyDescent="0.3">
      <c r="B123" t="s">
        <v>36</v>
      </c>
      <c r="C123" t="s">
        <v>653</v>
      </c>
      <c r="D123" s="4">
        <v>2200000</v>
      </c>
      <c r="E123" s="4">
        <f t="shared" ref="E123" si="147">D123/1000</f>
        <v>2200</v>
      </c>
      <c r="F123" s="36">
        <f t="shared" ref="F123" si="148">E123/1000</f>
        <v>2.2000000000000002</v>
      </c>
      <c r="G123" s="1">
        <v>225</v>
      </c>
      <c r="H123" s="7">
        <v>125</v>
      </c>
      <c r="I123" t="s">
        <v>18</v>
      </c>
    </row>
    <row r="124" spans="2:9" x14ac:dyDescent="0.3">
      <c r="B124" t="s">
        <v>36</v>
      </c>
      <c r="C124" t="s">
        <v>653</v>
      </c>
      <c r="D124" s="4">
        <v>3300000</v>
      </c>
      <c r="E124" s="4">
        <f t="shared" ref="E124" si="149">D124/1000</f>
        <v>3300</v>
      </c>
      <c r="F124" s="36">
        <f t="shared" ref="F124" si="150">E124/1000</f>
        <v>3.3</v>
      </c>
      <c r="G124" s="1">
        <v>335</v>
      </c>
      <c r="H124" s="7">
        <v>125</v>
      </c>
      <c r="I124" t="s">
        <v>18</v>
      </c>
    </row>
    <row r="125" spans="2:9" x14ac:dyDescent="0.3">
      <c r="B125" t="s">
        <v>36</v>
      </c>
      <c r="C125" t="s">
        <v>653</v>
      </c>
      <c r="D125" s="4">
        <v>4700000</v>
      </c>
      <c r="E125" s="4">
        <f t="shared" ref="E125" si="151">D125/1000</f>
        <v>4700</v>
      </c>
      <c r="F125" s="36">
        <f t="shared" ref="F125" si="152">E125/1000</f>
        <v>4.7</v>
      </c>
      <c r="G125" s="1">
        <v>475</v>
      </c>
      <c r="H125" s="7">
        <v>125</v>
      </c>
      <c r="I125" t="s">
        <v>18</v>
      </c>
    </row>
    <row r="126" spans="2:9" x14ac:dyDescent="0.3">
      <c r="D126" s="4"/>
    </row>
    <row r="127" spans="2:9" x14ac:dyDescent="0.3">
      <c r="B127" t="s">
        <v>36</v>
      </c>
      <c r="C127" t="s">
        <v>653</v>
      </c>
      <c r="D127" s="4">
        <v>220000</v>
      </c>
      <c r="E127" s="4">
        <f t="shared" ref="E127:F127" si="153">D127/1000</f>
        <v>220</v>
      </c>
      <c r="F127" s="36">
        <f t="shared" si="153"/>
        <v>0.22</v>
      </c>
      <c r="G127" s="29">
        <v>224</v>
      </c>
      <c r="H127" s="7">
        <v>125</v>
      </c>
      <c r="I127" t="s">
        <v>19</v>
      </c>
    </row>
    <row r="128" spans="2:9" x14ac:dyDescent="0.3">
      <c r="B128" t="s">
        <v>36</v>
      </c>
      <c r="C128" t="s">
        <v>653</v>
      </c>
      <c r="D128" s="4">
        <v>470000</v>
      </c>
      <c r="E128" s="4">
        <f t="shared" ref="E128" si="154">D128/1000</f>
        <v>470</v>
      </c>
      <c r="F128" s="36">
        <f t="shared" ref="F128" si="155">E128/1000</f>
        <v>0.47</v>
      </c>
      <c r="G128" s="1">
        <v>474</v>
      </c>
      <c r="H128" s="7">
        <v>125</v>
      </c>
      <c r="I128" t="s">
        <v>19</v>
      </c>
    </row>
    <row r="129" spans="2:9" x14ac:dyDescent="0.3">
      <c r="B129" t="s">
        <v>36</v>
      </c>
      <c r="C129" t="s">
        <v>653</v>
      </c>
      <c r="D129" s="4">
        <v>680000</v>
      </c>
      <c r="E129" s="4">
        <f t="shared" ref="E129" si="156">D129/1000</f>
        <v>680</v>
      </c>
      <c r="F129" s="36">
        <f t="shared" ref="F129" si="157">E129/1000</f>
        <v>0.68</v>
      </c>
      <c r="G129" s="1">
        <v>684</v>
      </c>
      <c r="H129" s="7">
        <v>125</v>
      </c>
      <c r="I129" t="s">
        <v>19</v>
      </c>
    </row>
    <row r="130" spans="2:9" x14ac:dyDescent="0.3">
      <c r="B130" t="s">
        <v>36</v>
      </c>
      <c r="C130" t="s">
        <v>653</v>
      </c>
      <c r="D130" s="4">
        <v>1000000</v>
      </c>
      <c r="E130" s="4">
        <f t="shared" ref="E130" si="158">D130/1000</f>
        <v>1000</v>
      </c>
      <c r="F130" s="36">
        <f t="shared" ref="F130" si="159">E130/1000</f>
        <v>1</v>
      </c>
      <c r="G130" s="1">
        <v>105</v>
      </c>
      <c r="H130" s="7">
        <v>125</v>
      </c>
      <c r="I130" t="s">
        <v>19</v>
      </c>
    </row>
    <row r="131" spans="2:9" x14ac:dyDescent="0.3">
      <c r="B131" t="s">
        <v>36</v>
      </c>
      <c r="C131" t="s">
        <v>653</v>
      </c>
      <c r="D131" s="4">
        <v>1500000</v>
      </c>
      <c r="E131" s="4">
        <f t="shared" ref="E131" si="160">D131/1000</f>
        <v>1500</v>
      </c>
      <c r="F131" s="36">
        <f t="shared" ref="F131" si="161">E131/1000</f>
        <v>1.5</v>
      </c>
      <c r="G131" s="1">
        <v>155</v>
      </c>
      <c r="H131" s="7">
        <v>125</v>
      </c>
      <c r="I131" t="s">
        <v>19</v>
      </c>
    </row>
    <row r="132" spans="2:9" x14ac:dyDescent="0.3">
      <c r="B132" t="s">
        <v>36</v>
      </c>
      <c r="C132" t="s">
        <v>653</v>
      </c>
      <c r="D132" s="4">
        <v>2200000</v>
      </c>
      <c r="E132" s="4">
        <f t="shared" ref="E132" si="162">D132/1000</f>
        <v>2200</v>
      </c>
      <c r="F132" s="36">
        <f t="shared" ref="F132" si="163">E132/1000</f>
        <v>2.2000000000000002</v>
      </c>
      <c r="G132" s="1">
        <v>225</v>
      </c>
      <c r="H132" s="7">
        <v>125</v>
      </c>
      <c r="I132" t="s">
        <v>19</v>
      </c>
    </row>
    <row r="133" spans="2:9" x14ac:dyDescent="0.3">
      <c r="B133" t="s">
        <v>36</v>
      </c>
      <c r="C133" t="s">
        <v>653</v>
      </c>
      <c r="D133" s="4">
        <v>3300000</v>
      </c>
      <c r="E133" s="4">
        <f t="shared" ref="E133" si="164">D133/1000</f>
        <v>3300</v>
      </c>
      <c r="F133" s="36">
        <f t="shared" ref="F133" si="165">E133/1000</f>
        <v>3.3</v>
      </c>
      <c r="G133" s="1">
        <v>335</v>
      </c>
      <c r="H133" s="7">
        <v>125</v>
      </c>
      <c r="I133" t="s">
        <v>19</v>
      </c>
    </row>
    <row r="134" spans="2:9" x14ac:dyDescent="0.3">
      <c r="B134" t="s">
        <v>36</v>
      </c>
      <c r="C134" t="s">
        <v>653</v>
      </c>
      <c r="D134" s="4">
        <v>4700000</v>
      </c>
      <c r="E134" s="4">
        <f t="shared" ref="E134" si="166">D134/1000</f>
        <v>4700</v>
      </c>
      <c r="F134" s="36">
        <f t="shared" ref="F134" si="167">E134/1000</f>
        <v>4.7</v>
      </c>
      <c r="G134" s="1">
        <v>475</v>
      </c>
      <c r="H134" s="7">
        <v>125</v>
      </c>
      <c r="I134" t="s">
        <v>19</v>
      </c>
    </row>
    <row r="135" spans="2:9" x14ac:dyDescent="0.3">
      <c r="D135" s="4"/>
    </row>
    <row r="136" spans="2:9" x14ac:dyDescent="0.3">
      <c r="B136" t="s">
        <v>36</v>
      </c>
      <c r="C136" t="s">
        <v>653</v>
      </c>
      <c r="D136" s="4">
        <v>470000</v>
      </c>
      <c r="E136" s="4">
        <f t="shared" ref="E136" si="168">D136/1000</f>
        <v>470</v>
      </c>
      <c r="F136" s="36">
        <f t="shared" ref="F136" si="169">E136/1000</f>
        <v>0.47</v>
      </c>
      <c r="G136" s="1">
        <v>474</v>
      </c>
      <c r="H136" s="7">
        <v>125</v>
      </c>
      <c r="I136" t="s">
        <v>20</v>
      </c>
    </row>
    <row r="137" spans="2:9" x14ac:dyDescent="0.3">
      <c r="B137" t="s">
        <v>36</v>
      </c>
      <c r="C137" t="s">
        <v>653</v>
      </c>
      <c r="D137" s="4">
        <v>680000</v>
      </c>
      <c r="E137" s="4">
        <f t="shared" ref="E137" si="170">D137/1000</f>
        <v>680</v>
      </c>
      <c r="F137" s="36">
        <f t="shared" ref="F137" si="171">E137/1000</f>
        <v>0.68</v>
      </c>
      <c r="G137" s="1">
        <v>684</v>
      </c>
      <c r="H137" s="7">
        <v>125</v>
      </c>
      <c r="I137" t="s">
        <v>20</v>
      </c>
    </row>
    <row r="138" spans="2:9" x14ac:dyDescent="0.3">
      <c r="B138" t="s">
        <v>36</v>
      </c>
      <c r="C138" t="s">
        <v>653</v>
      </c>
      <c r="D138" s="4">
        <v>1000000</v>
      </c>
      <c r="E138" s="4">
        <f t="shared" ref="E138" si="172">D138/1000</f>
        <v>1000</v>
      </c>
      <c r="F138" s="36">
        <f t="shared" ref="F138" si="173">E138/1000</f>
        <v>1</v>
      </c>
      <c r="G138" s="1">
        <v>105</v>
      </c>
      <c r="H138" s="7">
        <v>125</v>
      </c>
      <c r="I138" t="s">
        <v>20</v>
      </c>
    </row>
    <row r="139" spans="2:9" x14ac:dyDescent="0.3">
      <c r="B139" t="s">
        <v>36</v>
      </c>
      <c r="C139" t="s">
        <v>653</v>
      </c>
      <c r="D139" s="4">
        <v>1500000</v>
      </c>
      <c r="E139" s="4">
        <f t="shared" ref="E139" si="174">D139/1000</f>
        <v>1500</v>
      </c>
      <c r="F139" s="36">
        <f t="shared" ref="F139" si="175">E139/1000</f>
        <v>1.5</v>
      </c>
      <c r="G139" s="1">
        <v>155</v>
      </c>
      <c r="H139" s="7">
        <v>125</v>
      </c>
      <c r="I139" t="s">
        <v>20</v>
      </c>
    </row>
    <row r="140" spans="2:9" x14ac:dyDescent="0.3">
      <c r="B140" t="s">
        <v>36</v>
      </c>
      <c r="C140" t="s">
        <v>653</v>
      </c>
      <c r="D140" s="4">
        <v>2200000</v>
      </c>
      <c r="E140" s="4">
        <f t="shared" ref="E140" si="176">D140/1000</f>
        <v>2200</v>
      </c>
      <c r="F140" s="36">
        <f t="shared" ref="F140" si="177">E140/1000</f>
        <v>2.2000000000000002</v>
      </c>
      <c r="G140" s="1">
        <v>225</v>
      </c>
      <c r="H140" s="7">
        <v>125</v>
      </c>
      <c r="I140" t="s">
        <v>20</v>
      </c>
    </row>
    <row r="141" spans="2:9" x14ac:dyDescent="0.3">
      <c r="B141" t="s">
        <v>36</v>
      </c>
      <c r="C141" t="s">
        <v>653</v>
      </c>
      <c r="D141" s="4">
        <v>3300000</v>
      </c>
      <c r="E141" s="4">
        <f t="shared" ref="E141" si="178">D141/1000</f>
        <v>3300</v>
      </c>
      <c r="F141" s="36">
        <f t="shared" ref="F141" si="179">E141/1000</f>
        <v>3.3</v>
      </c>
      <c r="G141" s="1">
        <v>335</v>
      </c>
      <c r="H141" s="7">
        <v>125</v>
      </c>
      <c r="I141" t="s">
        <v>20</v>
      </c>
    </row>
    <row r="142" spans="2:9" x14ac:dyDescent="0.3">
      <c r="B142" t="s">
        <v>36</v>
      </c>
      <c r="C142" t="s">
        <v>653</v>
      </c>
      <c r="D142" s="4">
        <v>4700000</v>
      </c>
      <c r="E142" s="4">
        <f t="shared" ref="E142" si="180">D142/1000</f>
        <v>4700</v>
      </c>
      <c r="F142" s="36">
        <f t="shared" ref="F142" si="181">E142/1000</f>
        <v>4.7</v>
      </c>
      <c r="G142" s="1">
        <v>475</v>
      </c>
      <c r="H142" s="7">
        <v>125</v>
      </c>
      <c r="I142" t="s">
        <v>20</v>
      </c>
    </row>
    <row r="143" spans="2:9" x14ac:dyDescent="0.3">
      <c r="D143" s="4"/>
    </row>
    <row r="144" spans="2:9" x14ac:dyDescent="0.3">
      <c r="B144" t="s">
        <v>40</v>
      </c>
      <c r="C144" t="s">
        <v>644</v>
      </c>
      <c r="D144" s="4">
        <v>470000</v>
      </c>
      <c r="E144" s="4">
        <f t="shared" ref="E144" si="182">D144/1000</f>
        <v>470</v>
      </c>
      <c r="F144" s="36">
        <f t="shared" ref="F144" si="183">E144/1000</f>
        <v>0.47</v>
      </c>
      <c r="G144" s="4">
        <v>474</v>
      </c>
      <c r="H144" s="7">
        <v>160</v>
      </c>
      <c r="I144" t="s">
        <v>17</v>
      </c>
    </row>
    <row r="145" spans="2:9" x14ac:dyDescent="0.3">
      <c r="B145" t="s">
        <v>40</v>
      </c>
      <c r="C145" t="s">
        <v>644</v>
      </c>
      <c r="D145" s="4">
        <v>680000</v>
      </c>
      <c r="E145" s="4">
        <f t="shared" ref="E145" si="184">D145/1000</f>
        <v>680</v>
      </c>
      <c r="F145" s="36">
        <f t="shared" ref="F145" si="185">E145/1000</f>
        <v>0.68</v>
      </c>
      <c r="G145" s="4">
        <v>684</v>
      </c>
      <c r="H145" s="7">
        <v>160</v>
      </c>
      <c r="I145" t="s">
        <v>17</v>
      </c>
    </row>
    <row r="146" spans="2:9" x14ac:dyDescent="0.3">
      <c r="B146" t="s">
        <v>40</v>
      </c>
      <c r="C146" t="s">
        <v>644</v>
      </c>
      <c r="D146" s="4">
        <v>1000000</v>
      </c>
      <c r="E146" s="4">
        <f t="shared" ref="E146" si="186">D146/1000</f>
        <v>1000</v>
      </c>
      <c r="F146" s="36">
        <f t="shared" ref="F146" si="187">E146/1000</f>
        <v>1</v>
      </c>
      <c r="G146" s="4">
        <v>105</v>
      </c>
      <c r="H146" s="7">
        <v>160</v>
      </c>
      <c r="I146" t="s">
        <v>17</v>
      </c>
    </row>
    <row r="147" spans="2:9" x14ac:dyDescent="0.3">
      <c r="B147" t="s">
        <v>40</v>
      </c>
      <c r="C147" t="s">
        <v>644</v>
      </c>
      <c r="D147" s="4">
        <v>1500000</v>
      </c>
      <c r="E147" s="4">
        <f t="shared" ref="E147" si="188">D147/1000</f>
        <v>1500</v>
      </c>
      <c r="F147" s="36">
        <f t="shared" ref="F147" si="189">E147/1000</f>
        <v>1.5</v>
      </c>
      <c r="G147" s="4">
        <v>155</v>
      </c>
      <c r="H147" s="7">
        <v>160</v>
      </c>
      <c r="I147" t="s">
        <v>17</v>
      </c>
    </row>
    <row r="148" spans="2:9" x14ac:dyDescent="0.3">
      <c r="B148" t="s">
        <v>40</v>
      </c>
      <c r="C148" t="s">
        <v>644</v>
      </c>
      <c r="D148" s="4">
        <v>2200000</v>
      </c>
      <c r="E148" s="4">
        <f t="shared" ref="E148" si="190">D148/1000</f>
        <v>2200</v>
      </c>
      <c r="F148" s="36">
        <f t="shared" ref="F148" si="191">E148/1000</f>
        <v>2.2000000000000002</v>
      </c>
      <c r="G148" s="4">
        <v>225</v>
      </c>
      <c r="H148" s="7">
        <v>160</v>
      </c>
      <c r="I148" t="s">
        <v>17</v>
      </c>
    </row>
    <row r="149" spans="2:9" x14ac:dyDescent="0.3">
      <c r="B149" t="s">
        <v>40</v>
      </c>
      <c r="C149" t="s">
        <v>644</v>
      </c>
      <c r="D149" s="4">
        <v>3300000</v>
      </c>
      <c r="E149" s="4">
        <f t="shared" ref="E149" si="192">D149/1000</f>
        <v>3300</v>
      </c>
      <c r="F149" s="36">
        <f t="shared" ref="F149" si="193">E149/1000</f>
        <v>3.3</v>
      </c>
      <c r="G149" s="4">
        <v>335</v>
      </c>
      <c r="H149" s="7">
        <v>160</v>
      </c>
      <c r="I149" t="s">
        <v>17</v>
      </c>
    </row>
    <row r="150" spans="2:9" x14ac:dyDescent="0.3">
      <c r="B150" t="s">
        <v>40</v>
      </c>
      <c r="C150" t="s">
        <v>644</v>
      </c>
      <c r="D150" s="4">
        <v>4700000</v>
      </c>
      <c r="E150" s="4">
        <f t="shared" ref="E150" si="194">D150/1000</f>
        <v>4700</v>
      </c>
      <c r="F150" s="36">
        <f t="shared" ref="F150" si="195">E150/1000</f>
        <v>4.7</v>
      </c>
      <c r="G150" s="4">
        <v>475</v>
      </c>
      <c r="H150" s="7">
        <v>160</v>
      </c>
      <c r="I150" t="s">
        <v>17</v>
      </c>
    </row>
    <row r="151" spans="2:9" x14ac:dyDescent="0.3">
      <c r="B151" t="s">
        <v>40</v>
      </c>
      <c r="C151" t="s">
        <v>644</v>
      </c>
      <c r="D151" s="4">
        <v>10000000</v>
      </c>
      <c r="E151" s="4">
        <f t="shared" ref="E151" si="196">D151/1000</f>
        <v>10000</v>
      </c>
      <c r="F151" s="36">
        <f t="shared" ref="F151" si="197">E151/1000</f>
        <v>10</v>
      </c>
      <c r="G151" s="4">
        <v>106</v>
      </c>
      <c r="H151" s="7">
        <v>160</v>
      </c>
      <c r="I151" t="s">
        <v>17</v>
      </c>
    </row>
    <row r="152" spans="2:9" x14ac:dyDescent="0.3">
      <c r="D152" s="4"/>
      <c r="E152" s="4"/>
    </row>
    <row r="153" spans="2:9" x14ac:dyDescent="0.3">
      <c r="B153" t="s">
        <v>40</v>
      </c>
      <c r="C153" t="s">
        <v>644</v>
      </c>
      <c r="D153" s="4">
        <v>1500000</v>
      </c>
      <c r="E153" s="4">
        <f t="shared" ref="E153" si="198">D153/1000</f>
        <v>1500</v>
      </c>
      <c r="F153" s="36">
        <f t="shared" ref="F153" si="199">E153/1000</f>
        <v>1.5</v>
      </c>
      <c r="G153" s="1">
        <v>155</v>
      </c>
      <c r="H153" s="7">
        <v>160</v>
      </c>
      <c r="I153" t="s">
        <v>18</v>
      </c>
    </row>
    <row r="154" spans="2:9" x14ac:dyDescent="0.3">
      <c r="B154" t="s">
        <v>40</v>
      </c>
      <c r="C154" t="s">
        <v>644</v>
      </c>
      <c r="D154" s="4">
        <v>2200000</v>
      </c>
      <c r="E154" s="4">
        <f t="shared" ref="E154" si="200">D154/1000</f>
        <v>2200</v>
      </c>
      <c r="F154" s="36">
        <f t="shared" ref="F154" si="201">E154/1000</f>
        <v>2.2000000000000002</v>
      </c>
      <c r="G154" s="1">
        <v>225</v>
      </c>
      <c r="H154" s="7">
        <v>160</v>
      </c>
      <c r="I154" t="s">
        <v>18</v>
      </c>
    </row>
    <row r="155" spans="2:9" x14ac:dyDescent="0.3">
      <c r="B155" t="s">
        <v>40</v>
      </c>
      <c r="C155" t="s">
        <v>644</v>
      </c>
      <c r="D155" s="4">
        <v>3300000</v>
      </c>
      <c r="E155" s="4">
        <f t="shared" ref="E155" si="202">D155/1000</f>
        <v>3300</v>
      </c>
      <c r="F155" s="36">
        <f t="shared" ref="F155" si="203">E155/1000</f>
        <v>3.3</v>
      </c>
      <c r="G155" s="1">
        <v>335</v>
      </c>
      <c r="H155" s="7">
        <v>160</v>
      </c>
      <c r="I155" t="s">
        <v>18</v>
      </c>
    </row>
    <row r="156" spans="2:9" x14ac:dyDescent="0.3">
      <c r="B156" t="s">
        <v>40</v>
      </c>
      <c r="C156" t="s">
        <v>644</v>
      </c>
      <c r="D156" s="4">
        <v>4700000</v>
      </c>
      <c r="E156" s="4">
        <f t="shared" ref="E156" si="204">D156/1000</f>
        <v>4700</v>
      </c>
      <c r="F156" s="36">
        <f t="shared" ref="F156" si="205">E156/1000</f>
        <v>4.7</v>
      </c>
      <c r="G156" s="1">
        <v>475</v>
      </c>
      <c r="H156" s="7">
        <v>160</v>
      </c>
      <c r="I156" t="s">
        <v>18</v>
      </c>
    </row>
    <row r="157" spans="2:9" x14ac:dyDescent="0.3">
      <c r="B157" t="s">
        <v>40</v>
      </c>
      <c r="C157" t="s">
        <v>644</v>
      </c>
      <c r="D157" s="4">
        <v>6800000</v>
      </c>
      <c r="E157" s="4">
        <f t="shared" ref="E157" si="206">D157/1000</f>
        <v>6800</v>
      </c>
      <c r="F157" s="36">
        <f t="shared" ref="F157" si="207">E157/1000</f>
        <v>6.8</v>
      </c>
      <c r="G157" s="1">
        <v>685</v>
      </c>
      <c r="H157" s="7">
        <v>160</v>
      </c>
      <c r="I157" t="s">
        <v>18</v>
      </c>
    </row>
    <row r="158" spans="2:9" x14ac:dyDescent="0.3">
      <c r="B158" t="s">
        <v>40</v>
      </c>
      <c r="C158" t="s">
        <v>644</v>
      </c>
      <c r="D158" s="4">
        <v>10000000</v>
      </c>
      <c r="E158" s="4">
        <f t="shared" ref="E158" si="208">D158/1000</f>
        <v>10000</v>
      </c>
      <c r="F158" s="36">
        <f t="shared" ref="F158" si="209">E158/1000</f>
        <v>10</v>
      </c>
      <c r="G158" s="1">
        <v>106</v>
      </c>
      <c r="H158" s="7">
        <v>160</v>
      </c>
      <c r="I158" t="s">
        <v>18</v>
      </c>
    </row>
    <row r="159" spans="2:9" x14ac:dyDescent="0.3">
      <c r="D159" s="4"/>
      <c r="E159" s="4"/>
    </row>
    <row r="160" spans="2:9" x14ac:dyDescent="0.3">
      <c r="B160" t="s">
        <v>40</v>
      </c>
      <c r="C160" t="s">
        <v>644</v>
      </c>
      <c r="D160" s="4">
        <v>1000000</v>
      </c>
      <c r="E160" s="4">
        <f t="shared" ref="E160" si="210">D160/1000</f>
        <v>1000</v>
      </c>
      <c r="F160" s="36">
        <f t="shared" ref="F160" si="211">E160/1000</f>
        <v>1</v>
      </c>
      <c r="G160" s="4">
        <v>105</v>
      </c>
      <c r="H160" s="7">
        <v>160</v>
      </c>
      <c r="I160" t="s">
        <v>19</v>
      </c>
    </row>
    <row r="161" spans="2:9" x14ac:dyDescent="0.3">
      <c r="B161" t="s">
        <v>40</v>
      </c>
      <c r="C161" t="s">
        <v>644</v>
      </c>
      <c r="D161" s="4">
        <v>1500000</v>
      </c>
      <c r="E161" s="4">
        <f t="shared" ref="E161" si="212">D161/1000</f>
        <v>1500</v>
      </c>
      <c r="F161" s="36">
        <f t="shared" ref="F161" si="213">E161/1000</f>
        <v>1.5</v>
      </c>
      <c r="G161" s="1">
        <v>155</v>
      </c>
      <c r="H161" s="7">
        <v>160</v>
      </c>
      <c r="I161" t="s">
        <v>19</v>
      </c>
    </row>
    <row r="162" spans="2:9" x14ac:dyDescent="0.3">
      <c r="B162" t="s">
        <v>40</v>
      </c>
      <c r="C162" t="s">
        <v>644</v>
      </c>
      <c r="D162" s="4">
        <v>2200000</v>
      </c>
      <c r="E162" s="4">
        <f t="shared" ref="E162" si="214">D162/1000</f>
        <v>2200</v>
      </c>
      <c r="F162" s="36">
        <f t="shared" ref="F162" si="215">E162/1000</f>
        <v>2.2000000000000002</v>
      </c>
      <c r="G162" s="1">
        <v>225</v>
      </c>
      <c r="H162" s="7">
        <v>160</v>
      </c>
      <c r="I162" t="s">
        <v>19</v>
      </c>
    </row>
    <row r="163" spans="2:9" x14ac:dyDescent="0.3">
      <c r="B163" t="s">
        <v>40</v>
      </c>
      <c r="C163" t="s">
        <v>644</v>
      </c>
      <c r="D163" s="4">
        <v>3300000</v>
      </c>
      <c r="E163" s="4">
        <f t="shared" ref="E163" si="216">D163/1000</f>
        <v>3300</v>
      </c>
      <c r="F163" s="36">
        <f t="shared" ref="F163" si="217">E163/1000</f>
        <v>3.3</v>
      </c>
      <c r="G163" s="1">
        <v>335</v>
      </c>
      <c r="H163" s="7">
        <v>160</v>
      </c>
      <c r="I163" t="s">
        <v>19</v>
      </c>
    </row>
    <row r="164" spans="2:9" x14ac:dyDescent="0.3">
      <c r="B164" t="s">
        <v>40</v>
      </c>
      <c r="C164" t="s">
        <v>644</v>
      </c>
      <c r="D164" s="4">
        <v>4700000</v>
      </c>
      <c r="E164" s="4">
        <f t="shared" ref="E164" si="218">D164/1000</f>
        <v>4700</v>
      </c>
      <c r="F164" s="36">
        <f t="shared" ref="F164" si="219">E164/1000</f>
        <v>4.7</v>
      </c>
      <c r="G164" s="1">
        <v>475</v>
      </c>
      <c r="H164" s="7">
        <v>160</v>
      </c>
      <c r="I164" t="s">
        <v>19</v>
      </c>
    </row>
    <row r="165" spans="2:9" x14ac:dyDescent="0.3">
      <c r="B165" t="s">
        <v>40</v>
      </c>
      <c r="C165" t="s">
        <v>644</v>
      </c>
      <c r="D165" s="4">
        <v>6800000</v>
      </c>
      <c r="E165" s="4">
        <f t="shared" ref="E165" si="220">D165/1000</f>
        <v>6800</v>
      </c>
      <c r="F165" s="36">
        <f t="shared" ref="F165" si="221">E165/1000</f>
        <v>6.8</v>
      </c>
      <c r="G165" s="1">
        <v>685</v>
      </c>
      <c r="H165" s="7">
        <v>160</v>
      </c>
      <c r="I165" t="s">
        <v>19</v>
      </c>
    </row>
    <row r="166" spans="2:9" x14ac:dyDescent="0.3">
      <c r="B166" t="s">
        <v>40</v>
      </c>
      <c r="C166" t="s">
        <v>644</v>
      </c>
      <c r="D166" s="4">
        <v>10000000</v>
      </c>
      <c r="E166" s="4">
        <f t="shared" ref="E166" si="222">D166/1000</f>
        <v>10000</v>
      </c>
      <c r="F166" s="36">
        <f t="shared" ref="F166" si="223">E166/1000</f>
        <v>10</v>
      </c>
      <c r="G166" s="1">
        <v>106</v>
      </c>
      <c r="H166" s="7">
        <v>160</v>
      </c>
      <c r="I166" t="s">
        <v>19</v>
      </c>
    </row>
    <row r="167" spans="2:9" x14ac:dyDescent="0.3">
      <c r="D167" s="4"/>
      <c r="E167" s="4"/>
    </row>
    <row r="168" spans="2:9" x14ac:dyDescent="0.3">
      <c r="B168" t="s">
        <v>40</v>
      </c>
      <c r="C168" t="s">
        <v>644</v>
      </c>
      <c r="D168" s="4">
        <v>4700000</v>
      </c>
      <c r="E168" s="4">
        <f t="shared" ref="E168" si="224">D168/1000</f>
        <v>4700</v>
      </c>
      <c r="F168" s="36">
        <f t="shared" ref="F168" si="225">E168/1000</f>
        <v>4.7</v>
      </c>
      <c r="G168" s="1">
        <v>475</v>
      </c>
      <c r="H168" s="7">
        <v>160</v>
      </c>
      <c r="I168" t="s">
        <v>20</v>
      </c>
    </row>
    <row r="169" spans="2:9" x14ac:dyDescent="0.3">
      <c r="B169" t="s">
        <v>40</v>
      </c>
      <c r="C169" t="s">
        <v>644</v>
      </c>
      <c r="D169" s="4">
        <v>6800000</v>
      </c>
      <c r="E169" s="4">
        <f t="shared" ref="E169" si="226">D169/1000</f>
        <v>6800</v>
      </c>
      <c r="F169" s="36">
        <f t="shared" ref="F169" si="227">E169/1000</f>
        <v>6.8</v>
      </c>
      <c r="G169" s="1">
        <v>685</v>
      </c>
      <c r="H169" s="7">
        <v>160</v>
      </c>
      <c r="I169" t="s">
        <v>20</v>
      </c>
    </row>
    <row r="170" spans="2:9" x14ac:dyDescent="0.3">
      <c r="B170" t="s">
        <v>40</v>
      </c>
      <c r="C170" t="s">
        <v>644</v>
      </c>
      <c r="D170" s="4">
        <v>10000000</v>
      </c>
      <c r="E170" s="4">
        <f t="shared" ref="E170" si="228">D170/1000</f>
        <v>10000</v>
      </c>
      <c r="F170" s="36">
        <f t="shared" ref="F170" si="229">E170/1000</f>
        <v>10</v>
      </c>
      <c r="G170" s="1">
        <v>106</v>
      </c>
      <c r="H170" s="7">
        <v>160</v>
      </c>
      <c r="I170" t="s">
        <v>20</v>
      </c>
    </row>
    <row r="172" spans="2:9" x14ac:dyDescent="0.3">
      <c r="B172" t="s">
        <v>44</v>
      </c>
      <c r="C172" t="str">
        <f>VLOOKUP(H172,AF$2:AI$14,3)</f>
        <v>P</v>
      </c>
      <c r="D172" s="4">
        <v>10000000</v>
      </c>
      <c r="E172" s="4">
        <f t="shared" ref="E172:F172" si="230">D172/1000</f>
        <v>10000</v>
      </c>
      <c r="F172" s="36">
        <f t="shared" si="230"/>
        <v>10</v>
      </c>
      <c r="G172" s="29">
        <v>106</v>
      </c>
      <c r="H172" s="7" t="s">
        <v>695</v>
      </c>
      <c r="I172" t="s">
        <v>667</v>
      </c>
    </row>
    <row r="174" spans="2:9" x14ac:dyDescent="0.3">
      <c r="B174" t="s">
        <v>44</v>
      </c>
      <c r="C174" t="str">
        <f t="shared" ref="C174:C178" si="231">VLOOKUP(H174,AF$2:AI$14,3)</f>
        <v>L</v>
      </c>
      <c r="D174" s="4">
        <v>1000000</v>
      </c>
      <c r="E174" s="4">
        <f t="shared" ref="E174:F178" si="232">D174/1000</f>
        <v>1000</v>
      </c>
      <c r="F174" s="36">
        <f t="shared" si="232"/>
        <v>1</v>
      </c>
      <c r="G174" s="4">
        <v>105</v>
      </c>
      <c r="H174" s="7" t="s">
        <v>689</v>
      </c>
      <c r="I174" t="s">
        <v>17</v>
      </c>
    </row>
    <row r="175" spans="2:9" x14ac:dyDescent="0.3">
      <c r="B175" t="s">
        <v>44</v>
      </c>
      <c r="C175" t="str">
        <f t="shared" si="231"/>
        <v>M</v>
      </c>
      <c r="D175" s="4">
        <v>1500000</v>
      </c>
      <c r="E175" s="4">
        <f t="shared" si="232"/>
        <v>1500</v>
      </c>
      <c r="F175" s="36">
        <f t="shared" si="232"/>
        <v>1.5</v>
      </c>
      <c r="G175" s="29">
        <v>155</v>
      </c>
      <c r="H175" s="7" t="s">
        <v>691</v>
      </c>
      <c r="I175" t="s">
        <v>17</v>
      </c>
    </row>
    <row r="176" spans="2:9" x14ac:dyDescent="0.3">
      <c r="B176" t="s">
        <v>44</v>
      </c>
      <c r="C176" t="str">
        <f t="shared" si="231"/>
        <v>M</v>
      </c>
      <c r="D176" s="4">
        <v>2200000</v>
      </c>
      <c r="E176" s="4">
        <f t="shared" si="232"/>
        <v>2200</v>
      </c>
      <c r="F176" s="36">
        <f t="shared" si="232"/>
        <v>2.2000000000000002</v>
      </c>
      <c r="G176" s="29">
        <v>225</v>
      </c>
      <c r="H176" s="7" t="s">
        <v>691</v>
      </c>
      <c r="I176" t="s">
        <v>17</v>
      </c>
    </row>
    <row r="177" spans="2:9" x14ac:dyDescent="0.3">
      <c r="B177" t="s">
        <v>44</v>
      </c>
      <c r="C177" t="str">
        <f t="shared" si="231"/>
        <v>P</v>
      </c>
      <c r="D177" s="4">
        <v>3300000</v>
      </c>
      <c r="E177" s="4">
        <f t="shared" si="232"/>
        <v>3300</v>
      </c>
      <c r="F177" s="36">
        <f t="shared" si="232"/>
        <v>3.3</v>
      </c>
      <c r="G177" s="29">
        <v>335</v>
      </c>
      <c r="H177" s="7" t="s">
        <v>695</v>
      </c>
      <c r="I177" t="s">
        <v>17</v>
      </c>
    </row>
    <row r="178" spans="2:9" x14ac:dyDescent="0.3">
      <c r="B178" t="s">
        <v>44</v>
      </c>
      <c r="C178" t="str">
        <f t="shared" si="231"/>
        <v>P</v>
      </c>
      <c r="D178" s="4">
        <v>4700000</v>
      </c>
      <c r="E178" s="4">
        <f t="shared" si="232"/>
        <v>4700</v>
      </c>
      <c r="F178" s="36">
        <f t="shared" si="232"/>
        <v>4.7</v>
      </c>
      <c r="G178" s="29">
        <v>475</v>
      </c>
      <c r="H178" s="7" t="s">
        <v>695</v>
      </c>
      <c r="I178" t="s">
        <v>17</v>
      </c>
    </row>
    <row r="179" spans="2:9" x14ac:dyDescent="0.3">
      <c r="D179" s="4"/>
    </row>
    <row r="180" spans="2:9" x14ac:dyDescent="0.3">
      <c r="B180" t="s">
        <v>44</v>
      </c>
      <c r="C180" t="str">
        <f t="shared" ref="C180" si="233">VLOOKUP(H180,AF$2:AI$14,3)</f>
        <v>P</v>
      </c>
      <c r="D180" s="4">
        <v>6800000</v>
      </c>
      <c r="E180" s="4">
        <f t="shared" ref="E180:F180" si="234">D180/1000</f>
        <v>6800</v>
      </c>
      <c r="F180" s="36">
        <f t="shared" si="234"/>
        <v>6.8</v>
      </c>
      <c r="G180" s="1">
        <v>685</v>
      </c>
      <c r="H180" s="7" t="s">
        <v>695</v>
      </c>
      <c r="I180" t="s">
        <v>19</v>
      </c>
    </row>
    <row r="181" spans="2:9" x14ac:dyDescent="0.3">
      <c r="B181" t="s">
        <v>44</v>
      </c>
      <c r="C181" t="str">
        <f t="shared" ref="C181:C183" si="235">VLOOKUP(H181,AF$2:AI$14,3)</f>
        <v>P</v>
      </c>
      <c r="D181" s="4">
        <v>10000000</v>
      </c>
      <c r="E181" s="4">
        <f t="shared" ref="E181:F181" si="236">D181/1000</f>
        <v>10000</v>
      </c>
      <c r="F181" s="36">
        <f t="shared" si="236"/>
        <v>10</v>
      </c>
      <c r="G181" s="1">
        <v>106</v>
      </c>
      <c r="H181" s="7" t="s">
        <v>695</v>
      </c>
      <c r="I181" t="s">
        <v>19</v>
      </c>
    </row>
    <row r="182" spans="2:9" x14ac:dyDescent="0.3">
      <c r="B182" t="s">
        <v>44</v>
      </c>
      <c r="C182" t="str">
        <f t="shared" si="235"/>
        <v>M</v>
      </c>
      <c r="D182" s="4">
        <v>15000000</v>
      </c>
      <c r="E182" s="4">
        <f t="shared" ref="E182:F182" si="237">D182/1000</f>
        <v>15000</v>
      </c>
      <c r="F182" s="36">
        <f t="shared" si="237"/>
        <v>15</v>
      </c>
      <c r="G182" s="1">
        <v>156</v>
      </c>
      <c r="H182" s="7" t="s">
        <v>691</v>
      </c>
      <c r="I182" t="s">
        <v>19</v>
      </c>
    </row>
    <row r="183" spans="2:9" x14ac:dyDescent="0.3">
      <c r="B183" t="s">
        <v>44</v>
      </c>
      <c r="C183" t="str">
        <f t="shared" si="235"/>
        <v>P</v>
      </c>
      <c r="D183" s="4">
        <v>22000000</v>
      </c>
      <c r="E183" s="4">
        <f t="shared" ref="E183:F183" si="238">D183/1000</f>
        <v>22000</v>
      </c>
      <c r="F183" s="36">
        <f t="shared" si="238"/>
        <v>22</v>
      </c>
      <c r="G183" s="1">
        <v>226</v>
      </c>
      <c r="H183" s="7" t="s">
        <v>695</v>
      </c>
      <c r="I183" t="s">
        <v>19</v>
      </c>
    </row>
    <row r="184" spans="2:9" x14ac:dyDescent="0.3">
      <c r="D184" s="4"/>
    </row>
    <row r="185" spans="2:9" x14ac:dyDescent="0.3">
      <c r="B185" t="s">
        <v>44</v>
      </c>
      <c r="C185" t="str">
        <f t="shared" ref="C185:C193" si="239">VLOOKUP(H185,AF$2:AI$14,3)</f>
        <v>M</v>
      </c>
      <c r="D185" s="4">
        <v>10000000</v>
      </c>
      <c r="E185" s="4">
        <f t="shared" ref="E185:F185" si="240">D185/1000</f>
        <v>10000</v>
      </c>
      <c r="F185" s="36">
        <f t="shared" si="240"/>
        <v>10</v>
      </c>
      <c r="G185" s="29">
        <v>106</v>
      </c>
      <c r="H185" s="7" t="s">
        <v>691</v>
      </c>
      <c r="I185" t="s">
        <v>20</v>
      </c>
    </row>
    <row r="186" spans="2:9" x14ac:dyDescent="0.3">
      <c r="B186" t="s">
        <v>44</v>
      </c>
      <c r="C186" t="str">
        <f t="shared" si="239"/>
        <v>P</v>
      </c>
      <c r="D186" s="4">
        <v>15000000</v>
      </c>
      <c r="E186" s="4">
        <f t="shared" ref="E186:F186" si="241">D186/1000</f>
        <v>15000</v>
      </c>
      <c r="F186" s="36">
        <f t="shared" si="241"/>
        <v>15</v>
      </c>
      <c r="G186" s="29">
        <v>156</v>
      </c>
      <c r="H186" s="7" t="s">
        <v>695</v>
      </c>
      <c r="I186" t="s">
        <v>20</v>
      </c>
    </row>
    <row r="187" spans="2:9" x14ac:dyDescent="0.3">
      <c r="B187" t="s">
        <v>44</v>
      </c>
      <c r="C187" t="str">
        <f t="shared" si="239"/>
        <v>P</v>
      </c>
      <c r="D187" s="4">
        <v>22000000</v>
      </c>
      <c r="E187" s="4">
        <f t="shared" ref="E187:F187" si="242">D187/1000</f>
        <v>22000</v>
      </c>
      <c r="F187" s="36">
        <f t="shared" si="242"/>
        <v>22</v>
      </c>
      <c r="G187" s="29">
        <v>226</v>
      </c>
      <c r="H187" s="7" t="s">
        <v>695</v>
      </c>
      <c r="I187" t="s">
        <v>20</v>
      </c>
    </row>
    <row r="188" spans="2:9" x14ac:dyDescent="0.3">
      <c r="D188" s="4"/>
    </row>
    <row r="189" spans="2:9" x14ac:dyDescent="0.3">
      <c r="B189" t="s">
        <v>52</v>
      </c>
      <c r="C189" t="str">
        <f>VLOOKUP(H189,AF$2:AI$14,3)</f>
        <v>L</v>
      </c>
      <c r="D189" s="4">
        <v>1500000</v>
      </c>
      <c r="E189" s="4">
        <f t="shared" ref="E189:F195" si="243">D189/1000</f>
        <v>1500</v>
      </c>
      <c r="F189" s="36">
        <f t="shared" si="243"/>
        <v>1.5</v>
      </c>
      <c r="G189" s="4">
        <v>155</v>
      </c>
      <c r="H189" s="7" t="s">
        <v>689</v>
      </c>
      <c r="I189" t="s">
        <v>17</v>
      </c>
    </row>
    <row r="190" spans="2:9" x14ac:dyDescent="0.3">
      <c r="B190" t="s">
        <v>52</v>
      </c>
      <c r="C190" t="str">
        <f t="shared" si="239"/>
        <v>L</v>
      </c>
      <c r="D190" s="4">
        <v>2200000</v>
      </c>
      <c r="E190" s="4">
        <f t="shared" si="243"/>
        <v>2200</v>
      </c>
      <c r="F190" s="36">
        <f t="shared" si="243"/>
        <v>2.2000000000000002</v>
      </c>
      <c r="G190" s="29">
        <v>225</v>
      </c>
      <c r="H190" s="7" t="s">
        <v>689</v>
      </c>
      <c r="I190" t="s">
        <v>17</v>
      </c>
    </row>
    <row r="191" spans="2:9" x14ac:dyDescent="0.3">
      <c r="B191" t="s">
        <v>52</v>
      </c>
      <c r="C191" t="str">
        <f t="shared" si="239"/>
        <v>M</v>
      </c>
      <c r="D191" s="4">
        <v>3300000</v>
      </c>
      <c r="E191" s="4">
        <f t="shared" si="243"/>
        <v>3300</v>
      </c>
      <c r="F191" s="36">
        <f t="shared" si="243"/>
        <v>3.3</v>
      </c>
      <c r="G191" s="29">
        <v>335</v>
      </c>
      <c r="H191" s="7" t="s">
        <v>691</v>
      </c>
      <c r="I191" t="s">
        <v>17</v>
      </c>
    </row>
    <row r="192" spans="2:9" x14ac:dyDescent="0.3">
      <c r="B192" t="s">
        <v>52</v>
      </c>
      <c r="C192" t="str">
        <f t="shared" si="239"/>
        <v>M</v>
      </c>
      <c r="D192" s="4">
        <v>4700000</v>
      </c>
      <c r="E192" s="4">
        <f t="shared" si="243"/>
        <v>4700</v>
      </c>
      <c r="F192" s="36">
        <f t="shared" si="243"/>
        <v>4.7</v>
      </c>
      <c r="G192" s="29">
        <v>475</v>
      </c>
      <c r="H192" s="7" t="s">
        <v>691</v>
      </c>
      <c r="I192" t="s">
        <v>17</v>
      </c>
    </row>
    <row r="193" spans="2:9" x14ac:dyDescent="0.3">
      <c r="B193" t="s">
        <v>52</v>
      </c>
      <c r="C193" t="str">
        <f t="shared" si="239"/>
        <v>P</v>
      </c>
      <c r="D193" s="4">
        <v>6800000</v>
      </c>
      <c r="E193" s="4">
        <f t="shared" si="243"/>
        <v>6800</v>
      </c>
      <c r="F193" s="36">
        <f t="shared" si="243"/>
        <v>6.8</v>
      </c>
      <c r="G193" s="29">
        <v>685</v>
      </c>
      <c r="H193" s="7" t="s">
        <v>695</v>
      </c>
      <c r="I193" t="s">
        <v>17</v>
      </c>
    </row>
    <row r="194" spans="2:9" x14ac:dyDescent="0.3">
      <c r="D194" s="4"/>
    </row>
    <row r="195" spans="2:9" x14ac:dyDescent="0.3">
      <c r="B195" t="s">
        <v>52</v>
      </c>
      <c r="C195" t="str">
        <f t="shared" ref="C195:C198" si="244">VLOOKUP(H195,AF$2:AI$14,3)</f>
        <v>L</v>
      </c>
      <c r="D195" s="4">
        <v>4700000</v>
      </c>
      <c r="E195" s="4">
        <f t="shared" si="243"/>
        <v>4700</v>
      </c>
      <c r="F195" s="36">
        <f t="shared" si="243"/>
        <v>4.7</v>
      </c>
      <c r="G195" s="29">
        <v>475</v>
      </c>
      <c r="H195" s="7" t="s">
        <v>689</v>
      </c>
      <c r="I195" t="s">
        <v>19</v>
      </c>
    </row>
    <row r="196" spans="2:9" x14ac:dyDescent="0.3">
      <c r="B196" t="s">
        <v>52</v>
      </c>
      <c r="C196" t="str">
        <f t="shared" si="244"/>
        <v>P</v>
      </c>
      <c r="D196" s="4">
        <v>10000000</v>
      </c>
      <c r="E196" s="4">
        <f t="shared" ref="E196:F196" si="245">D196/1000</f>
        <v>10000</v>
      </c>
      <c r="F196" s="36">
        <f t="shared" si="245"/>
        <v>10</v>
      </c>
      <c r="G196" s="29">
        <v>106</v>
      </c>
      <c r="H196" s="7" t="s">
        <v>695</v>
      </c>
      <c r="I196" t="s">
        <v>19</v>
      </c>
    </row>
    <row r="197" spans="2:9" x14ac:dyDescent="0.3">
      <c r="B197" t="s">
        <v>52</v>
      </c>
      <c r="C197" t="str">
        <f t="shared" si="244"/>
        <v>Q</v>
      </c>
      <c r="D197" s="4">
        <v>15000000</v>
      </c>
      <c r="E197" s="4">
        <f t="shared" ref="E197:F197" si="246">D197/1000</f>
        <v>15000</v>
      </c>
      <c r="F197" s="36">
        <f t="shared" si="246"/>
        <v>15</v>
      </c>
      <c r="G197" s="29">
        <v>156</v>
      </c>
      <c r="H197" s="7" t="s">
        <v>697</v>
      </c>
      <c r="I197" t="s">
        <v>19</v>
      </c>
    </row>
    <row r="198" spans="2:9" x14ac:dyDescent="0.3">
      <c r="B198" t="s">
        <v>52</v>
      </c>
      <c r="C198" t="str">
        <f t="shared" si="244"/>
        <v>P</v>
      </c>
      <c r="D198" s="4">
        <v>22000000</v>
      </c>
      <c r="E198" s="4">
        <f t="shared" ref="E198:F198" si="247">D198/1000</f>
        <v>22000</v>
      </c>
      <c r="F198" s="36">
        <f t="shared" si="247"/>
        <v>22</v>
      </c>
      <c r="G198" s="29">
        <v>226</v>
      </c>
      <c r="H198" s="7" t="s">
        <v>695</v>
      </c>
      <c r="I198" t="s">
        <v>19</v>
      </c>
    </row>
    <row r="199" spans="2:9" x14ac:dyDescent="0.3">
      <c r="D199" s="4"/>
    </row>
    <row r="200" spans="2:9" x14ac:dyDescent="0.3">
      <c r="B200" t="s">
        <v>54</v>
      </c>
      <c r="C200" t="str">
        <f t="shared" ref="C200:C203" si="248">VLOOKUP(H200,AF$2:AI$14,3)</f>
        <v>M</v>
      </c>
      <c r="D200" s="4">
        <v>4700000</v>
      </c>
      <c r="E200" s="4">
        <f t="shared" ref="E200:F210" si="249">D200/1000</f>
        <v>4700</v>
      </c>
      <c r="F200" s="36">
        <f t="shared" si="249"/>
        <v>4.7</v>
      </c>
      <c r="G200" s="29">
        <v>475</v>
      </c>
      <c r="H200" s="7" t="s">
        <v>691</v>
      </c>
      <c r="I200" t="s">
        <v>17</v>
      </c>
    </row>
    <row r="201" spans="2:9" x14ac:dyDescent="0.3">
      <c r="B201" t="s">
        <v>54</v>
      </c>
      <c r="C201" t="str">
        <f t="shared" si="248"/>
        <v>P</v>
      </c>
      <c r="D201" s="4">
        <v>6800000</v>
      </c>
      <c r="E201" s="4">
        <f t="shared" si="249"/>
        <v>6800</v>
      </c>
      <c r="F201" s="36">
        <f t="shared" si="249"/>
        <v>6.8</v>
      </c>
      <c r="G201" s="29">
        <v>685</v>
      </c>
      <c r="H201" s="7" t="s">
        <v>695</v>
      </c>
      <c r="I201" t="s">
        <v>17</v>
      </c>
    </row>
    <row r="202" spans="2:9" x14ac:dyDescent="0.3">
      <c r="B202" t="s">
        <v>54</v>
      </c>
      <c r="C202" t="str">
        <f t="shared" si="248"/>
        <v>N</v>
      </c>
      <c r="D202" s="4">
        <v>10000000</v>
      </c>
      <c r="E202" s="4">
        <f t="shared" si="249"/>
        <v>10000</v>
      </c>
      <c r="F202" s="36">
        <f t="shared" si="249"/>
        <v>10</v>
      </c>
      <c r="G202" s="29">
        <v>106</v>
      </c>
      <c r="H202" s="7" t="s">
        <v>693</v>
      </c>
      <c r="I202" t="s">
        <v>17</v>
      </c>
    </row>
    <row r="203" spans="2:9" x14ac:dyDescent="0.3">
      <c r="B203" t="s">
        <v>54</v>
      </c>
      <c r="C203" t="str">
        <f t="shared" si="248"/>
        <v>P</v>
      </c>
      <c r="D203" s="4">
        <v>22000000</v>
      </c>
      <c r="E203" s="4">
        <f t="shared" si="249"/>
        <v>22000</v>
      </c>
      <c r="F203" s="36">
        <f t="shared" si="249"/>
        <v>22</v>
      </c>
      <c r="G203" s="29">
        <v>226</v>
      </c>
      <c r="H203" s="7" t="s">
        <v>695</v>
      </c>
      <c r="I203" t="s">
        <v>17</v>
      </c>
    </row>
    <row r="204" spans="2:9" x14ac:dyDescent="0.3">
      <c r="D204" s="4"/>
    </row>
    <row r="205" spans="2:9" x14ac:dyDescent="0.3">
      <c r="B205" t="s">
        <v>54</v>
      </c>
      <c r="C205" t="str">
        <f t="shared" ref="C205" si="250">VLOOKUP(H205,AF$2:AI$14,3)</f>
        <v>N</v>
      </c>
      <c r="D205" s="4">
        <v>47000000</v>
      </c>
      <c r="E205" s="4">
        <f t="shared" si="249"/>
        <v>47000</v>
      </c>
      <c r="F205" s="36">
        <f t="shared" si="249"/>
        <v>47</v>
      </c>
      <c r="G205" s="29">
        <v>476</v>
      </c>
      <c r="H205" s="7" t="s">
        <v>693</v>
      </c>
      <c r="I205" t="s">
        <v>18</v>
      </c>
    </row>
    <row r="206" spans="2:9" x14ac:dyDescent="0.3">
      <c r="D206" s="4"/>
    </row>
    <row r="207" spans="2:9" x14ac:dyDescent="0.3">
      <c r="B207" t="s">
        <v>54</v>
      </c>
      <c r="C207" t="str">
        <f t="shared" ref="C207:C210" si="251">VLOOKUP(H207,AF$2:AI$14,3)</f>
        <v>M</v>
      </c>
      <c r="D207" s="4">
        <v>10000000</v>
      </c>
      <c r="E207" s="4">
        <f t="shared" si="249"/>
        <v>10000</v>
      </c>
      <c r="F207" s="36">
        <f t="shared" si="249"/>
        <v>10</v>
      </c>
      <c r="G207" s="29">
        <v>106</v>
      </c>
      <c r="H207" s="7" t="s">
        <v>691</v>
      </c>
      <c r="I207" t="s">
        <v>19</v>
      </c>
    </row>
    <row r="208" spans="2:9" x14ac:dyDescent="0.3">
      <c r="B208" t="s">
        <v>54</v>
      </c>
      <c r="C208" t="str">
        <f t="shared" si="251"/>
        <v>N</v>
      </c>
      <c r="D208" s="4">
        <v>15000000</v>
      </c>
      <c r="E208" s="4">
        <f t="shared" si="249"/>
        <v>15000</v>
      </c>
      <c r="F208" s="36">
        <f t="shared" si="249"/>
        <v>15</v>
      </c>
      <c r="G208" s="29">
        <v>156</v>
      </c>
      <c r="H208" s="7" t="s">
        <v>693</v>
      </c>
      <c r="I208" t="s">
        <v>19</v>
      </c>
    </row>
    <row r="209" spans="2:9" x14ac:dyDescent="0.3">
      <c r="B209" t="s">
        <v>54</v>
      </c>
      <c r="C209" t="str">
        <f t="shared" si="251"/>
        <v>P</v>
      </c>
      <c r="D209" s="4">
        <v>22000000</v>
      </c>
      <c r="E209" s="4">
        <f t="shared" si="249"/>
        <v>22000</v>
      </c>
      <c r="F209" s="36">
        <f t="shared" si="249"/>
        <v>22</v>
      </c>
      <c r="G209" s="29">
        <v>226</v>
      </c>
      <c r="H209" s="7" t="s">
        <v>695</v>
      </c>
      <c r="I209" t="s">
        <v>19</v>
      </c>
    </row>
    <row r="210" spans="2:9" x14ac:dyDescent="0.3">
      <c r="B210" t="s">
        <v>54</v>
      </c>
      <c r="C210" t="str">
        <f t="shared" si="251"/>
        <v>N</v>
      </c>
      <c r="D210" s="4">
        <v>47000000</v>
      </c>
      <c r="E210" s="4">
        <f t="shared" si="249"/>
        <v>47000</v>
      </c>
      <c r="F210" s="36">
        <f t="shared" si="249"/>
        <v>47</v>
      </c>
      <c r="G210" s="29">
        <v>476</v>
      </c>
      <c r="H210" s="7" t="s">
        <v>693</v>
      </c>
      <c r="I210" t="s">
        <v>19</v>
      </c>
    </row>
    <row r="211" spans="2:9" x14ac:dyDescent="0.3">
      <c r="D211" s="4"/>
    </row>
    <row r="212" spans="2:9" x14ac:dyDescent="0.3">
      <c r="D212" s="4"/>
    </row>
    <row r="213" spans="2:9" x14ac:dyDescent="0.3">
      <c r="D213" s="4"/>
    </row>
    <row r="214" spans="2:9" x14ac:dyDescent="0.3">
      <c r="D214" s="4"/>
    </row>
    <row r="215" spans="2:9" x14ac:dyDescent="0.3">
      <c r="D215" s="4"/>
    </row>
    <row r="216" spans="2:9" x14ac:dyDescent="0.3">
      <c r="D216" s="4"/>
    </row>
    <row r="217" spans="2:9" x14ac:dyDescent="0.3">
      <c r="D217" s="4"/>
    </row>
    <row r="218" spans="2:9" x14ac:dyDescent="0.3">
      <c r="D218" s="4"/>
    </row>
    <row r="219" spans="2:9" x14ac:dyDescent="0.3">
      <c r="D219" s="4"/>
    </row>
    <row r="220" spans="2:9" x14ac:dyDescent="0.3">
      <c r="D220" s="4"/>
    </row>
    <row r="221" spans="2:9" x14ac:dyDescent="0.3">
      <c r="D221" s="4"/>
    </row>
    <row r="222" spans="2:9" x14ac:dyDescent="0.3">
      <c r="D222" s="4"/>
    </row>
    <row r="223" spans="2:9" x14ac:dyDescent="0.3">
      <c r="D223" s="4"/>
    </row>
    <row r="224" spans="2:9" x14ac:dyDescent="0.3">
      <c r="D224" s="4"/>
    </row>
    <row r="225" spans="4:4" x14ac:dyDescent="0.3">
      <c r="D225" s="4"/>
    </row>
    <row r="226" spans="4:4" x14ac:dyDescent="0.3">
      <c r="D226" s="4"/>
    </row>
    <row r="227" spans="4:4" x14ac:dyDescent="0.3">
      <c r="D227" s="4"/>
    </row>
    <row r="228" spans="4:4" x14ac:dyDescent="0.3">
      <c r="D228" s="4"/>
    </row>
    <row r="229" spans="4:4" x14ac:dyDescent="0.3">
      <c r="D229" s="4"/>
    </row>
    <row r="230" spans="4:4" x14ac:dyDescent="0.3">
      <c r="D230" s="4"/>
    </row>
    <row r="231" spans="4:4" x14ac:dyDescent="0.3">
      <c r="D231" s="4"/>
    </row>
    <row r="232" spans="4:4" x14ac:dyDescent="0.3">
      <c r="D232" s="4"/>
    </row>
    <row r="233" spans="4:4" x14ac:dyDescent="0.3">
      <c r="D233" s="4"/>
    </row>
    <row r="234" spans="4:4" x14ac:dyDescent="0.3">
      <c r="D234" s="4"/>
    </row>
    <row r="235" spans="4:4" x14ac:dyDescent="0.3">
      <c r="D235" s="4"/>
    </row>
    <row r="236" spans="4:4" x14ac:dyDescent="0.3">
      <c r="D236" s="4"/>
    </row>
    <row r="237" spans="4:4" x14ac:dyDescent="0.3">
      <c r="D237" s="4"/>
    </row>
    <row r="238" spans="4:4" x14ac:dyDescent="0.3">
      <c r="D238" s="4"/>
    </row>
    <row r="239" spans="4:4" x14ac:dyDescent="0.3">
      <c r="D239" s="4"/>
    </row>
    <row r="240" spans="4:4" x14ac:dyDescent="0.3">
      <c r="D240" s="4"/>
    </row>
    <row r="241" spans="4:4" x14ac:dyDescent="0.3">
      <c r="D241" s="4"/>
    </row>
    <row r="242" spans="4:4" x14ac:dyDescent="0.3">
      <c r="D242" s="4"/>
    </row>
    <row r="243" spans="4:4" x14ac:dyDescent="0.3">
      <c r="D243" s="4"/>
    </row>
    <row r="244" spans="4:4" x14ac:dyDescent="0.3">
      <c r="D244" s="4"/>
    </row>
    <row r="245" spans="4:4" x14ac:dyDescent="0.3">
      <c r="D245" s="4"/>
    </row>
    <row r="246" spans="4:4" x14ac:dyDescent="0.3">
      <c r="D246" s="4"/>
    </row>
    <row r="247" spans="4:4" x14ac:dyDescent="0.3">
      <c r="D247" s="4"/>
    </row>
    <row r="248" spans="4:4" x14ac:dyDescent="0.3">
      <c r="D24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234"/>
  <sheetViews>
    <sheetView topLeftCell="P1" workbookViewId="0">
      <pane ySplit="1" topLeftCell="A2" activePane="bottomLeft" state="frozen"/>
      <selection pane="bottomLeft" activeCell="X22" sqref="X22"/>
    </sheetView>
  </sheetViews>
  <sheetFormatPr defaultRowHeight="14.4" x14ac:dyDescent="0.3"/>
  <cols>
    <col min="1" max="1" width="22.33203125" bestFit="1" customWidth="1"/>
    <col min="2" max="2" width="9.88671875" bestFit="1" customWidth="1"/>
    <col min="3" max="3" width="2" bestFit="1" customWidth="1"/>
    <col min="4" max="4" width="2" customWidth="1"/>
    <col min="5" max="5" width="9.88671875" bestFit="1" customWidth="1"/>
    <col min="10" max="10" width="10.44140625" style="29" bestFit="1" customWidth="1"/>
    <col min="11" max="11" width="10.44140625" style="29" customWidth="1"/>
    <col min="12" max="12" width="10.44140625" style="36" customWidth="1"/>
    <col min="13" max="13" width="8.88671875" style="29"/>
    <col min="15" max="15" width="8.88671875" style="7"/>
    <col min="17" max="17" width="2" bestFit="1" customWidth="1"/>
    <col min="19" max="19" width="2" bestFit="1" customWidth="1"/>
    <col min="25" max="25" width="2" bestFit="1" customWidth="1"/>
    <col min="28" max="28" width="2" bestFit="1" customWidth="1"/>
    <col min="31" max="31" width="12.44140625" bestFit="1" customWidth="1"/>
    <col min="32" max="32" width="2" bestFit="1" customWidth="1"/>
    <col min="36" max="36" width="2" bestFit="1" customWidth="1"/>
    <col min="39" max="39" width="2" bestFit="1" customWidth="1"/>
  </cols>
  <sheetData>
    <row r="1" spans="1:43" x14ac:dyDescent="0.3">
      <c r="E1" t="s">
        <v>757</v>
      </c>
      <c r="F1" t="s">
        <v>758</v>
      </c>
      <c r="G1" t="s">
        <v>806</v>
      </c>
      <c r="H1" t="s">
        <v>798</v>
      </c>
      <c r="I1" t="s">
        <v>286</v>
      </c>
      <c r="J1" s="35" t="s">
        <v>10</v>
      </c>
      <c r="K1" s="35" t="s">
        <v>273</v>
      </c>
      <c r="L1" s="37" t="s">
        <v>11</v>
      </c>
      <c r="M1" s="29" t="s">
        <v>12</v>
      </c>
      <c r="N1" t="s">
        <v>674</v>
      </c>
      <c r="O1" s="7" t="s">
        <v>758</v>
      </c>
      <c r="P1" t="s">
        <v>807</v>
      </c>
      <c r="R1" t="s">
        <v>22</v>
      </c>
      <c r="T1" t="s">
        <v>12</v>
      </c>
      <c r="U1" t="s">
        <v>659</v>
      </c>
      <c r="V1" t="s">
        <v>644</v>
      </c>
      <c r="W1" t="s">
        <v>645</v>
      </c>
      <c r="X1" t="s">
        <v>646</v>
      </c>
      <c r="Z1" t="s">
        <v>12</v>
      </c>
      <c r="AA1" t="s">
        <v>652</v>
      </c>
      <c r="AC1" t="s">
        <v>12</v>
      </c>
      <c r="AD1" t="s">
        <v>701</v>
      </c>
      <c r="AE1" t="s">
        <v>702</v>
      </c>
      <c r="AG1" t="s">
        <v>12</v>
      </c>
      <c r="AH1" t="s">
        <v>669</v>
      </c>
      <c r="AI1" t="s">
        <v>801</v>
      </c>
      <c r="AK1" t="s">
        <v>12</v>
      </c>
      <c r="AL1" t="s">
        <v>674</v>
      </c>
      <c r="AN1" t="s">
        <v>12</v>
      </c>
      <c r="AO1" t="s">
        <v>2</v>
      </c>
    </row>
    <row r="2" spans="1:43" x14ac:dyDescent="0.3">
      <c r="J2" s="29" t="s">
        <v>10</v>
      </c>
      <c r="K2" s="29" t="s">
        <v>273</v>
      </c>
      <c r="L2" s="37" t="s">
        <v>11</v>
      </c>
      <c r="R2" t="s">
        <v>635</v>
      </c>
      <c r="T2">
        <v>1</v>
      </c>
      <c r="U2" t="s">
        <v>636</v>
      </c>
      <c r="V2" s="28">
        <v>0.6</v>
      </c>
      <c r="W2" s="28">
        <v>0.3</v>
      </c>
      <c r="X2" s="28">
        <v>0.1</v>
      </c>
      <c r="Z2" t="s">
        <v>647</v>
      </c>
      <c r="AA2" s="28">
        <v>0.3</v>
      </c>
      <c r="AC2" t="s">
        <v>0</v>
      </c>
      <c r="AD2" s="26" t="s">
        <v>818</v>
      </c>
      <c r="AE2" s="26" t="s">
        <v>819</v>
      </c>
      <c r="AG2" t="s">
        <v>661</v>
      </c>
      <c r="AH2" t="s">
        <v>662</v>
      </c>
      <c r="AI2" t="s">
        <v>661</v>
      </c>
      <c r="AK2" t="s">
        <v>649</v>
      </c>
      <c r="AL2" s="26" t="s">
        <v>823</v>
      </c>
      <c r="AN2" t="s">
        <v>675</v>
      </c>
      <c r="AO2" t="s">
        <v>676</v>
      </c>
      <c r="AP2" t="s">
        <v>647</v>
      </c>
      <c r="AQ2" s="28">
        <v>0.3</v>
      </c>
    </row>
    <row r="3" spans="1:43" x14ac:dyDescent="0.3">
      <c r="A3" t="str">
        <f t="shared" ref="A3:A66" si="0">E3&amp;F3&amp;G3&amp;H3&amp;I3&amp;M3&amp;"K"&amp;O3&amp;P3&amp;"E"</f>
        <v>CGA2B2X7R1H102K050BE</v>
      </c>
      <c r="E3" t="s">
        <v>28</v>
      </c>
      <c r="F3" t="str">
        <f t="shared" ref="F3:F9" si="1">VLOOKUP(O3,AN$2:AQ$14,3)</f>
        <v>B</v>
      </c>
      <c r="G3">
        <v>2</v>
      </c>
      <c r="H3" t="s">
        <v>0</v>
      </c>
      <c r="I3" t="s">
        <v>17</v>
      </c>
      <c r="J3" s="4">
        <f>LEFT(M3,2)*(10^(RIGHT(M3,1)))</f>
        <v>1000</v>
      </c>
      <c r="K3" s="24">
        <f t="shared" ref="K3:L9" si="2">J3/1000</f>
        <v>1</v>
      </c>
      <c r="L3" s="36">
        <f t="shared" si="2"/>
        <v>1E-3</v>
      </c>
      <c r="M3" s="29">
        <v>102</v>
      </c>
      <c r="N3" t="s">
        <v>808</v>
      </c>
      <c r="O3" s="7" t="s">
        <v>677</v>
      </c>
      <c r="P3" t="s">
        <v>648</v>
      </c>
      <c r="T3">
        <v>2</v>
      </c>
      <c r="U3" t="s">
        <v>637</v>
      </c>
      <c r="V3" s="28">
        <v>1</v>
      </c>
      <c r="W3" s="28">
        <v>0.5</v>
      </c>
      <c r="X3" s="28">
        <v>0.1</v>
      </c>
      <c r="Z3" t="s">
        <v>648</v>
      </c>
      <c r="AA3" s="28">
        <v>0.5</v>
      </c>
      <c r="AC3" t="s">
        <v>1</v>
      </c>
      <c r="AD3" s="26" t="s">
        <v>818</v>
      </c>
      <c r="AE3" s="26" t="s">
        <v>819</v>
      </c>
      <c r="AG3" t="s">
        <v>663</v>
      </c>
      <c r="AH3" t="s">
        <v>664</v>
      </c>
      <c r="AI3" t="s">
        <v>663</v>
      </c>
      <c r="AK3" t="s">
        <v>65</v>
      </c>
      <c r="AL3" s="26" t="s">
        <v>824</v>
      </c>
      <c r="AN3" t="s">
        <v>677</v>
      </c>
      <c r="AO3" t="s">
        <v>678</v>
      </c>
      <c r="AP3" t="s">
        <v>648</v>
      </c>
      <c r="AQ3" s="28">
        <v>0.5</v>
      </c>
    </row>
    <row r="4" spans="1:43" x14ac:dyDescent="0.3">
      <c r="A4" t="str">
        <f t="shared" si="0"/>
        <v>CGA2B2X7R1H222K050BE</v>
      </c>
      <c r="E4" t="s">
        <v>28</v>
      </c>
      <c r="F4" t="str">
        <f t="shared" si="1"/>
        <v>B</v>
      </c>
      <c r="G4">
        <v>2</v>
      </c>
      <c r="H4" t="s">
        <v>0</v>
      </c>
      <c r="I4" t="s">
        <v>17</v>
      </c>
      <c r="J4" s="4">
        <f>LEFT(M4,2)*(10^(RIGHT(M4,1)))</f>
        <v>2200</v>
      </c>
      <c r="K4" s="24">
        <f t="shared" si="2"/>
        <v>2.2000000000000002</v>
      </c>
      <c r="L4" s="36">
        <f t="shared" si="2"/>
        <v>2.2000000000000001E-3</v>
      </c>
      <c r="M4" s="29">
        <v>222</v>
      </c>
      <c r="N4" t="s">
        <v>808</v>
      </c>
      <c r="O4" s="7" t="s">
        <v>677</v>
      </c>
      <c r="P4" t="s">
        <v>648</v>
      </c>
      <c r="T4">
        <v>3</v>
      </c>
      <c r="U4" t="s">
        <v>638</v>
      </c>
      <c r="V4" s="28">
        <v>1.6</v>
      </c>
      <c r="W4" s="28">
        <v>0.8</v>
      </c>
      <c r="X4" s="28">
        <v>0.2</v>
      </c>
      <c r="Z4" t="s">
        <v>649</v>
      </c>
      <c r="AA4" s="28">
        <v>0.6</v>
      </c>
      <c r="AG4" t="s">
        <v>21</v>
      </c>
      <c r="AH4" t="s">
        <v>74</v>
      </c>
      <c r="AI4" t="s">
        <v>21</v>
      </c>
      <c r="AK4" t="s">
        <v>653</v>
      </c>
      <c r="AL4" s="26" t="s">
        <v>820</v>
      </c>
      <c r="AN4" t="s">
        <v>679</v>
      </c>
      <c r="AO4" t="s">
        <v>680</v>
      </c>
      <c r="AP4" t="s">
        <v>649</v>
      </c>
      <c r="AQ4" s="28">
        <v>0.6</v>
      </c>
    </row>
    <row r="5" spans="1:43" x14ac:dyDescent="0.3">
      <c r="A5" t="str">
        <f t="shared" si="0"/>
        <v>CGA2B2X7R1H472K050BE</v>
      </c>
      <c r="E5" t="s">
        <v>28</v>
      </c>
      <c r="F5" t="str">
        <f t="shared" si="1"/>
        <v>B</v>
      </c>
      <c r="G5">
        <v>2</v>
      </c>
      <c r="H5" t="s">
        <v>0</v>
      </c>
      <c r="I5" t="s">
        <v>17</v>
      </c>
      <c r="J5" s="4">
        <f t="shared" ref="J5:J11" si="3">LEFT(M5,2)*(10^(RIGHT(M5,1)))</f>
        <v>4700</v>
      </c>
      <c r="K5" s="24">
        <f t="shared" si="2"/>
        <v>4.7</v>
      </c>
      <c r="L5" s="36">
        <f t="shared" si="2"/>
        <v>4.7000000000000002E-3</v>
      </c>
      <c r="M5" s="29">
        <v>472</v>
      </c>
      <c r="N5" t="s">
        <v>808</v>
      </c>
      <c r="O5" s="7" t="s">
        <v>677</v>
      </c>
      <c r="P5" t="s">
        <v>648</v>
      </c>
      <c r="T5">
        <v>4</v>
      </c>
      <c r="U5" t="s">
        <v>639</v>
      </c>
      <c r="V5" s="28">
        <v>2</v>
      </c>
      <c r="W5" s="28">
        <v>1.25</v>
      </c>
      <c r="X5" s="28">
        <v>0.2</v>
      </c>
      <c r="Z5" t="s">
        <v>650</v>
      </c>
      <c r="AA5" s="28">
        <v>0.8</v>
      </c>
      <c r="AG5" t="s">
        <v>665</v>
      </c>
      <c r="AH5" t="s">
        <v>666</v>
      </c>
      <c r="AI5" t="s">
        <v>665</v>
      </c>
      <c r="AK5" t="s">
        <v>673</v>
      </c>
      <c r="AL5" s="26" t="s">
        <v>821</v>
      </c>
      <c r="AN5" t="s">
        <v>681</v>
      </c>
      <c r="AO5" t="s">
        <v>682</v>
      </c>
      <c r="AP5" t="s">
        <v>650</v>
      </c>
      <c r="AQ5" s="28">
        <v>0.8</v>
      </c>
    </row>
    <row r="6" spans="1:43" x14ac:dyDescent="0.3">
      <c r="A6" t="str">
        <f t="shared" si="0"/>
        <v>CGA2B3X7R1H103K050BE</v>
      </c>
      <c r="E6" t="s">
        <v>28</v>
      </c>
      <c r="F6" t="str">
        <f t="shared" si="1"/>
        <v>B</v>
      </c>
      <c r="G6">
        <v>3</v>
      </c>
      <c r="H6" t="s">
        <v>0</v>
      </c>
      <c r="I6" t="s">
        <v>17</v>
      </c>
      <c r="J6" s="4">
        <f t="shared" si="3"/>
        <v>10000</v>
      </c>
      <c r="K6" s="24">
        <f t="shared" si="2"/>
        <v>10</v>
      </c>
      <c r="L6" s="36">
        <f t="shared" si="2"/>
        <v>0.01</v>
      </c>
      <c r="M6" s="29">
        <v>103</v>
      </c>
      <c r="N6" t="s">
        <v>808</v>
      </c>
      <c r="O6" s="7" t="s">
        <v>677</v>
      </c>
      <c r="P6" t="s">
        <v>648</v>
      </c>
      <c r="T6">
        <v>5</v>
      </c>
      <c r="U6" t="s">
        <v>640</v>
      </c>
      <c r="V6" s="28">
        <v>3.2</v>
      </c>
      <c r="W6" s="28">
        <v>1.6</v>
      </c>
      <c r="X6" s="28">
        <v>0.2</v>
      </c>
      <c r="Z6" t="s">
        <v>651</v>
      </c>
      <c r="AA6" s="28">
        <v>0.85</v>
      </c>
      <c r="AD6" t="s">
        <v>35</v>
      </c>
      <c r="AG6" t="s">
        <v>20</v>
      </c>
      <c r="AH6" t="s">
        <v>73</v>
      </c>
      <c r="AI6" t="s">
        <v>20</v>
      </c>
      <c r="AK6" t="s">
        <v>654</v>
      </c>
      <c r="AL6" s="26" t="s">
        <v>822</v>
      </c>
      <c r="AN6" t="s">
        <v>683</v>
      </c>
      <c r="AO6" t="s">
        <v>684</v>
      </c>
      <c r="AP6" t="s">
        <v>651</v>
      </c>
      <c r="AQ6" s="28">
        <v>0.85</v>
      </c>
    </row>
    <row r="7" spans="1:43" x14ac:dyDescent="0.3">
      <c r="A7" t="str">
        <f t="shared" si="0"/>
        <v>CGA2B3X7R1H223K050BE</v>
      </c>
      <c r="E7" t="s">
        <v>28</v>
      </c>
      <c r="F7" t="str">
        <f t="shared" si="1"/>
        <v>B</v>
      </c>
      <c r="G7">
        <v>3</v>
      </c>
      <c r="H7" t="s">
        <v>0</v>
      </c>
      <c r="I7" t="s">
        <v>17</v>
      </c>
      <c r="J7" s="4">
        <f t="shared" si="3"/>
        <v>22000</v>
      </c>
      <c r="K7" s="24">
        <f t="shared" si="2"/>
        <v>22</v>
      </c>
      <c r="L7" s="36">
        <f t="shared" si="2"/>
        <v>2.1999999999999999E-2</v>
      </c>
      <c r="M7" s="29">
        <v>223</v>
      </c>
      <c r="N7" t="s">
        <v>808</v>
      </c>
      <c r="O7" s="7" t="s">
        <v>677</v>
      </c>
      <c r="P7" t="s">
        <v>648</v>
      </c>
      <c r="T7">
        <v>6</v>
      </c>
      <c r="U7" t="s">
        <v>641</v>
      </c>
      <c r="V7" s="28">
        <v>3.2</v>
      </c>
      <c r="W7" s="28">
        <v>2.5</v>
      </c>
      <c r="X7" s="28">
        <v>0.2</v>
      </c>
      <c r="Z7" t="s">
        <v>652</v>
      </c>
      <c r="AA7" s="28">
        <v>1.1499999999999999</v>
      </c>
      <c r="AD7" t="s">
        <v>35</v>
      </c>
      <c r="AG7" t="s">
        <v>19</v>
      </c>
      <c r="AH7" t="s">
        <v>72</v>
      </c>
      <c r="AI7" t="s">
        <v>19</v>
      </c>
      <c r="AN7" t="s">
        <v>685</v>
      </c>
      <c r="AO7" t="s">
        <v>686</v>
      </c>
      <c r="AP7" t="s">
        <v>652</v>
      </c>
      <c r="AQ7" s="28">
        <v>1.1499999999999999</v>
      </c>
    </row>
    <row r="8" spans="1:43" x14ac:dyDescent="0.3">
      <c r="A8" t="str">
        <f t="shared" si="0"/>
        <v>CGA2B3X7R1H473K050BE</v>
      </c>
      <c r="E8" t="s">
        <v>28</v>
      </c>
      <c r="F8" t="str">
        <f t="shared" si="1"/>
        <v>B</v>
      </c>
      <c r="G8">
        <v>3</v>
      </c>
      <c r="H8" t="s">
        <v>0</v>
      </c>
      <c r="I8" t="s">
        <v>17</v>
      </c>
      <c r="J8" s="4">
        <f t="shared" si="3"/>
        <v>47000</v>
      </c>
      <c r="K8" s="24">
        <f t="shared" si="2"/>
        <v>47</v>
      </c>
      <c r="L8" s="36">
        <f t="shared" si="2"/>
        <v>4.7E-2</v>
      </c>
      <c r="M8" s="29">
        <v>473</v>
      </c>
      <c r="N8" t="s">
        <v>808</v>
      </c>
      <c r="O8" s="7" t="s">
        <v>677</v>
      </c>
      <c r="P8" t="s">
        <v>648</v>
      </c>
      <c r="T8">
        <v>8</v>
      </c>
      <c r="U8" t="s">
        <v>642</v>
      </c>
      <c r="V8" s="28">
        <v>4.5</v>
      </c>
      <c r="W8" s="28">
        <v>3.2</v>
      </c>
      <c r="X8" s="28">
        <v>0.2</v>
      </c>
      <c r="Z8" t="s">
        <v>653</v>
      </c>
      <c r="AA8" s="28">
        <v>1.25</v>
      </c>
      <c r="AG8" t="s">
        <v>18</v>
      </c>
      <c r="AH8" t="s">
        <v>71</v>
      </c>
      <c r="AI8" t="s">
        <v>18</v>
      </c>
      <c r="AN8" t="s">
        <v>687</v>
      </c>
      <c r="AO8" t="s">
        <v>688</v>
      </c>
      <c r="AP8" t="s">
        <v>653</v>
      </c>
      <c r="AQ8" s="28">
        <v>1.25</v>
      </c>
    </row>
    <row r="9" spans="1:43" x14ac:dyDescent="0.3">
      <c r="A9" t="str">
        <f t="shared" si="0"/>
        <v>CGA2B3X7R1H104K050BE</v>
      </c>
      <c r="E9" t="s">
        <v>28</v>
      </c>
      <c r="F9" t="str">
        <f t="shared" si="1"/>
        <v>B</v>
      </c>
      <c r="G9">
        <v>3</v>
      </c>
      <c r="H9" t="s">
        <v>0</v>
      </c>
      <c r="I9" t="s">
        <v>17</v>
      </c>
      <c r="J9" s="4">
        <f t="shared" si="3"/>
        <v>100000</v>
      </c>
      <c r="K9" s="24">
        <f t="shared" si="2"/>
        <v>100</v>
      </c>
      <c r="L9" s="36">
        <f t="shared" si="2"/>
        <v>0.1</v>
      </c>
      <c r="M9" s="29">
        <v>104</v>
      </c>
      <c r="N9" t="s">
        <v>808</v>
      </c>
      <c r="O9" s="7" t="s">
        <v>677</v>
      </c>
      <c r="P9" t="s">
        <v>648</v>
      </c>
      <c r="T9">
        <v>9</v>
      </c>
      <c r="U9" t="s">
        <v>643</v>
      </c>
      <c r="V9" s="28">
        <v>5.7</v>
      </c>
      <c r="W9" s="28">
        <v>5</v>
      </c>
      <c r="X9" s="28">
        <v>0.2</v>
      </c>
      <c r="Z9" t="s">
        <v>644</v>
      </c>
      <c r="AA9" s="28">
        <v>1.6</v>
      </c>
      <c r="AG9" t="s">
        <v>17</v>
      </c>
      <c r="AH9" t="s">
        <v>70</v>
      </c>
      <c r="AI9" t="s">
        <v>17</v>
      </c>
      <c r="AN9" t="s">
        <v>689</v>
      </c>
      <c r="AO9" t="s">
        <v>690</v>
      </c>
      <c r="AP9" t="s">
        <v>644</v>
      </c>
      <c r="AQ9" s="28">
        <v>1.6</v>
      </c>
    </row>
    <row r="10" spans="1:43" x14ac:dyDescent="0.3">
      <c r="A10" t="str">
        <f t="shared" si="0"/>
        <v>KE</v>
      </c>
      <c r="J10" s="4"/>
      <c r="L10" s="37"/>
      <c r="T10" t="s">
        <v>65</v>
      </c>
      <c r="U10" t="s">
        <v>785</v>
      </c>
      <c r="V10" s="28">
        <v>7.5</v>
      </c>
      <c r="W10" s="28">
        <v>6.3</v>
      </c>
      <c r="X10" s="28">
        <v>0.3</v>
      </c>
      <c r="Z10" t="s">
        <v>654</v>
      </c>
      <c r="AA10" s="28">
        <v>2</v>
      </c>
      <c r="AG10" t="s">
        <v>667</v>
      </c>
      <c r="AH10" t="s">
        <v>668</v>
      </c>
      <c r="AI10" t="s">
        <v>667</v>
      </c>
      <c r="AN10" t="s">
        <v>691</v>
      </c>
      <c r="AO10" t="s">
        <v>692</v>
      </c>
      <c r="AP10" t="s">
        <v>654</v>
      </c>
      <c r="AQ10" s="28">
        <v>2</v>
      </c>
    </row>
    <row r="11" spans="1:43" x14ac:dyDescent="0.3">
      <c r="A11" t="str">
        <f t="shared" si="0"/>
        <v>CGA2B1X7R1V224K050BE</v>
      </c>
      <c r="E11" t="s">
        <v>28</v>
      </c>
      <c r="F11" t="str">
        <f>VLOOKUP(O11,AN$2:AQ$14,3)</f>
        <v>B</v>
      </c>
      <c r="G11">
        <v>1</v>
      </c>
      <c r="H11" t="s">
        <v>0</v>
      </c>
      <c r="I11" t="s">
        <v>18</v>
      </c>
      <c r="J11" s="4">
        <f t="shared" si="3"/>
        <v>220000</v>
      </c>
      <c r="K11" s="24">
        <f t="shared" ref="K11:L15" si="4">J11/1000</f>
        <v>220</v>
      </c>
      <c r="L11" s="36">
        <f t="shared" si="4"/>
        <v>0.22</v>
      </c>
      <c r="M11" s="29">
        <v>224</v>
      </c>
      <c r="N11" t="s">
        <v>808</v>
      </c>
      <c r="O11" s="7" t="s">
        <v>677</v>
      </c>
      <c r="P11" t="s">
        <v>648</v>
      </c>
      <c r="Z11" t="s">
        <v>655</v>
      </c>
      <c r="AA11" s="28">
        <v>2.2999999999999998</v>
      </c>
      <c r="AG11" t="s">
        <v>16</v>
      </c>
      <c r="AH11" t="s">
        <v>69</v>
      </c>
      <c r="AI11" t="s">
        <v>16</v>
      </c>
      <c r="AN11" t="s">
        <v>693</v>
      </c>
      <c r="AO11" t="s">
        <v>694</v>
      </c>
      <c r="AP11" t="s">
        <v>655</v>
      </c>
      <c r="AQ11" s="28">
        <v>2.2999999999999998</v>
      </c>
    </row>
    <row r="12" spans="1:43" x14ac:dyDescent="0.3">
      <c r="A12" t="str">
        <f t="shared" si="0"/>
        <v>KE</v>
      </c>
      <c r="J12" s="4"/>
      <c r="K12" s="24"/>
      <c r="L12" s="37"/>
      <c r="T12" t="str">
        <f t="shared" ref="T12:T19" si="5">R$2&amp;T2</f>
        <v>CGA1</v>
      </c>
      <c r="U12">
        <f t="shared" ref="U12:U19" si="6">T2</f>
        <v>1</v>
      </c>
      <c r="V12" s="26" t="s">
        <v>800</v>
      </c>
      <c r="Z12" t="s">
        <v>656</v>
      </c>
      <c r="AA12" s="28">
        <v>2.5</v>
      </c>
      <c r="AG12" t="s">
        <v>15</v>
      </c>
      <c r="AH12" t="s">
        <v>68</v>
      </c>
      <c r="AI12" t="s">
        <v>15</v>
      </c>
      <c r="AN12" t="s">
        <v>695</v>
      </c>
      <c r="AO12" t="s">
        <v>696</v>
      </c>
      <c r="AP12" t="s">
        <v>656</v>
      </c>
      <c r="AQ12" s="28">
        <v>2.5</v>
      </c>
    </row>
    <row r="13" spans="1:43" x14ac:dyDescent="0.3">
      <c r="A13" t="str">
        <f t="shared" si="0"/>
        <v>CGA2B3X7R1E224K050BE</v>
      </c>
      <c r="E13" t="s">
        <v>28</v>
      </c>
      <c r="F13" t="str">
        <f>VLOOKUP(O13,AN$2:AQ$14,3)</f>
        <v>B</v>
      </c>
      <c r="G13">
        <v>3</v>
      </c>
      <c r="H13" t="s">
        <v>0</v>
      </c>
      <c r="I13" t="s">
        <v>19</v>
      </c>
      <c r="J13" s="4">
        <f t="shared" ref="J13" si="7">LEFT(M13,2)*(10^(RIGHT(M13,1)))</f>
        <v>220000</v>
      </c>
      <c r="K13" s="24">
        <f t="shared" si="4"/>
        <v>220</v>
      </c>
      <c r="L13" s="36">
        <f t="shared" si="4"/>
        <v>0.22</v>
      </c>
      <c r="M13" s="29">
        <v>224</v>
      </c>
      <c r="N13" t="s">
        <v>808</v>
      </c>
      <c r="O13" s="7" t="s">
        <v>677</v>
      </c>
      <c r="P13" t="s">
        <v>648</v>
      </c>
      <c r="T13" t="str">
        <f t="shared" si="5"/>
        <v>CGA2</v>
      </c>
      <c r="U13">
        <f t="shared" si="6"/>
        <v>2</v>
      </c>
      <c r="V13" s="26" t="s">
        <v>29</v>
      </c>
      <c r="Z13" t="s">
        <v>657</v>
      </c>
      <c r="AA13" s="28">
        <v>2.8</v>
      </c>
      <c r="AG13" t="s">
        <v>703</v>
      </c>
      <c r="AH13" t="s">
        <v>704</v>
      </c>
      <c r="AI13" t="s">
        <v>703</v>
      </c>
      <c r="AN13" t="s">
        <v>697</v>
      </c>
      <c r="AO13" t="s">
        <v>698</v>
      </c>
      <c r="AP13" t="s">
        <v>657</v>
      </c>
      <c r="AQ13" s="28">
        <v>2.8</v>
      </c>
    </row>
    <row r="14" spans="1:43" x14ac:dyDescent="0.3">
      <c r="A14" t="str">
        <f t="shared" si="0"/>
        <v>KE</v>
      </c>
      <c r="J14" s="4"/>
      <c r="K14" s="24"/>
      <c r="L14" s="37"/>
      <c r="T14" t="str">
        <f t="shared" si="5"/>
        <v>CGA3</v>
      </c>
      <c r="U14">
        <f t="shared" si="6"/>
        <v>3</v>
      </c>
      <c r="V14" s="26" t="s">
        <v>34</v>
      </c>
      <c r="Z14" t="s">
        <v>658</v>
      </c>
      <c r="AA14" s="28">
        <v>3.2</v>
      </c>
      <c r="AG14" t="s">
        <v>14</v>
      </c>
      <c r="AH14" t="s">
        <v>67</v>
      </c>
      <c r="AI14" t="s">
        <v>14</v>
      </c>
      <c r="AN14" t="s">
        <v>699</v>
      </c>
      <c r="AO14" t="s">
        <v>700</v>
      </c>
      <c r="AP14" t="s">
        <v>658</v>
      </c>
      <c r="AQ14" s="28">
        <v>3.2</v>
      </c>
    </row>
    <row r="15" spans="1:43" x14ac:dyDescent="0.3">
      <c r="A15" t="str">
        <f t="shared" si="0"/>
        <v>CGA2B2X7R1C224K050BE</v>
      </c>
      <c r="E15" t="s">
        <v>28</v>
      </c>
      <c r="F15" t="str">
        <f>VLOOKUP(O15,AN$2:AQ$14,3)</f>
        <v>B</v>
      </c>
      <c r="G15">
        <v>2</v>
      </c>
      <c r="H15" t="s">
        <v>0</v>
      </c>
      <c r="I15" t="s">
        <v>20</v>
      </c>
      <c r="J15" s="4">
        <f t="shared" ref="J15:J27" si="8">LEFT(M15,2)*(10^(RIGHT(M15,1)))</f>
        <v>220000</v>
      </c>
      <c r="K15" s="24">
        <f t="shared" si="4"/>
        <v>220</v>
      </c>
      <c r="L15" s="36">
        <f t="shared" si="4"/>
        <v>0.22</v>
      </c>
      <c r="M15" s="29">
        <v>224</v>
      </c>
      <c r="N15" t="s">
        <v>808</v>
      </c>
      <c r="O15" s="7" t="s">
        <v>677</v>
      </c>
      <c r="P15" t="s">
        <v>648</v>
      </c>
      <c r="T15" t="str">
        <f t="shared" si="5"/>
        <v>CGA4</v>
      </c>
      <c r="U15">
        <f t="shared" si="6"/>
        <v>4</v>
      </c>
      <c r="V15" s="26" t="s">
        <v>37</v>
      </c>
    </row>
    <row r="16" spans="1:43" x14ac:dyDescent="0.3">
      <c r="A16" t="str">
        <f t="shared" si="0"/>
        <v>KE</v>
      </c>
      <c r="J16" s="4"/>
      <c r="L16" s="37"/>
      <c r="T16" t="str">
        <f t="shared" si="5"/>
        <v>CGA5</v>
      </c>
      <c r="U16">
        <f t="shared" si="6"/>
        <v>5</v>
      </c>
      <c r="V16" s="26" t="s">
        <v>41</v>
      </c>
    </row>
    <row r="17" spans="1:35" x14ac:dyDescent="0.3">
      <c r="A17" t="str">
        <f t="shared" si="0"/>
        <v>CGA3E2X7R2A102K080AE</v>
      </c>
      <c r="E17" t="s">
        <v>33</v>
      </c>
      <c r="F17" t="str">
        <f>VLOOKUP(O17,AN$2:AQ$14,3)</f>
        <v>E</v>
      </c>
      <c r="G17">
        <v>2</v>
      </c>
      <c r="H17" t="s">
        <v>0</v>
      </c>
      <c r="I17" t="s">
        <v>16</v>
      </c>
      <c r="J17" s="4">
        <f t="shared" ref="J17:J21" si="9">LEFT(M17,2)*(10^(RIGHT(M17,1)))</f>
        <v>1000</v>
      </c>
      <c r="K17" s="24">
        <f>J17*0.001</f>
        <v>1</v>
      </c>
      <c r="L17" s="36">
        <f>K17/1000</f>
        <v>1E-3</v>
      </c>
      <c r="M17" s="29">
        <v>102</v>
      </c>
      <c r="N17" t="s">
        <v>808</v>
      </c>
      <c r="O17" s="7" t="s">
        <v>681</v>
      </c>
      <c r="P17" t="s">
        <v>647</v>
      </c>
      <c r="T17" t="str">
        <f t="shared" si="5"/>
        <v>CGA6</v>
      </c>
      <c r="U17">
        <f t="shared" si="6"/>
        <v>6</v>
      </c>
      <c r="V17" s="26" t="s">
        <v>45</v>
      </c>
      <c r="AC17" t="s">
        <v>796</v>
      </c>
    </row>
    <row r="18" spans="1:35" x14ac:dyDescent="0.3">
      <c r="A18" t="str">
        <f t="shared" si="0"/>
        <v>CGA3E2X7R2A222K080AE</v>
      </c>
      <c r="E18" t="s">
        <v>33</v>
      </c>
      <c r="F18" t="str">
        <f>VLOOKUP(O18,AN$2:AQ$14,3)</f>
        <v>E</v>
      </c>
      <c r="G18">
        <v>2</v>
      </c>
      <c r="H18" t="s">
        <v>0</v>
      </c>
      <c r="I18" t="s">
        <v>16</v>
      </c>
      <c r="J18" s="4">
        <f t="shared" si="9"/>
        <v>2200</v>
      </c>
      <c r="K18" s="24">
        <f t="shared" ref="K18:L18" si="10">J18/1000</f>
        <v>2.2000000000000002</v>
      </c>
      <c r="L18" s="36">
        <f t="shared" si="10"/>
        <v>2.2000000000000001E-3</v>
      </c>
      <c r="M18" s="29">
        <v>222</v>
      </c>
      <c r="N18" t="s">
        <v>808</v>
      </c>
      <c r="O18" s="7" t="s">
        <v>681</v>
      </c>
      <c r="P18" t="s">
        <v>647</v>
      </c>
      <c r="T18" t="str">
        <f t="shared" si="5"/>
        <v>CGA8</v>
      </c>
      <c r="U18">
        <f t="shared" si="6"/>
        <v>8</v>
      </c>
      <c r="V18" s="26" t="s">
        <v>53</v>
      </c>
      <c r="Z18">
        <v>1</v>
      </c>
      <c r="AA18" t="s">
        <v>786</v>
      </c>
      <c r="AC18" t="s">
        <v>647</v>
      </c>
      <c r="AD18" t="s">
        <v>790</v>
      </c>
    </row>
    <row r="19" spans="1:35" x14ac:dyDescent="0.3">
      <c r="A19" t="str">
        <f t="shared" si="0"/>
        <v>CGA3E2X7R2A472K080AE</v>
      </c>
      <c r="E19" t="s">
        <v>33</v>
      </c>
      <c r="F19" t="str">
        <f>VLOOKUP(O19,AN$2:AQ$14,3)</f>
        <v>E</v>
      </c>
      <c r="G19">
        <v>2</v>
      </c>
      <c r="H19" t="s">
        <v>0</v>
      </c>
      <c r="I19" t="s">
        <v>16</v>
      </c>
      <c r="J19" s="4">
        <f t="shared" si="9"/>
        <v>4700</v>
      </c>
      <c r="K19" s="24">
        <f t="shared" ref="K19:L19" si="11">J19/1000</f>
        <v>4.7</v>
      </c>
      <c r="L19" s="36">
        <f t="shared" si="11"/>
        <v>4.7000000000000002E-3</v>
      </c>
      <c r="M19" s="29">
        <v>472</v>
      </c>
      <c r="N19" t="s">
        <v>808</v>
      </c>
      <c r="O19" s="7" t="s">
        <v>681</v>
      </c>
      <c r="P19" t="s">
        <v>647</v>
      </c>
      <c r="T19" t="str">
        <f t="shared" si="5"/>
        <v>CGA9</v>
      </c>
      <c r="U19">
        <f t="shared" si="6"/>
        <v>9</v>
      </c>
      <c r="V19" s="26" t="s">
        <v>55</v>
      </c>
      <c r="Z19">
        <v>2</v>
      </c>
      <c r="AA19" t="s">
        <v>787</v>
      </c>
      <c r="AC19" t="s">
        <v>648</v>
      </c>
      <c r="AD19" t="s">
        <v>791</v>
      </c>
    </row>
    <row r="20" spans="1:35" x14ac:dyDescent="0.3">
      <c r="A20" t="str">
        <f t="shared" si="0"/>
        <v>CGA3E2X7R2A103K080AE</v>
      </c>
      <c r="E20" t="s">
        <v>33</v>
      </c>
      <c r="F20" t="str">
        <f>VLOOKUP(O20,AN$2:AQ$14,3)</f>
        <v>E</v>
      </c>
      <c r="G20">
        <v>2</v>
      </c>
      <c r="H20" t="s">
        <v>0</v>
      </c>
      <c r="I20" t="s">
        <v>16</v>
      </c>
      <c r="J20" s="4">
        <f t="shared" si="9"/>
        <v>10000</v>
      </c>
      <c r="K20" s="24">
        <f t="shared" ref="K20:L20" si="12">J20/1000</f>
        <v>10</v>
      </c>
      <c r="L20" s="36">
        <f t="shared" si="12"/>
        <v>0.01</v>
      </c>
      <c r="M20" s="29">
        <v>103</v>
      </c>
      <c r="N20" t="s">
        <v>808</v>
      </c>
      <c r="O20" s="7" t="s">
        <v>681</v>
      </c>
      <c r="P20" t="s">
        <v>647</v>
      </c>
      <c r="T20" t="s">
        <v>56</v>
      </c>
      <c r="U20" t="s">
        <v>65</v>
      </c>
      <c r="V20" s="26" t="s">
        <v>57</v>
      </c>
      <c r="Z20">
        <v>3</v>
      </c>
      <c r="AA20" t="s">
        <v>788</v>
      </c>
      <c r="AC20" t="s">
        <v>673</v>
      </c>
      <c r="AD20" t="s">
        <v>792</v>
      </c>
    </row>
    <row r="21" spans="1:35" x14ac:dyDescent="0.3">
      <c r="A21" t="str">
        <f t="shared" si="0"/>
        <v>CGA3E2X7R2A223K080AE</v>
      </c>
      <c r="E21" t="s">
        <v>33</v>
      </c>
      <c r="F21" t="str">
        <f>VLOOKUP(O21,AN$2:AQ$14,3)</f>
        <v>E</v>
      </c>
      <c r="G21">
        <v>2</v>
      </c>
      <c r="H21" t="s">
        <v>0</v>
      </c>
      <c r="I21" t="s">
        <v>16</v>
      </c>
      <c r="J21" s="4">
        <f t="shared" si="9"/>
        <v>22000</v>
      </c>
      <c r="K21" s="24">
        <f t="shared" ref="K21:L21" si="13">J21/1000</f>
        <v>22</v>
      </c>
      <c r="L21" s="36">
        <f t="shared" si="13"/>
        <v>2.1999999999999999E-2</v>
      </c>
      <c r="M21" s="29">
        <v>223</v>
      </c>
      <c r="N21" t="s">
        <v>808</v>
      </c>
      <c r="O21" s="7" t="s">
        <v>681</v>
      </c>
      <c r="P21" t="s">
        <v>647</v>
      </c>
      <c r="Z21">
        <v>4</v>
      </c>
      <c r="AA21" t="s">
        <v>789</v>
      </c>
      <c r="AC21" t="s">
        <v>644</v>
      </c>
      <c r="AD21" t="s">
        <v>793</v>
      </c>
    </row>
    <row r="22" spans="1:35" x14ac:dyDescent="0.3">
      <c r="A22" t="str">
        <f t="shared" si="0"/>
        <v>KE</v>
      </c>
      <c r="J22" s="4"/>
      <c r="K22" s="4"/>
    </row>
    <row r="23" spans="1:35" x14ac:dyDescent="0.3">
      <c r="A23" t="str">
        <f t="shared" si="0"/>
        <v>CGA3E2X7R1H102K080AE</v>
      </c>
      <c r="E23" t="s">
        <v>33</v>
      </c>
      <c r="F23" t="str">
        <f t="shared" ref="F23:F31" si="14">VLOOKUP(O23,AN$2:AQ$14,3)</f>
        <v>E</v>
      </c>
      <c r="G23">
        <v>2</v>
      </c>
      <c r="H23" t="s">
        <v>0</v>
      </c>
      <c r="I23" t="s">
        <v>17</v>
      </c>
      <c r="J23" s="4">
        <f t="shared" si="8"/>
        <v>1000</v>
      </c>
      <c r="K23" s="24">
        <f>J23*0.001</f>
        <v>1</v>
      </c>
      <c r="L23" s="36">
        <f>K23/1000</f>
        <v>1E-3</v>
      </c>
      <c r="M23" s="29">
        <v>102</v>
      </c>
      <c r="N23" t="s">
        <v>808</v>
      </c>
      <c r="O23" s="7" t="s">
        <v>681</v>
      </c>
      <c r="P23" t="s">
        <v>647</v>
      </c>
      <c r="AC23" t="s">
        <v>795</v>
      </c>
    </row>
    <row r="24" spans="1:35" x14ac:dyDescent="0.3">
      <c r="A24" t="str">
        <f t="shared" si="0"/>
        <v>CGA3E2X7R1H222K080AE</v>
      </c>
      <c r="E24" t="s">
        <v>33</v>
      </c>
      <c r="F24" t="str">
        <f t="shared" si="14"/>
        <v>E</v>
      </c>
      <c r="G24">
        <v>2</v>
      </c>
      <c r="H24" t="s">
        <v>0</v>
      </c>
      <c r="I24" t="s">
        <v>17</v>
      </c>
      <c r="J24" s="4">
        <f t="shared" si="8"/>
        <v>2200</v>
      </c>
      <c r="K24" s="24">
        <f t="shared" ref="K24:L27" si="15">J24/1000</f>
        <v>2.2000000000000002</v>
      </c>
      <c r="L24" s="36">
        <f t="shared" si="15"/>
        <v>2.2000000000000001E-3</v>
      </c>
      <c r="M24" s="29">
        <v>222</v>
      </c>
      <c r="N24" t="s">
        <v>808</v>
      </c>
      <c r="O24" s="7" t="s">
        <v>681</v>
      </c>
      <c r="P24" t="s">
        <v>647</v>
      </c>
      <c r="AC24" t="s">
        <v>650</v>
      </c>
      <c r="AD24" t="s">
        <v>794</v>
      </c>
    </row>
    <row r="25" spans="1:35" x14ac:dyDescent="0.3">
      <c r="A25" t="str">
        <f t="shared" si="0"/>
        <v>CGA3E2X7R1H472K080AE</v>
      </c>
      <c r="E25" t="s">
        <v>33</v>
      </c>
      <c r="F25" t="str">
        <f t="shared" si="14"/>
        <v>E</v>
      </c>
      <c r="G25">
        <v>2</v>
      </c>
      <c r="H25" t="s">
        <v>0</v>
      </c>
      <c r="I25" t="s">
        <v>17</v>
      </c>
      <c r="J25" s="4">
        <f t="shared" si="8"/>
        <v>4700</v>
      </c>
      <c r="K25" s="24">
        <f t="shared" si="15"/>
        <v>4.7</v>
      </c>
      <c r="L25" s="36">
        <f t="shared" si="15"/>
        <v>4.7000000000000002E-3</v>
      </c>
      <c r="M25" s="29">
        <v>472</v>
      </c>
      <c r="N25" t="s">
        <v>808</v>
      </c>
      <c r="O25" s="7" t="s">
        <v>681</v>
      </c>
      <c r="P25" t="s">
        <v>647</v>
      </c>
      <c r="AC25" s="48" t="s">
        <v>802</v>
      </c>
      <c r="AD25" s="48"/>
    </row>
    <row r="26" spans="1:35" x14ac:dyDescent="0.3">
      <c r="A26" t="str">
        <f t="shared" si="0"/>
        <v>CGA3E2X7R1H103K080AE</v>
      </c>
      <c r="E26" t="s">
        <v>33</v>
      </c>
      <c r="F26" t="str">
        <f t="shared" si="14"/>
        <v>E</v>
      </c>
      <c r="G26">
        <v>2</v>
      </c>
      <c r="H26" t="s">
        <v>0</v>
      </c>
      <c r="I26" t="s">
        <v>17</v>
      </c>
      <c r="J26" s="4">
        <f t="shared" si="8"/>
        <v>10000</v>
      </c>
      <c r="K26" s="24">
        <f t="shared" si="15"/>
        <v>10</v>
      </c>
      <c r="L26" s="36">
        <f t="shared" si="15"/>
        <v>0.01</v>
      </c>
      <c r="M26" s="29">
        <v>103</v>
      </c>
      <c r="N26" t="s">
        <v>808</v>
      </c>
      <c r="O26" s="7" t="s">
        <v>681</v>
      </c>
      <c r="P26" t="s">
        <v>647</v>
      </c>
      <c r="AC26" s="48" t="s">
        <v>0</v>
      </c>
      <c r="AD26" s="48"/>
      <c r="AG26" s="48" t="s">
        <v>0</v>
      </c>
      <c r="AH26" s="48"/>
      <c r="AI26" s="48"/>
    </row>
    <row r="27" spans="1:35" x14ac:dyDescent="0.3">
      <c r="A27" t="str">
        <f t="shared" si="0"/>
        <v>CGA3E2X7R1H223K080AE</v>
      </c>
      <c r="E27" t="s">
        <v>33</v>
      </c>
      <c r="F27" t="str">
        <f t="shared" si="14"/>
        <v>E</v>
      </c>
      <c r="G27">
        <v>2</v>
      </c>
      <c r="H27" t="s">
        <v>0</v>
      </c>
      <c r="I27" t="s">
        <v>17</v>
      </c>
      <c r="J27" s="4">
        <f t="shared" si="8"/>
        <v>22000</v>
      </c>
      <c r="K27" s="24">
        <f t="shared" si="15"/>
        <v>22</v>
      </c>
      <c r="L27" s="36">
        <f t="shared" si="15"/>
        <v>2.1999999999999999E-2</v>
      </c>
      <c r="M27" s="29">
        <v>223</v>
      </c>
      <c r="N27" t="s">
        <v>808</v>
      </c>
      <c r="O27" s="7" t="s">
        <v>681</v>
      </c>
      <c r="P27" t="s">
        <v>647</v>
      </c>
      <c r="AC27" s="35" t="s">
        <v>286</v>
      </c>
      <c r="AD27" s="35" t="s">
        <v>803</v>
      </c>
      <c r="AG27" t="s">
        <v>286</v>
      </c>
      <c r="AH27" t="s">
        <v>804</v>
      </c>
      <c r="AI27" t="s">
        <v>805</v>
      </c>
    </row>
    <row r="28" spans="1:35" x14ac:dyDescent="0.3">
      <c r="A28" t="str">
        <f t="shared" si="0"/>
        <v>CGA3E2X7R1H473K080AE</v>
      </c>
      <c r="E28" t="s">
        <v>33</v>
      </c>
      <c r="F28" t="str">
        <f t="shared" si="14"/>
        <v>E</v>
      </c>
      <c r="G28">
        <v>2</v>
      </c>
      <c r="H28" t="s">
        <v>0</v>
      </c>
      <c r="I28" t="s">
        <v>17</v>
      </c>
      <c r="J28" s="4">
        <f t="shared" ref="J28:J35" si="16">LEFT(M28,2)*(10^(RIGHT(M28,1)))</f>
        <v>47000</v>
      </c>
      <c r="K28" s="24">
        <f t="shared" ref="K28:L28" si="17">J28/1000</f>
        <v>47</v>
      </c>
      <c r="L28" s="36">
        <f t="shared" si="17"/>
        <v>4.7E-2</v>
      </c>
      <c r="M28" s="29">
        <v>473</v>
      </c>
      <c r="N28" t="s">
        <v>808</v>
      </c>
      <c r="O28" s="7" t="s">
        <v>681</v>
      </c>
      <c r="P28" t="s">
        <v>647</v>
      </c>
      <c r="AC28" t="s">
        <v>661</v>
      </c>
      <c r="AG28" t="s">
        <v>661</v>
      </c>
      <c r="AH28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29" spans="1:35" x14ac:dyDescent="0.3">
      <c r="A29" t="str">
        <f t="shared" si="0"/>
        <v>CGA3E2X7R1H104K080AE</v>
      </c>
      <c r="E29" t="s">
        <v>33</v>
      </c>
      <c r="F29" t="str">
        <f t="shared" si="14"/>
        <v>E</v>
      </c>
      <c r="G29">
        <v>2</v>
      </c>
      <c r="H29" t="s">
        <v>0</v>
      </c>
      <c r="I29" t="s">
        <v>17</v>
      </c>
      <c r="J29" s="4">
        <f t="shared" si="16"/>
        <v>100000</v>
      </c>
      <c r="K29" s="24">
        <f t="shared" ref="K29:L29" si="18">J29/1000</f>
        <v>100</v>
      </c>
      <c r="L29" s="36">
        <f t="shared" si="18"/>
        <v>0.1</v>
      </c>
      <c r="M29" s="29">
        <v>104</v>
      </c>
      <c r="N29" t="s">
        <v>808</v>
      </c>
      <c r="O29" s="7" t="s">
        <v>681</v>
      </c>
      <c r="P29" t="s">
        <v>647</v>
      </c>
      <c r="AC29" t="s">
        <v>663</v>
      </c>
      <c r="AG29" t="s">
        <v>663</v>
      </c>
      <c r="AH29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0" spans="1:35" x14ac:dyDescent="0.3">
      <c r="A30" t="str">
        <f t="shared" si="0"/>
        <v>CGA3E3X7R1H224K080AE</v>
      </c>
      <c r="E30" t="s">
        <v>33</v>
      </c>
      <c r="F30" t="str">
        <f t="shared" si="14"/>
        <v>E</v>
      </c>
      <c r="G30">
        <v>3</v>
      </c>
      <c r="H30" t="s">
        <v>0</v>
      </c>
      <c r="I30" t="s">
        <v>17</v>
      </c>
      <c r="J30" s="4">
        <f t="shared" si="16"/>
        <v>220000</v>
      </c>
      <c r="K30" s="24">
        <f t="shared" ref="K30:L30" si="19">J30/1000</f>
        <v>220</v>
      </c>
      <c r="L30" s="36">
        <f t="shared" si="19"/>
        <v>0.22</v>
      </c>
      <c r="M30" s="29">
        <v>224</v>
      </c>
      <c r="N30" t="s">
        <v>808</v>
      </c>
      <c r="O30" s="7" t="s">
        <v>681</v>
      </c>
      <c r="P30" t="s">
        <v>647</v>
      </c>
      <c r="AC30" t="s">
        <v>21</v>
      </c>
      <c r="AG30" t="s">
        <v>21</v>
      </c>
      <c r="AH30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1" spans="1:35" x14ac:dyDescent="0.3">
      <c r="A31" t="str">
        <f t="shared" si="0"/>
        <v>CGA3E3X7R1H474K080AE</v>
      </c>
      <c r="E31" t="s">
        <v>33</v>
      </c>
      <c r="F31" t="str">
        <f t="shared" si="14"/>
        <v>E</v>
      </c>
      <c r="G31">
        <v>3</v>
      </c>
      <c r="H31" t="s">
        <v>0</v>
      </c>
      <c r="I31" t="s">
        <v>17</v>
      </c>
      <c r="J31" s="4">
        <f t="shared" si="16"/>
        <v>470000</v>
      </c>
      <c r="K31" s="24">
        <f t="shared" ref="K31:L31" si="20">J31/1000</f>
        <v>470</v>
      </c>
      <c r="L31" s="36">
        <f t="shared" si="20"/>
        <v>0.47</v>
      </c>
      <c r="M31" s="29">
        <v>474</v>
      </c>
      <c r="N31" t="s">
        <v>808</v>
      </c>
      <c r="O31" s="7" t="s">
        <v>681</v>
      </c>
      <c r="P31" t="s">
        <v>647</v>
      </c>
      <c r="AC31" t="s">
        <v>665</v>
      </c>
      <c r="AG31" t="s">
        <v>665</v>
      </c>
      <c r="AH31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2" spans="1:35" x14ac:dyDescent="0.3">
      <c r="A32" t="str">
        <f t="shared" si="0"/>
        <v>KE</v>
      </c>
      <c r="J32" s="4"/>
      <c r="K32" s="4"/>
      <c r="AC32" t="s">
        <v>20</v>
      </c>
      <c r="AG32" t="s">
        <v>20</v>
      </c>
      <c r="AH32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3" spans="1:35" x14ac:dyDescent="0.3">
      <c r="A33" t="str">
        <f t="shared" si="0"/>
        <v>CGA3E3X7R1V224K080AE</v>
      </c>
      <c r="E33" t="s">
        <v>33</v>
      </c>
      <c r="F33" t="str">
        <f>VLOOKUP(O33,AN$2:AQ$14,3)</f>
        <v>E</v>
      </c>
      <c r="G33">
        <v>3</v>
      </c>
      <c r="H33" t="s">
        <v>0</v>
      </c>
      <c r="I33" t="s">
        <v>18</v>
      </c>
      <c r="J33" s="4">
        <f t="shared" si="16"/>
        <v>220000</v>
      </c>
      <c r="K33" s="24">
        <f t="shared" ref="K33:L35" si="21">J33/1000</f>
        <v>220</v>
      </c>
      <c r="L33" s="36">
        <f t="shared" si="21"/>
        <v>0.22</v>
      </c>
      <c r="M33" s="29">
        <v>224</v>
      </c>
      <c r="N33" t="s">
        <v>808</v>
      </c>
      <c r="O33" s="7" t="s">
        <v>681</v>
      </c>
      <c r="P33" t="s">
        <v>647</v>
      </c>
      <c r="AC33" t="s">
        <v>19</v>
      </c>
      <c r="AG33" t="s">
        <v>19</v>
      </c>
      <c r="AH33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4" spans="1:35" x14ac:dyDescent="0.3">
      <c r="A34" t="str">
        <f t="shared" si="0"/>
        <v>CGA3E1X7R1V474K080AE</v>
      </c>
      <c r="E34" t="s">
        <v>33</v>
      </c>
      <c r="F34" t="str">
        <f>VLOOKUP(O34,AN$2:AQ$14,3)</f>
        <v>E</v>
      </c>
      <c r="G34">
        <v>1</v>
      </c>
      <c r="H34" t="s">
        <v>0</v>
      </c>
      <c r="I34" t="s">
        <v>18</v>
      </c>
      <c r="J34" s="4">
        <f t="shared" si="16"/>
        <v>470000</v>
      </c>
      <c r="K34" s="24">
        <f t="shared" si="21"/>
        <v>470</v>
      </c>
      <c r="L34" s="36">
        <f t="shared" si="21"/>
        <v>0.47</v>
      </c>
      <c r="M34" s="29">
        <v>474</v>
      </c>
      <c r="N34" t="s">
        <v>808</v>
      </c>
      <c r="O34" s="7" t="s">
        <v>681</v>
      </c>
      <c r="P34" t="s">
        <v>647</v>
      </c>
      <c r="AC34" t="s">
        <v>18</v>
      </c>
      <c r="AG34" t="s">
        <v>18</v>
      </c>
      <c r="AH34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5" spans="1:35" x14ac:dyDescent="0.3">
      <c r="A35" t="str">
        <f t="shared" si="0"/>
        <v>CGA3E1X7R1V105K080AE</v>
      </c>
      <c r="E35" t="s">
        <v>33</v>
      </c>
      <c r="F35" t="str">
        <f>VLOOKUP(O35,AN$2:AQ$14,3)</f>
        <v>E</v>
      </c>
      <c r="G35">
        <v>1</v>
      </c>
      <c r="H35" t="s">
        <v>0</v>
      </c>
      <c r="I35" t="s">
        <v>18</v>
      </c>
      <c r="J35" s="4">
        <f t="shared" si="16"/>
        <v>1000000</v>
      </c>
      <c r="K35" s="24">
        <f t="shared" si="21"/>
        <v>1000</v>
      </c>
      <c r="L35" s="36">
        <f t="shared" si="21"/>
        <v>1</v>
      </c>
      <c r="M35" s="29">
        <v>105</v>
      </c>
      <c r="N35" t="s">
        <v>808</v>
      </c>
      <c r="O35" s="7" t="s">
        <v>681</v>
      </c>
      <c r="P35" t="s">
        <v>647</v>
      </c>
      <c r="AC35" t="s">
        <v>17</v>
      </c>
      <c r="AG35" t="s">
        <v>17</v>
      </c>
      <c r="AH35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6" spans="1:35" x14ac:dyDescent="0.3">
      <c r="A36" t="str">
        <f t="shared" si="0"/>
        <v>KE</v>
      </c>
      <c r="J36" s="4"/>
      <c r="K36" s="4"/>
      <c r="AC36" t="s">
        <v>667</v>
      </c>
      <c r="AG36" t="s">
        <v>667</v>
      </c>
      <c r="AH36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37" spans="1:35" x14ac:dyDescent="0.3">
      <c r="A37" t="str">
        <f t="shared" si="0"/>
        <v>CGA3E3X7R1E474K080AE</v>
      </c>
      <c r="E37" t="s">
        <v>33</v>
      </c>
      <c r="F37" t="str">
        <f>VLOOKUP(O37,AN$2:AQ$14,3)</f>
        <v>E</v>
      </c>
      <c r="G37">
        <v>3</v>
      </c>
      <c r="H37" t="s">
        <v>0</v>
      </c>
      <c r="I37" t="s">
        <v>19</v>
      </c>
      <c r="J37" s="4">
        <f t="shared" ref="J37:J96" si="22">LEFT(M37,2)*(10^(RIGHT(M37,1)))</f>
        <v>470000</v>
      </c>
      <c r="K37" s="24">
        <f t="shared" ref="K37:L37" si="23">J37/1000</f>
        <v>470</v>
      </c>
      <c r="L37" s="36">
        <f t="shared" si="23"/>
        <v>0.47</v>
      </c>
      <c r="M37" s="29">
        <v>474</v>
      </c>
      <c r="N37" t="s">
        <v>808</v>
      </c>
      <c r="O37" s="7" t="s">
        <v>681</v>
      </c>
      <c r="P37" t="s">
        <v>647</v>
      </c>
      <c r="AC37" t="s">
        <v>16</v>
      </c>
      <c r="AD37" t="s">
        <v>647</v>
      </c>
      <c r="AG37" t="s">
        <v>16</v>
      </c>
      <c r="AH37" t="s">
        <v>655</v>
      </c>
      <c r="AI37">
        <v>3</v>
      </c>
    </row>
    <row r="38" spans="1:35" x14ac:dyDescent="0.3">
      <c r="A38" t="str">
        <f t="shared" si="0"/>
        <v>CGA3E1X7R1E105K080AE</v>
      </c>
      <c r="E38" t="s">
        <v>33</v>
      </c>
      <c r="F38" t="str">
        <f>VLOOKUP(O38,AN$2:AQ$14,3)</f>
        <v>E</v>
      </c>
      <c r="G38">
        <v>1</v>
      </c>
      <c r="H38" t="s">
        <v>0</v>
      </c>
      <c r="I38" t="s">
        <v>19</v>
      </c>
      <c r="J38" s="4">
        <f t="shared" si="22"/>
        <v>1000000</v>
      </c>
      <c r="K38" s="24">
        <f t="shared" ref="K38:L38" si="24">J38/1000</f>
        <v>1000</v>
      </c>
      <c r="L38" s="36">
        <f t="shared" si="24"/>
        <v>1</v>
      </c>
      <c r="M38" s="29">
        <v>105</v>
      </c>
      <c r="N38" t="s">
        <v>808</v>
      </c>
      <c r="O38" s="7" t="s">
        <v>681</v>
      </c>
      <c r="P38" t="s">
        <v>647</v>
      </c>
      <c r="T38" t="s">
        <v>763</v>
      </c>
      <c r="V38" s="2">
        <f>VALUE(LEFT(T38,LEN(T38)-3))</f>
        <v>220</v>
      </c>
      <c r="W38">
        <f>VALUE(RIGHT(T38,3))</f>
        <v>221</v>
      </c>
      <c r="AC38" t="s">
        <v>15</v>
      </c>
      <c r="AD38" t="s">
        <v>647</v>
      </c>
      <c r="AG38" t="s">
        <v>16</v>
      </c>
      <c r="AH38" t="str">
        <f>Z2&amp;","&amp;Z3&amp;","&amp;Z4&amp;","&amp;Z5&amp;","&amp;Z6&amp;","&amp;Z7&amp;","&amp;Z8&amp;","&amp;Z9&amp;","&amp;Z10&amp;","&amp;Z11&amp;","&amp;Z12&amp;","&amp;Z13&amp;","&amp;Z14</f>
        <v>A,B,C,E,F,H,J,L,M,N,P,Q,R</v>
      </c>
      <c r="AI38">
        <v>2</v>
      </c>
    </row>
    <row r="39" spans="1:35" x14ac:dyDescent="0.3">
      <c r="A39" t="str">
        <f t="shared" si="0"/>
        <v>KE</v>
      </c>
      <c r="J39" s="4"/>
      <c r="K39" s="4"/>
      <c r="T39" t="s">
        <v>764</v>
      </c>
      <c r="V39" s="2">
        <f t="shared" ref="V39:V65" si="25">VALUE(LEFT(T39,LEN(T39)-3))</f>
        <v>330</v>
      </c>
      <c r="W39">
        <f t="shared" ref="W39:W65" si="26">VALUE(RIGHT(T39,3))</f>
        <v>331</v>
      </c>
      <c r="AC39" t="s">
        <v>703</v>
      </c>
      <c r="AG39" t="s">
        <v>15</v>
      </c>
      <c r="AH39" t="str">
        <f>Z2&amp;","&amp;Z3&amp;","&amp;Z4&amp;","&amp;Z5&amp;","&amp;Z6&amp;","&amp;Z7&amp;","&amp;Z8&amp;","&amp;Z9&amp;","&amp;Z10&amp;","&amp;Z11&amp;","&amp;Z12&amp;","&amp;Z13&amp;","&amp;Z14</f>
        <v>A,B,C,E,F,H,J,L,M,N,P,Q,R</v>
      </c>
      <c r="AI39">
        <v>3</v>
      </c>
    </row>
    <row r="40" spans="1:35" x14ac:dyDescent="0.3">
      <c r="A40" t="str">
        <f t="shared" si="0"/>
        <v>CGA4F3X7R2E102K085AE</v>
      </c>
      <c r="E40" t="s">
        <v>36</v>
      </c>
      <c r="F40" t="str">
        <f>VLOOKUP(O40,AN$2:AQ$14,3)</f>
        <v>F</v>
      </c>
      <c r="G40">
        <v>3</v>
      </c>
      <c r="H40" t="s">
        <v>0</v>
      </c>
      <c r="I40" t="s">
        <v>15</v>
      </c>
      <c r="J40" s="4">
        <f t="shared" si="22"/>
        <v>1000</v>
      </c>
      <c r="K40" s="24">
        <f t="shared" ref="K40:L40" si="27">J40/1000</f>
        <v>1</v>
      </c>
      <c r="L40" s="36">
        <f t="shared" si="27"/>
        <v>1E-3</v>
      </c>
      <c r="M40" s="29">
        <v>102</v>
      </c>
      <c r="N40" t="s">
        <v>808</v>
      </c>
      <c r="O40" s="7" t="s">
        <v>683</v>
      </c>
      <c r="P40" t="s">
        <v>647</v>
      </c>
      <c r="T40" t="s">
        <v>765</v>
      </c>
      <c r="V40" s="2">
        <f t="shared" si="25"/>
        <v>470</v>
      </c>
      <c r="W40">
        <f t="shared" si="26"/>
        <v>471</v>
      </c>
      <c r="AC40" t="s">
        <v>14</v>
      </c>
      <c r="AD40" t="s">
        <v>647</v>
      </c>
      <c r="AG40" t="s">
        <v>703</v>
      </c>
      <c r="AH40" t="str">
        <f>Z2&amp;","&amp;Z3&amp;","&amp;Z4&amp;","&amp;Z5&amp;","&amp;Z6&amp;","&amp;Z7&amp;","&amp;Z8&amp;","&amp;Z9&amp;","&amp;Z10&amp;","&amp;Z11&amp;","&amp;Z12&amp;","&amp;Z13&amp;","&amp;Z14</f>
        <v>A,B,C,E,F,H,J,L,M,N,P,Q,R</v>
      </c>
    </row>
    <row r="41" spans="1:35" x14ac:dyDescent="0.3">
      <c r="A41" t="str">
        <f t="shared" si="0"/>
        <v>CGA4F3X7R2E222K085AE</v>
      </c>
      <c r="E41" t="s">
        <v>36</v>
      </c>
      <c r="F41" t="str">
        <f>VLOOKUP(O41,AN$2:AQ$14,3)</f>
        <v>F</v>
      </c>
      <c r="G41">
        <v>3</v>
      </c>
      <c r="H41" t="s">
        <v>0</v>
      </c>
      <c r="I41" t="s">
        <v>15</v>
      </c>
      <c r="J41" s="4">
        <f t="shared" si="22"/>
        <v>2200</v>
      </c>
      <c r="K41" s="24">
        <f t="shared" ref="K41:L41" si="28">J41/1000</f>
        <v>2.2000000000000002</v>
      </c>
      <c r="L41" s="36">
        <f t="shared" si="28"/>
        <v>2.2000000000000001E-3</v>
      </c>
      <c r="M41" s="29">
        <v>222</v>
      </c>
      <c r="N41" t="s">
        <v>808</v>
      </c>
      <c r="O41" s="7" t="s">
        <v>683</v>
      </c>
      <c r="P41" t="s">
        <v>647</v>
      </c>
      <c r="T41" t="s">
        <v>767</v>
      </c>
      <c r="V41" s="2">
        <f t="shared" si="25"/>
        <v>680</v>
      </c>
      <c r="W41">
        <f t="shared" si="26"/>
        <v>681</v>
      </c>
      <c r="AG41" t="s">
        <v>14</v>
      </c>
      <c r="AH41" t="str">
        <f>Z2&amp;","&amp;Z3&amp;","&amp;Z4&amp;","&amp;Z5&amp;","&amp;Z6&amp;","&amp;Z7&amp;","&amp;Z8&amp;","&amp;Z9&amp;","&amp;Z10&amp;","&amp;Z11&amp;","&amp;Z12&amp;","&amp;Z13&amp;","&amp;Z14</f>
        <v>A,B,C,E,F,H,J,L,M,N,P,Q,R</v>
      </c>
      <c r="AI41">
        <v>4</v>
      </c>
    </row>
    <row r="42" spans="1:35" x14ac:dyDescent="0.3">
      <c r="A42" t="str">
        <f t="shared" si="0"/>
        <v>CGA4F3X7R2E472K085AE</v>
      </c>
      <c r="E42" t="s">
        <v>36</v>
      </c>
      <c r="F42" t="str">
        <f>VLOOKUP(O42,AN$2:AQ$14,3)</f>
        <v>F</v>
      </c>
      <c r="G42">
        <v>3</v>
      </c>
      <c r="H42" t="s">
        <v>0</v>
      </c>
      <c r="I42" t="s">
        <v>15</v>
      </c>
      <c r="J42" s="4">
        <f t="shared" si="22"/>
        <v>4700</v>
      </c>
      <c r="K42" s="24">
        <f t="shared" ref="K42:L42" si="29">J42/1000</f>
        <v>4.7</v>
      </c>
      <c r="L42" s="36">
        <f t="shared" si="29"/>
        <v>4.7000000000000002E-3</v>
      </c>
      <c r="M42" s="29">
        <v>472</v>
      </c>
      <c r="N42" t="s">
        <v>808</v>
      </c>
      <c r="O42" s="7" t="s">
        <v>683</v>
      </c>
      <c r="P42" t="s">
        <v>647</v>
      </c>
      <c r="T42" t="s">
        <v>768</v>
      </c>
      <c r="V42" s="2">
        <f t="shared" si="25"/>
        <v>1000</v>
      </c>
      <c r="W42">
        <f t="shared" si="26"/>
        <v>102</v>
      </c>
    </row>
    <row r="43" spans="1:35" x14ac:dyDescent="0.3">
      <c r="A43" t="str">
        <f t="shared" si="0"/>
        <v>CGA4J3X7R2E103K125AE</v>
      </c>
      <c r="E43" t="s">
        <v>36</v>
      </c>
      <c r="F43" t="str">
        <f>VLOOKUP(O43,AN$2:AQ$14,3)</f>
        <v>J</v>
      </c>
      <c r="G43">
        <v>3</v>
      </c>
      <c r="H43" t="s">
        <v>0</v>
      </c>
      <c r="I43" t="s">
        <v>15</v>
      </c>
      <c r="J43" s="4">
        <f t="shared" si="22"/>
        <v>10000</v>
      </c>
      <c r="K43" s="24">
        <f t="shared" ref="K43:L43" si="30">J43/1000</f>
        <v>10</v>
      </c>
      <c r="L43" s="36">
        <f t="shared" si="30"/>
        <v>0.01</v>
      </c>
      <c r="M43" s="29">
        <v>103</v>
      </c>
      <c r="N43" t="s">
        <v>808</v>
      </c>
      <c r="O43" s="7" t="s">
        <v>687</v>
      </c>
      <c r="P43" t="s">
        <v>647</v>
      </c>
      <c r="T43" t="s">
        <v>769</v>
      </c>
      <c r="V43" s="2">
        <f t="shared" si="25"/>
        <v>1500</v>
      </c>
      <c r="W43">
        <f t="shared" si="26"/>
        <v>152</v>
      </c>
    </row>
    <row r="44" spans="1:35" x14ac:dyDescent="0.3">
      <c r="A44" t="str">
        <f t="shared" si="0"/>
        <v>CGA4J3X7R2E223K125AE</v>
      </c>
      <c r="E44" t="s">
        <v>36</v>
      </c>
      <c r="F44" t="str">
        <f>VLOOKUP(O44,AN$2:AQ$14,3)</f>
        <v>J</v>
      </c>
      <c r="G44">
        <v>3</v>
      </c>
      <c r="H44" t="s">
        <v>0</v>
      </c>
      <c r="I44" t="s">
        <v>15</v>
      </c>
      <c r="J44" s="4">
        <f t="shared" si="22"/>
        <v>22000</v>
      </c>
      <c r="K44" s="24">
        <f t="shared" ref="K44:L44" si="31">J44/1000</f>
        <v>22</v>
      </c>
      <c r="L44" s="36">
        <f t="shared" si="31"/>
        <v>2.1999999999999999E-2</v>
      </c>
      <c r="M44" s="29">
        <v>223</v>
      </c>
      <c r="N44" t="s">
        <v>808</v>
      </c>
      <c r="O44" s="7" t="s">
        <v>687</v>
      </c>
      <c r="P44" t="s">
        <v>647</v>
      </c>
      <c r="T44" t="s">
        <v>770</v>
      </c>
      <c r="V44" s="2">
        <f t="shared" si="25"/>
        <v>2200</v>
      </c>
      <c r="W44">
        <f t="shared" si="26"/>
        <v>222</v>
      </c>
    </row>
    <row r="45" spans="1:35" x14ac:dyDescent="0.3">
      <c r="A45" t="str">
        <f t="shared" si="0"/>
        <v>KE</v>
      </c>
      <c r="J45" s="4"/>
      <c r="K45" s="4"/>
      <c r="T45" t="s">
        <v>771</v>
      </c>
      <c r="V45" s="2">
        <f t="shared" si="25"/>
        <v>3300</v>
      </c>
      <c r="W45">
        <f t="shared" si="26"/>
        <v>332</v>
      </c>
    </row>
    <row r="46" spans="1:35" x14ac:dyDescent="0.3">
      <c r="A46" t="str">
        <f t="shared" si="0"/>
        <v>CGA4F2X7R2A102K085AE</v>
      </c>
      <c r="E46" t="s">
        <v>36</v>
      </c>
      <c r="F46" t="str">
        <f t="shared" ref="F46:F52" si="32">VLOOKUP(O46,AN$2:AQ$14,3)</f>
        <v>F</v>
      </c>
      <c r="G46">
        <v>2</v>
      </c>
      <c r="H46" t="s">
        <v>0</v>
      </c>
      <c r="I46" t="s">
        <v>16</v>
      </c>
      <c r="J46" s="4">
        <f t="shared" ref="J46:J50" si="33">LEFT(M46,2)*(10^(RIGHT(M46,1)))</f>
        <v>1000</v>
      </c>
      <c r="K46" s="24">
        <f t="shared" ref="K46:L46" si="34">J46/1000</f>
        <v>1</v>
      </c>
      <c r="L46" s="36">
        <f t="shared" si="34"/>
        <v>1E-3</v>
      </c>
      <c r="M46" s="29">
        <v>102</v>
      </c>
      <c r="N46" t="s">
        <v>808</v>
      </c>
      <c r="O46" s="7" t="s">
        <v>683</v>
      </c>
      <c r="P46" t="s">
        <v>647</v>
      </c>
      <c r="T46" t="s">
        <v>772</v>
      </c>
      <c r="V46" s="2">
        <f t="shared" si="25"/>
        <v>4700</v>
      </c>
      <c r="W46">
        <f t="shared" si="26"/>
        <v>472</v>
      </c>
    </row>
    <row r="47" spans="1:35" x14ac:dyDescent="0.3">
      <c r="A47" t="str">
        <f t="shared" si="0"/>
        <v>CGA4F2X7R2A222K085AE</v>
      </c>
      <c r="E47" t="s">
        <v>36</v>
      </c>
      <c r="F47" t="str">
        <f t="shared" si="32"/>
        <v>F</v>
      </c>
      <c r="G47">
        <v>2</v>
      </c>
      <c r="H47" t="s">
        <v>0</v>
      </c>
      <c r="I47" t="s">
        <v>16</v>
      </c>
      <c r="J47" s="4">
        <f t="shared" si="33"/>
        <v>2200</v>
      </c>
      <c r="K47" s="24">
        <f t="shared" ref="K47:L47" si="35">J47/1000</f>
        <v>2.2000000000000002</v>
      </c>
      <c r="L47" s="36">
        <f t="shared" si="35"/>
        <v>2.2000000000000001E-3</v>
      </c>
      <c r="M47" s="29">
        <v>222</v>
      </c>
      <c r="N47" t="s">
        <v>808</v>
      </c>
      <c r="O47" s="7" t="s">
        <v>683</v>
      </c>
      <c r="P47" t="s">
        <v>647</v>
      </c>
      <c r="T47" t="s">
        <v>773</v>
      </c>
      <c r="V47" s="2">
        <f t="shared" si="25"/>
        <v>6800</v>
      </c>
      <c r="W47">
        <f t="shared" si="26"/>
        <v>682</v>
      </c>
    </row>
    <row r="48" spans="1:35" x14ac:dyDescent="0.3">
      <c r="A48" t="str">
        <f t="shared" si="0"/>
        <v>CGA4F2X7R2A472K085AE</v>
      </c>
      <c r="E48" t="s">
        <v>36</v>
      </c>
      <c r="F48" t="str">
        <f t="shared" si="32"/>
        <v>F</v>
      </c>
      <c r="G48">
        <v>2</v>
      </c>
      <c r="H48" t="s">
        <v>0</v>
      </c>
      <c r="I48" t="s">
        <v>16</v>
      </c>
      <c r="J48" s="4">
        <f t="shared" si="33"/>
        <v>4700</v>
      </c>
      <c r="K48" s="24">
        <f t="shared" ref="K48:L48" si="36">J48/1000</f>
        <v>4.7</v>
      </c>
      <c r="L48" s="36">
        <f t="shared" si="36"/>
        <v>4.7000000000000002E-3</v>
      </c>
      <c r="M48" s="29">
        <v>472</v>
      </c>
      <c r="N48" t="s">
        <v>808</v>
      </c>
      <c r="O48" s="7" t="s">
        <v>683</v>
      </c>
      <c r="P48" t="s">
        <v>647</v>
      </c>
      <c r="T48" t="s">
        <v>774</v>
      </c>
      <c r="V48" s="2">
        <f t="shared" si="25"/>
        <v>10000</v>
      </c>
      <c r="W48">
        <f t="shared" si="26"/>
        <v>103</v>
      </c>
    </row>
    <row r="49" spans="1:23" x14ac:dyDescent="0.3">
      <c r="A49" t="str">
        <f t="shared" si="0"/>
        <v>CGA4F2X7R2A103K085AE</v>
      </c>
      <c r="E49" t="s">
        <v>36</v>
      </c>
      <c r="F49" t="str">
        <f t="shared" si="32"/>
        <v>F</v>
      </c>
      <c r="G49">
        <v>2</v>
      </c>
      <c r="H49" t="s">
        <v>0</v>
      </c>
      <c r="I49" t="s">
        <v>16</v>
      </c>
      <c r="J49" s="4">
        <f t="shared" si="33"/>
        <v>10000</v>
      </c>
      <c r="K49" s="24">
        <f t="shared" ref="K49:L49" si="37">J49/1000</f>
        <v>10</v>
      </c>
      <c r="L49" s="36">
        <f t="shared" si="37"/>
        <v>0.01</v>
      </c>
      <c r="M49" s="29">
        <v>103</v>
      </c>
      <c r="N49" t="s">
        <v>808</v>
      </c>
      <c r="O49" s="7" t="s">
        <v>683</v>
      </c>
      <c r="P49" t="s">
        <v>647</v>
      </c>
      <c r="T49" t="s">
        <v>775</v>
      </c>
      <c r="V49" s="2">
        <f t="shared" si="25"/>
        <v>15000</v>
      </c>
      <c r="W49">
        <f t="shared" si="26"/>
        <v>153</v>
      </c>
    </row>
    <row r="50" spans="1:23" x14ac:dyDescent="0.3">
      <c r="A50" t="str">
        <f t="shared" si="0"/>
        <v>CGA4J2X7R2A223K125AE</v>
      </c>
      <c r="E50" t="s">
        <v>36</v>
      </c>
      <c r="F50" t="str">
        <f t="shared" si="32"/>
        <v>J</v>
      </c>
      <c r="G50">
        <v>2</v>
      </c>
      <c r="H50" t="s">
        <v>0</v>
      </c>
      <c r="I50" t="s">
        <v>16</v>
      </c>
      <c r="J50" s="4">
        <f t="shared" si="33"/>
        <v>22000</v>
      </c>
      <c r="K50" s="24">
        <f t="shared" ref="K50:L52" si="38">J50/1000</f>
        <v>22</v>
      </c>
      <c r="L50" s="36">
        <f t="shared" si="38"/>
        <v>2.1999999999999999E-2</v>
      </c>
      <c r="M50" s="29">
        <v>223</v>
      </c>
      <c r="N50" t="s">
        <v>808</v>
      </c>
      <c r="O50" s="7" t="s">
        <v>687</v>
      </c>
      <c r="P50" t="s">
        <v>647</v>
      </c>
      <c r="T50" t="s">
        <v>776</v>
      </c>
      <c r="V50" s="2">
        <f t="shared" si="25"/>
        <v>22000</v>
      </c>
      <c r="W50">
        <f t="shared" si="26"/>
        <v>223</v>
      </c>
    </row>
    <row r="51" spans="1:23" x14ac:dyDescent="0.3">
      <c r="A51" t="str">
        <f t="shared" si="0"/>
        <v>CGA4J2X7R2A473K125AE</v>
      </c>
      <c r="E51" t="s">
        <v>36</v>
      </c>
      <c r="F51" t="str">
        <f t="shared" si="32"/>
        <v>J</v>
      </c>
      <c r="G51">
        <v>2</v>
      </c>
      <c r="H51" t="s">
        <v>0</v>
      </c>
      <c r="I51" t="s">
        <v>16</v>
      </c>
      <c r="J51" s="4">
        <f t="shared" ref="J51:J52" si="39">LEFT(M51,2)*(10^(RIGHT(M51,1)))</f>
        <v>47000</v>
      </c>
      <c r="K51" s="24">
        <f t="shared" si="38"/>
        <v>47</v>
      </c>
      <c r="L51" s="36">
        <f t="shared" si="38"/>
        <v>4.7E-2</v>
      </c>
      <c r="M51" s="29">
        <v>473</v>
      </c>
      <c r="N51" t="s">
        <v>808</v>
      </c>
      <c r="O51" s="7" t="s">
        <v>687</v>
      </c>
      <c r="P51" t="s">
        <v>647</v>
      </c>
      <c r="T51" t="s">
        <v>777</v>
      </c>
      <c r="V51" s="2">
        <f t="shared" si="25"/>
        <v>33000</v>
      </c>
      <c r="W51">
        <f t="shared" si="26"/>
        <v>333</v>
      </c>
    </row>
    <row r="52" spans="1:23" x14ac:dyDescent="0.3">
      <c r="A52" t="str">
        <f t="shared" si="0"/>
        <v>CGA4J2X7R2A104K125AE</v>
      </c>
      <c r="E52" t="s">
        <v>36</v>
      </c>
      <c r="F52" t="str">
        <f t="shared" si="32"/>
        <v>J</v>
      </c>
      <c r="G52">
        <v>2</v>
      </c>
      <c r="H52" t="s">
        <v>0</v>
      </c>
      <c r="I52" t="s">
        <v>16</v>
      </c>
      <c r="J52" s="4">
        <f t="shared" si="39"/>
        <v>100000</v>
      </c>
      <c r="K52" s="24">
        <f t="shared" si="38"/>
        <v>100</v>
      </c>
      <c r="L52" s="36">
        <f t="shared" si="38"/>
        <v>0.1</v>
      </c>
      <c r="M52" s="29">
        <v>104</v>
      </c>
      <c r="N52" t="s">
        <v>808</v>
      </c>
      <c r="O52" s="7" t="s">
        <v>687</v>
      </c>
      <c r="P52" t="s">
        <v>647</v>
      </c>
      <c r="T52" t="s">
        <v>778</v>
      </c>
      <c r="V52" s="2">
        <f t="shared" si="25"/>
        <v>47000</v>
      </c>
      <c r="W52">
        <f t="shared" si="26"/>
        <v>473</v>
      </c>
    </row>
    <row r="53" spans="1:23" x14ac:dyDescent="0.3">
      <c r="A53" t="str">
        <f t="shared" si="0"/>
        <v>KE</v>
      </c>
      <c r="J53" s="4"/>
      <c r="K53" s="4"/>
      <c r="T53" t="s">
        <v>779</v>
      </c>
      <c r="V53" s="2">
        <f t="shared" si="25"/>
        <v>68000</v>
      </c>
      <c r="W53">
        <f t="shared" si="26"/>
        <v>683</v>
      </c>
    </row>
    <row r="54" spans="1:23" x14ac:dyDescent="0.3">
      <c r="A54" t="str">
        <f t="shared" si="0"/>
        <v>CGA4J2X7R1H104K125AE</v>
      </c>
      <c r="E54" t="s">
        <v>36</v>
      </c>
      <c r="F54" t="str">
        <f t="shared" ref="F54:F59" si="40">VLOOKUP(O54,AN$2:AQ$14,3)</f>
        <v>J</v>
      </c>
      <c r="G54">
        <v>2</v>
      </c>
      <c r="H54" t="s">
        <v>0</v>
      </c>
      <c r="I54" t="s">
        <v>17</v>
      </c>
      <c r="J54" s="4">
        <f t="shared" si="22"/>
        <v>100000</v>
      </c>
      <c r="K54" s="24">
        <f t="shared" ref="K54:L59" si="41">J54/1000</f>
        <v>100</v>
      </c>
      <c r="L54" s="36">
        <f t="shared" si="41"/>
        <v>0.1</v>
      </c>
      <c r="M54" s="29">
        <v>104</v>
      </c>
      <c r="N54" t="s">
        <v>808</v>
      </c>
      <c r="O54" s="7" t="s">
        <v>687</v>
      </c>
      <c r="P54" t="s">
        <v>647</v>
      </c>
      <c r="T54" t="s">
        <v>780</v>
      </c>
      <c r="V54" s="2">
        <f t="shared" si="25"/>
        <v>100000</v>
      </c>
      <c r="W54">
        <f t="shared" si="26"/>
        <v>104</v>
      </c>
    </row>
    <row r="55" spans="1:23" x14ac:dyDescent="0.3">
      <c r="A55" t="str">
        <f t="shared" si="0"/>
        <v>CGA4J2X7R1H224K125AE</v>
      </c>
      <c r="E55" t="s">
        <v>36</v>
      </c>
      <c r="F55" t="str">
        <f t="shared" si="40"/>
        <v>J</v>
      </c>
      <c r="G55">
        <v>2</v>
      </c>
      <c r="H55" t="s">
        <v>0</v>
      </c>
      <c r="I55" t="s">
        <v>17</v>
      </c>
      <c r="J55" s="4">
        <f t="shared" si="22"/>
        <v>220000</v>
      </c>
      <c r="K55" s="24">
        <f t="shared" si="41"/>
        <v>220</v>
      </c>
      <c r="L55" s="36">
        <f t="shared" si="41"/>
        <v>0.22</v>
      </c>
      <c r="M55" s="29">
        <v>224</v>
      </c>
      <c r="N55" t="s">
        <v>808</v>
      </c>
      <c r="O55" s="7" t="s">
        <v>687</v>
      </c>
      <c r="P55" t="s">
        <v>647</v>
      </c>
      <c r="T55" t="s">
        <v>781</v>
      </c>
      <c r="V55" s="2">
        <f t="shared" si="25"/>
        <v>150000</v>
      </c>
      <c r="W55">
        <f t="shared" si="26"/>
        <v>154</v>
      </c>
    </row>
    <row r="56" spans="1:23" x14ac:dyDescent="0.3">
      <c r="A56" t="str">
        <f t="shared" si="0"/>
        <v>CGA4J3X7R1H474K125AE</v>
      </c>
      <c r="E56" t="s">
        <v>36</v>
      </c>
      <c r="F56" t="str">
        <f t="shared" si="40"/>
        <v>J</v>
      </c>
      <c r="G56">
        <v>3</v>
      </c>
      <c r="H56" t="s">
        <v>0</v>
      </c>
      <c r="I56" t="s">
        <v>17</v>
      </c>
      <c r="J56" s="4">
        <f t="shared" si="22"/>
        <v>470000</v>
      </c>
      <c r="K56" s="24">
        <f t="shared" si="41"/>
        <v>470</v>
      </c>
      <c r="L56" s="36">
        <f t="shared" si="41"/>
        <v>0.47</v>
      </c>
      <c r="M56" s="29">
        <v>474</v>
      </c>
      <c r="N56" t="s">
        <v>808</v>
      </c>
      <c r="O56" s="7" t="s">
        <v>687</v>
      </c>
      <c r="P56" t="s">
        <v>647</v>
      </c>
      <c r="T56" t="s">
        <v>782</v>
      </c>
      <c r="V56" s="2">
        <f t="shared" si="25"/>
        <v>220000</v>
      </c>
      <c r="W56">
        <f t="shared" si="26"/>
        <v>224</v>
      </c>
    </row>
    <row r="57" spans="1:23" x14ac:dyDescent="0.3">
      <c r="A57" t="str">
        <f t="shared" si="0"/>
        <v>CGA4J3X7R1H105K125AE</v>
      </c>
      <c r="E57" t="s">
        <v>36</v>
      </c>
      <c r="F57" t="str">
        <f t="shared" si="40"/>
        <v>J</v>
      </c>
      <c r="G57">
        <v>3</v>
      </c>
      <c r="H57" t="s">
        <v>0</v>
      </c>
      <c r="I57" t="s">
        <v>17</v>
      </c>
      <c r="J57" s="4">
        <f t="shared" si="22"/>
        <v>1000000</v>
      </c>
      <c r="K57" s="24">
        <f t="shared" si="41"/>
        <v>1000</v>
      </c>
      <c r="L57" s="36">
        <f t="shared" si="41"/>
        <v>1</v>
      </c>
      <c r="M57" s="29">
        <v>105</v>
      </c>
      <c r="N57" t="s">
        <v>808</v>
      </c>
      <c r="O57" s="7" t="s">
        <v>687</v>
      </c>
      <c r="P57" t="s">
        <v>647</v>
      </c>
      <c r="T57" t="s">
        <v>762</v>
      </c>
      <c r="V57" s="2">
        <f t="shared" si="25"/>
        <v>6800000</v>
      </c>
      <c r="W57">
        <f t="shared" si="26"/>
        <v>685</v>
      </c>
    </row>
    <row r="58" spans="1:23" x14ac:dyDescent="0.3">
      <c r="A58" t="str">
        <f t="shared" si="0"/>
        <v>CGA4J3X7R1H225K125AE</v>
      </c>
      <c r="E58" t="s">
        <v>36</v>
      </c>
      <c r="F58" t="str">
        <f t="shared" si="40"/>
        <v>J</v>
      </c>
      <c r="G58">
        <v>3</v>
      </c>
      <c r="H58" t="s">
        <v>0</v>
      </c>
      <c r="I58" t="s">
        <v>17</v>
      </c>
      <c r="J58" s="4">
        <f t="shared" si="22"/>
        <v>2200000</v>
      </c>
      <c r="K58" s="24">
        <f t="shared" si="41"/>
        <v>2200</v>
      </c>
      <c r="L58" s="36">
        <f t="shared" si="41"/>
        <v>2.2000000000000002</v>
      </c>
      <c r="M58" s="29">
        <v>225</v>
      </c>
      <c r="N58" t="s">
        <v>808</v>
      </c>
      <c r="O58" s="7" t="s">
        <v>687</v>
      </c>
      <c r="P58" t="s">
        <v>647</v>
      </c>
      <c r="T58" t="s">
        <v>761</v>
      </c>
      <c r="V58" s="2">
        <f t="shared" si="25"/>
        <v>10000000</v>
      </c>
      <c r="W58">
        <f t="shared" si="26"/>
        <v>106</v>
      </c>
    </row>
    <row r="59" spans="1:23" x14ac:dyDescent="0.3">
      <c r="A59" t="str">
        <f t="shared" si="0"/>
        <v>CGA4J1X7R1H475K125AE</v>
      </c>
      <c r="E59" t="s">
        <v>36</v>
      </c>
      <c r="F59" t="str">
        <f t="shared" si="40"/>
        <v>J</v>
      </c>
      <c r="G59">
        <v>1</v>
      </c>
      <c r="H59" t="s">
        <v>0</v>
      </c>
      <c r="I59" t="s">
        <v>17</v>
      </c>
      <c r="J59" s="4">
        <f t="shared" si="22"/>
        <v>4700000</v>
      </c>
      <c r="K59" s="24">
        <f t="shared" si="41"/>
        <v>4700</v>
      </c>
      <c r="L59" s="36">
        <f t="shared" si="41"/>
        <v>4.7</v>
      </c>
      <c r="M59" s="29">
        <v>475</v>
      </c>
      <c r="N59" t="s">
        <v>673</v>
      </c>
      <c r="O59" s="7" t="s">
        <v>687</v>
      </c>
      <c r="P59" t="s">
        <v>647</v>
      </c>
      <c r="T59" t="s">
        <v>783</v>
      </c>
      <c r="V59" s="2">
        <f t="shared" si="25"/>
        <v>15000000</v>
      </c>
      <c r="W59">
        <f t="shared" si="26"/>
        <v>156</v>
      </c>
    </row>
    <row r="60" spans="1:23" x14ac:dyDescent="0.3">
      <c r="A60" t="str">
        <f t="shared" si="0"/>
        <v>KE</v>
      </c>
      <c r="J60" s="4"/>
      <c r="K60" s="4"/>
      <c r="T60" t="s">
        <v>784</v>
      </c>
      <c r="V60" s="2">
        <f t="shared" si="25"/>
        <v>22000000</v>
      </c>
      <c r="W60">
        <f t="shared" si="26"/>
        <v>226</v>
      </c>
    </row>
    <row r="61" spans="1:23" x14ac:dyDescent="0.3">
      <c r="A61" t="str">
        <f t="shared" si="0"/>
        <v>CGA4J3X7R1V105K125AE</v>
      </c>
      <c r="E61" t="s">
        <v>36</v>
      </c>
      <c r="F61" t="str">
        <f>VLOOKUP(O61,AN$2:AQ$14,3)</f>
        <v>J</v>
      </c>
      <c r="G61">
        <v>3</v>
      </c>
      <c r="H61" t="s">
        <v>0</v>
      </c>
      <c r="I61" t="s">
        <v>18</v>
      </c>
      <c r="J61" s="4">
        <f t="shared" ref="J61:J63" si="42">LEFT(M61,2)*(10^(RIGHT(M61,1)))</f>
        <v>1000000</v>
      </c>
      <c r="K61" s="24">
        <f t="shared" ref="K61:L61" si="43">J61/1000</f>
        <v>1000</v>
      </c>
      <c r="L61" s="36">
        <f t="shared" si="43"/>
        <v>1</v>
      </c>
      <c r="M61" s="29">
        <v>105</v>
      </c>
      <c r="N61" t="s">
        <v>808</v>
      </c>
      <c r="O61" s="7" t="s">
        <v>687</v>
      </c>
      <c r="P61" t="s">
        <v>647</v>
      </c>
      <c r="T61" t="s">
        <v>755</v>
      </c>
      <c r="V61" s="2">
        <f t="shared" si="25"/>
        <v>1500000</v>
      </c>
      <c r="W61">
        <f t="shared" si="26"/>
        <v>155</v>
      </c>
    </row>
    <row r="62" spans="1:23" x14ac:dyDescent="0.3">
      <c r="A62" t="str">
        <f t="shared" si="0"/>
        <v>CGA4J1X7R1V225K125AE</v>
      </c>
      <c r="E62" t="s">
        <v>36</v>
      </c>
      <c r="F62" t="str">
        <f>VLOOKUP(O62,AN$2:AQ$14,3)</f>
        <v>J</v>
      </c>
      <c r="G62">
        <v>1</v>
      </c>
      <c r="H62" t="s">
        <v>0</v>
      </c>
      <c r="I62" t="s">
        <v>18</v>
      </c>
      <c r="J62" s="4">
        <f t="shared" si="42"/>
        <v>2200000</v>
      </c>
      <c r="K62" s="24">
        <f t="shared" ref="K62:L62" si="44">J62/1000</f>
        <v>2200</v>
      </c>
      <c r="L62" s="36">
        <f t="shared" si="44"/>
        <v>2.2000000000000002</v>
      </c>
      <c r="M62" s="29">
        <v>225</v>
      </c>
      <c r="N62" t="s">
        <v>808</v>
      </c>
      <c r="O62" s="7" t="s">
        <v>687</v>
      </c>
      <c r="P62" t="s">
        <v>647</v>
      </c>
      <c r="T62" t="s">
        <v>756</v>
      </c>
      <c r="V62" s="2">
        <f t="shared" si="25"/>
        <v>2200000</v>
      </c>
      <c r="W62">
        <f t="shared" si="26"/>
        <v>225</v>
      </c>
    </row>
    <row r="63" spans="1:23" x14ac:dyDescent="0.3">
      <c r="A63" t="str">
        <f t="shared" si="0"/>
        <v>CGA4J1X7R1V475K125AE</v>
      </c>
      <c r="E63" t="s">
        <v>36</v>
      </c>
      <c r="F63" t="str">
        <f>VLOOKUP(O63,AN$2:AQ$14,3)</f>
        <v>J</v>
      </c>
      <c r="G63">
        <v>1</v>
      </c>
      <c r="H63" t="s">
        <v>0</v>
      </c>
      <c r="I63" t="s">
        <v>18</v>
      </c>
      <c r="J63" s="4">
        <f t="shared" si="42"/>
        <v>4700000</v>
      </c>
      <c r="K63" s="24">
        <f t="shared" ref="K63:L63" si="45">J63/1000</f>
        <v>4700</v>
      </c>
      <c r="L63" s="36">
        <f t="shared" si="45"/>
        <v>4.7</v>
      </c>
      <c r="M63" s="29">
        <v>475</v>
      </c>
      <c r="N63" t="s">
        <v>808</v>
      </c>
      <c r="O63" s="7" t="s">
        <v>687</v>
      </c>
      <c r="P63" t="s">
        <v>647</v>
      </c>
      <c r="T63" t="s">
        <v>759</v>
      </c>
      <c r="V63" s="2">
        <f t="shared" si="25"/>
        <v>3300000</v>
      </c>
      <c r="W63">
        <f t="shared" si="26"/>
        <v>335</v>
      </c>
    </row>
    <row r="64" spans="1:23" x14ac:dyDescent="0.3">
      <c r="A64" t="str">
        <f t="shared" si="0"/>
        <v>KE</v>
      </c>
      <c r="J64" s="4"/>
      <c r="T64" t="s">
        <v>760</v>
      </c>
      <c r="V64" s="2">
        <f t="shared" si="25"/>
        <v>4700000</v>
      </c>
      <c r="W64">
        <f t="shared" si="26"/>
        <v>475</v>
      </c>
    </row>
    <row r="65" spans="1:23" x14ac:dyDescent="0.3">
      <c r="A65" t="str">
        <f t="shared" si="0"/>
        <v>CGA4J3X7R1E225K125AE</v>
      </c>
      <c r="E65" t="s">
        <v>36</v>
      </c>
      <c r="F65" t="str">
        <f>VLOOKUP(O65,AN$2:AQ$14,3)</f>
        <v>J</v>
      </c>
      <c r="G65">
        <v>3</v>
      </c>
      <c r="H65" t="s">
        <v>0</v>
      </c>
      <c r="I65" t="s">
        <v>19</v>
      </c>
      <c r="J65" s="4">
        <f t="shared" ref="J65:J66" si="46">LEFT(M65,2)*(10^(RIGHT(M65,1)))</f>
        <v>2200000</v>
      </c>
      <c r="K65" s="24">
        <f t="shared" ref="K65:L65" si="47">J65/1000</f>
        <v>2200</v>
      </c>
      <c r="L65" s="36">
        <f t="shared" si="47"/>
        <v>2.2000000000000002</v>
      </c>
      <c r="M65" s="29">
        <v>225</v>
      </c>
      <c r="N65" t="s">
        <v>808</v>
      </c>
      <c r="O65" s="7" t="s">
        <v>687</v>
      </c>
      <c r="P65" t="s">
        <v>647</v>
      </c>
      <c r="T65" t="s">
        <v>762</v>
      </c>
      <c r="V65" s="2">
        <f t="shared" si="25"/>
        <v>6800000</v>
      </c>
      <c r="W65">
        <f t="shared" si="26"/>
        <v>685</v>
      </c>
    </row>
    <row r="66" spans="1:23" x14ac:dyDescent="0.3">
      <c r="A66" t="str">
        <f t="shared" si="0"/>
        <v>CGA4J1X7R1E475K125AE</v>
      </c>
      <c r="E66" t="s">
        <v>36</v>
      </c>
      <c r="F66" t="str">
        <f>VLOOKUP(O66,AN$2:AQ$14,3)</f>
        <v>J</v>
      </c>
      <c r="G66">
        <v>1</v>
      </c>
      <c r="H66" t="s">
        <v>0</v>
      </c>
      <c r="I66" t="s">
        <v>19</v>
      </c>
      <c r="J66" s="4">
        <f t="shared" si="46"/>
        <v>4700000</v>
      </c>
      <c r="K66" s="24">
        <f t="shared" ref="K66:L68" si="48">J66/1000</f>
        <v>4700</v>
      </c>
      <c r="L66" s="36">
        <f t="shared" si="48"/>
        <v>4.7</v>
      </c>
      <c r="M66" s="29">
        <v>475</v>
      </c>
      <c r="N66" t="s">
        <v>808</v>
      </c>
      <c r="O66" s="7" t="s">
        <v>687</v>
      </c>
      <c r="P66" t="s">
        <v>647</v>
      </c>
    </row>
    <row r="67" spans="1:23" x14ac:dyDescent="0.3">
      <c r="A67" t="str">
        <f t="shared" ref="A67:A130" si="49">E67&amp;F67&amp;G67&amp;H67&amp;I67&amp;M67&amp;"K"&amp;O67&amp;P67&amp;"E"</f>
        <v>KE</v>
      </c>
      <c r="J67" s="4"/>
    </row>
    <row r="68" spans="1:23" x14ac:dyDescent="0.3">
      <c r="A68" t="str">
        <f t="shared" si="49"/>
        <v>CGA4J3X7R1C475K125AE</v>
      </c>
      <c r="E68" t="s">
        <v>36</v>
      </c>
      <c r="F68" t="str">
        <f>VLOOKUP(O68,AN$2:AQ$14,3)</f>
        <v>J</v>
      </c>
      <c r="G68">
        <v>3</v>
      </c>
      <c r="H68" t="s">
        <v>0</v>
      </c>
      <c r="I68" t="s">
        <v>20</v>
      </c>
      <c r="J68" s="4">
        <f t="shared" ref="J68" si="50">LEFT(M68,2)*(10^(RIGHT(M68,1)))</f>
        <v>4700000</v>
      </c>
      <c r="K68" s="24">
        <f t="shared" si="48"/>
        <v>4700</v>
      </c>
      <c r="L68" s="36">
        <f t="shared" si="48"/>
        <v>4.7</v>
      </c>
      <c r="M68" s="29">
        <v>475</v>
      </c>
      <c r="N68" t="s">
        <v>808</v>
      </c>
      <c r="O68" s="7" t="s">
        <v>687</v>
      </c>
      <c r="P68" t="s">
        <v>647</v>
      </c>
    </row>
    <row r="69" spans="1:23" x14ac:dyDescent="0.3">
      <c r="A69" t="str">
        <f t="shared" si="49"/>
        <v>KE</v>
      </c>
      <c r="J69" s="4"/>
    </row>
    <row r="70" spans="1:23" x14ac:dyDescent="0.3">
      <c r="A70" t="str">
        <f t="shared" si="49"/>
        <v>CGA5H4X7R2J102K115AE</v>
      </c>
      <c r="E70" t="s">
        <v>40</v>
      </c>
      <c r="F70" t="str">
        <f t="shared" ref="F70:F76" si="51">VLOOKUP(O70,AN$2:AQ$14,3)</f>
        <v>H</v>
      </c>
      <c r="G70">
        <v>4</v>
      </c>
      <c r="H70" t="s">
        <v>0</v>
      </c>
      <c r="I70" t="s">
        <v>14</v>
      </c>
      <c r="J70" s="4">
        <f t="shared" ref="J70:J76" si="52">LEFT(M70,2)*(10^(RIGHT(M70,1)))</f>
        <v>1000</v>
      </c>
      <c r="K70" s="24">
        <f t="shared" ref="K70:L70" si="53">J70/1000</f>
        <v>1</v>
      </c>
      <c r="L70" s="36">
        <f t="shared" si="53"/>
        <v>1E-3</v>
      </c>
      <c r="M70" s="4">
        <v>102</v>
      </c>
      <c r="N70" t="s">
        <v>808</v>
      </c>
      <c r="O70" s="7" t="s">
        <v>685</v>
      </c>
      <c r="P70" t="s">
        <v>647</v>
      </c>
    </row>
    <row r="71" spans="1:23" x14ac:dyDescent="0.3">
      <c r="A71" t="str">
        <f t="shared" si="49"/>
        <v>CGA5H4X7R2J222K115AE</v>
      </c>
      <c r="E71" t="s">
        <v>40</v>
      </c>
      <c r="F71" t="str">
        <f t="shared" si="51"/>
        <v>H</v>
      </c>
      <c r="G71">
        <v>4</v>
      </c>
      <c r="H71" t="s">
        <v>0</v>
      </c>
      <c r="I71" t="s">
        <v>14</v>
      </c>
      <c r="J71" s="4">
        <f t="shared" si="52"/>
        <v>2200</v>
      </c>
      <c r="K71" s="24">
        <f t="shared" ref="K71:L71" si="54">J71/1000</f>
        <v>2.2000000000000002</v>
      </c>
      <c r="L71" s="36">
        <f t="shared" si="54"/>
        <v>2.2000000000000001E-3</v>
      </c>
      <c r="M71" s="4">
        <v>222</v>
      </c>
      <c r="N71" t="s">
        <v>808</v>
      </c>
      <c r="O71" s="7" t="s">
        <v>685</v>
      </c>
      <c r="P71" t="s">
        <v>647</v>
      </c>
    </row>
    <row r="72" spans="1:23" x14ac:dyDescent="0.3">
      <c r="A72" t="str">
        <f t="shared" si="49"/>
        <v>CGA5H4X7R2J332K115AE</v>
      </c>
      <c r="E72" t="s">
        <v>40</v>
      </c>
      <c r="F72" t="str">
        <f t="shared" si="51"/>
        <v>H</v>
      </c>
      <c r="G72">
        <v>4</v>
      </c>
      <c r="H72" t="s">
        <v>0</v>
      </c>
      <c r="I72" t="s">
        <v>14</v>
      </c>
      <c r="J72" s="4">
        <f t="shared" si="52"/>
        <v>3300</v>
      </c>
      <c r="K72" s="24">
        <f t="shared" ref="K72:L72" si="55">J72/1000</f>
        <v>3.3</v>
      </c>
      <c r="L72" s="36">
        <f t="shared" si="55"/>
        <v>3.3E-3</v>
      </c>
      <c r="M72" s="4">
        <v>332</v>
      </c>
      <c r="N72" t="s">
        <v>808</v>
      </c>
      <c r="O72" s="7" t="s">
        <v>685</v>
      </c>
      <c r="P72" t="s">
        <v>647</v>
      </c>
    </row>
    <row r="73" spans="1:23" x14ac:dyDescent="0.3">
      <c r="A73" t="str">
        <f t="shared" si="49"/>
        <v>CGA5H4X7R2J472K115AE</v>
      </c>
      <c r="E73" t="s">
        <v>40</v>
      </c>
      <c r="F73" t="str">
        <f t="shared" si="51"/>
        <v>H</v>
      </c>
      <c r="G73">
        <v>4</v>
      </c>
      <c r="H73" t="s">
        <v>0</v>
      </c>
      <c r="I73" t="s">
        <v>14</v>
      </c>
      <c r="J73" s="4">
        <f t="shared" si="52"/>
        <v>4700</v>
      </c>
      <c r="K73" s="24">
        <f t="shared" ref="K73:L73" si="56">J73/1000</f>
        <v>4.7</v>
      </c>
      <c r="L73" s="36">
        <f t="shared" si="56"/>
        <v>4.7000000000000002E-3</v>
      </c>
      <c r="M73" s="4">
        <v>472</v>
      </c>
      <c r="N73" t="s">
        <v>808</v>
      </c>
      <c r="O73" s="7" t="s">
        <v>685</v>
      </c>
      <c r="P73" t="s">
        <v>647</v>
      </c>
    </row>
    <row r="74" spans="1:23" x14ac:dyDescent="0.3">
      <c r="A74" t="str">
        <f t="shared" si="49"/>
        <v>CGA5H4X7R2J103K115AE</v>
      </c>
      <c r="E74" t="s">
        <v>40</v>
      </c>
      <c r="F74" t="str">
        <f t="shared" si="51"/>
        <v>H</v>
      </c>
      <c r="G74">
        <v>4</v>
      </c>
      <c r="H74" t="s">
        <v>0</v>
      </c>
      <c r="I74" t="s">
        <v>14</v>
      </c>
      <c r="J74" s="4">
        <f t="shared" si="52"/>
        <v>10000</v>
      </c>
      <c r="K74" s="24">
        <f t="shared" ref="K74:L74" si="57">J74/1000</f>
        <v>10</v>
      </c>
      <c r="L74" s="36">
        <f t="shared" si="57"/>
        <v>0.01</v>
      </c>
      <c r="M74" s="4">
        <v>103</v>
      </c>
      <c r="N74" t="s">
        <v>808</v>
      </c>
      <c r="O74" s="7" t="s">
        <v>685</v>
      </c>
      <c r="P74" t="s">
        <v>647</v>
      </c>
    </row>
    <row r="75" spans="1:23" x14ac:dyDescent="0.3">
      <c r="A75" t="str">
        <f t="shared" si="49"/>
        <v>CGA5J4X7R2J223K130AE</v>
      </c>
      <c r="E75" t="s">
        <v>40</v>
      </c>
      <c r="F75" t="str">
        <f t="shared" si="51"/>
        <v>J</v>
      </c>
      <c r="G75">
        <v>4</v>
      </c>
      <c r="H75" t="s">
        <v>0</v>
      </c>
      <c r="I75" t="s">
        <v>14</v>
      </c>
      <c r="J75" s="4">
        <f t="shared" si="52"/>
        <v>22000</v>
      </c>
      <c r="K75" s="24">
        <f t="shared" ref="K75:L75" si="58">J75/1000</f>
        <v>22</v>
      </c>
      <c r="L75" s="36">
        <f t="shared" si="58"/>
        <v>2.1999999999999999E-2</v>
      </c>
      <c r="M75" s="4">
        <v>223</v>
      </c>
      <c r="N75" t="s">
        <v>808</v>
      </c>
      <c r="O75" s="7" t="s">
        <v>797</v>
      </c>
      <c r="P75" t="s">
        <v>647</v>
      </c>
    </row>
    <row r="76" spans="1:23" x14ac:dyDescent="0.3">
      <c r="A76" t="str">
        <f t="shared" si="49"/>
        <v>CGA5L4X7R2J333K160AE</v>
      </c>
      <c r="E76" t="s">
        <v>40</v>
      </c>
      <c r="F76" t="str">
        <f t="shared" si="51"/>
        <v>L</v>
      </c>
      <c r="G76">
        <v>4</v>
      </c>
      <c r="H76" t="s">
        <v>0</v>
      </c>
      <c r="I76" t="s">
        <v>14</v>
      </c>
      <c r="J76" s="4">
        <f t="shared" si="52"/>
        <v>33000</v>
      </c>
      <c r="K76" s="24">
        <f t="shared" ref="K76:L76" si="59">J76/1000</f>
        <v>33</v>
      </c>
      <c r="L76" s="36">
        <f t="shared" si="59"/>
        <v>3.3000000000000002E-2</v>
      </c>
      <c r="M76" s="4">
        <v>333</v>
      </c>
      <c r="N76" t="s">
        <v>808</v>
      </c>
      <c r="O76" s="7" t="s">
        <v>689</v>
      </c>
      <c r="P76" t="s">
        <v>647</v>
      </c>
    </row>
    <row r="77" spans="1:23" x14ac:dyDescent="0.3">
      <c r="A77" t="str">
        <f t="shared" si="49"/>
        <v>KE</v>
      </c>
      <c r="J77" s="4"/>
      <c r="K77" s="4"/>
    </row>
    <row r="78" spans="1:23" x14ac:dyDescent="0.3">
      <c r="A78" t="str">
        <f t="shared" si="49"/>
        <v>CGA5H3X7R2E223K115AE</v>
      </c>
      <c r="E78" t="s">
        <v>40</v>
      </c>
      <c r="F78" t="str">
        <f>VLOOKUP(O78,AN$2:AQ$14,3)</f>
        <v>H</v>
      </c>
      <c r="G78">
        <v>3</v>
      </c>
      <c r="H78" t="s">
        <v>0</v>
      </c>
      <c r="I78" t="s">
        <v>15</v>
      </c>
      <c r="J78" s="4">
        <f t="shared" ref="J78:J80" si="60">LEFT(M78,2)*(10^(RIGHT(M78,1)))</f>
        <v>22000</v>
      </c>
      <c r="K78" s="24">
        <f t="shared" ref="K78:L78" si="61">J78/1000</f>
        <v>22</v>
      </c>
      <c r="L78" s="36">
        <f t="shared" si="61"/>
        <v>2.1999999999999999E-2</v>
      </c>
      <c r="M78" s="4">
        <v>223</v>
      </c>
      <c r="N78" t="s">
        <v>808</v>
      </c>
      <c r="O78" s="7" t="s">
        <v>685</v>
      </c>
      <c r="P78" t="s">
        <v>647</v>
      </c>
    </row>
    <row r="79" spans="1:23" x14ac:dyDescent="0.3">
      <c r="A79" t="str">
        <f t="shared" si="49"/>
        <v>CGA5L3X7R2E473K160AE</v>
      </c>
      <c r="E79" t="s">
        <v>40</v>
      </c>
      <c r="F79" t="str">
        <f>VLOOKUP(O79,AN$2:AQ$14,3)</f>
        <v>L</v>
      </c>
      <c r="G79">
        <v>3</v>
      </c>
      <c r="H79" t="s">
        <v>0</v>
      </c>
      <c r="I79" t="s">
        <v>15</v>
      </c>
      <c r="J79" s="4">
        <f t="shared" si="60"/>
        <v>47000</v>
      </c>
      <c r="K79" s="24">
        <f t="shared" ref="K79:L79" si="62">J79/1000</f>
        <v>47</v>
      </c>
      <c r="L79" s="36">
        <f t="shared" si="62"/>
        <v>4.7E-2</v>
      </c>
      <c r="M79" s="4">
        <v>473</v>
      </c>
      <c r="N79" t="s">
        <v>808</v>
      </c>
      <c r="O79" s="7" t="s">
        <v>689</v>
      </c>
      <c r="P79" t="s">
        <v>647</v>
      </c>
    </row>
    <row r="80" spans="1:23" x14ac:dyDescent="0.3">
      <c r="A80" t="str">
        <f t="shared" si="49"/>
        <v>CGA5L3X7R2E104K160AE</v>
      </c>
      <c r="E80" t="s">
        <v>40</v>
      </c>
      <c r="F80" t="str">
        <f>VLOOKUP(O80,AN$2:AQ$14,3)</f>
        <v>L</v>
      </c>
      <c r="G80">
        <v>3</v>
      </c>
      <c r="H80" t="s">
        <v>0</v>
      </c>
      <c r="I80" t="s">
        <v>15</v>
      </c>
      <c r="J80" s="4">
        <f t="shared" si="60"/>
        <v>100000</v>
      </c>
      <c r="K80" s="24">
        <f t="shared" ref="K80:L82" si="63">J80/1000</f>
        <v>100</v>
      </c>
      <c r="L80" s="36">
        <f t="shared" si="63"/>
        <v>0.1</v>
      </c>
      <c r="M80" s="4">
        <v>104</v>
      </c>
      <c r="N80" t="s">
        <v>808</v>
      </c>
      <c r="O80" s="7" t="s">
        <v>689</v>
      </c>
      <c r="P80" t="s">
        <v>647</v>
      </c>
    </row>
    <row r="81" spans="1:16" x14ac:dyDescent="0.3">
      <c r="A81" t="str">
        <f t="shared" si="49"/>
        <v>KE</v>
      </c>
      <c r="J81" s="4"/>
      <c r="K81" s="4"/>
    </row>
    <row r="82" spans="1:16" x14ac:dyDescent="0.3">
      <c r="A82" t="str">
        <f t="shared" si="49"/>
        <v>CGA5L2X7R2A104K160AE</v>
      </c>
      <c r="E82" t="s">
        <v>40</v>
      </c>
      <c r="F82" t="str">
        <f>VLOOKUP(O82,AN$2:AQ$14,3)</f>
        <v>L</v>
      </c>
      <c r="G82">
        <v>2</v>
      </c>
      <c r="H82" t="s">
        <v>0</v>
      </c>
      <c r="I82" t="s">
        <v>16</v>
      </c>
      <c r="J82" s="4">
        <f t="shared" ref="J82" si="64">LEFT(M82,2)*(10^(RIGHT(M82,1)))</f>
        <v>100000</v>
      </c>
      <c r="K82" s="24">
        <f t="shared" si="63"/>
        <v>100</v>
      </c>
      <c r="L82" s="36">
        <f t="shared" si="63"/>
        <v>0.1</v>
      </c>
      <c r="M82" s="4">
        <v>104</v>
      </c>
      <c r="N82" t="s">
        <v>808</v>
      </c>
      <c r="O82" s="7" t="s">
        <v>689</v>
      </c>
      <c r="P82" t="s">
        <v>647</v>
      </c>
    </row>
    <row r="83" spans="1:16" x14ac:dyDescent="0.3">
      <c r="A83" t="str">
        <f t="shared" si="49"/>
        <v>CGA5H2X7R2A224K115AE</v>
      </c>
      <c r="E83" t="s">
        <v>40</v>
      </c>
      <c r="F83" t="str">
        <f>VLOOKUP(O83,AN$2:AQ$14,3)</f>
        <v>H</v>
      </c>
      <c r="G83">
        <v>2</v>
      </c>
      <c r="H83" t="s">
        <v>0</v>
      </c>
      <c r="I83" t="s">
        <v>16</v>
      </c>
      <c r="J83" s="4">
        <f t="shared" ref="J83:J85" si="65">LEFT(M83,2)*(10^(RIGHT(M83,1)))</f>
        <v>220000</v>
      </c>
      <c r="K83" s="24">
        <f t="shared" ref="K83:L83" si="66">J83/1000</f>
        <v>220</v>
      </c>
      <c r="L83" s="36">
        <f t="shared" si="66"/>
        <v>0.22</v>
      </c>
      <c r="M83" s="4">
        <v>224</v>
      </c>
      <c r="N83" t="s">
        <v>808</v>
      </c>
      <c r="O83" s="7" t="s">
        <v>685</v>
      </c>
      <c r="P83" t="s">
        <v>647</v>
      </c>
    </row>
    <row r="84" spans="1:16" x14ac:dyDescent="0.3">
      <c r="A84" t="str">
        <f t="shared" si="49"/>
        <v>CGA5L2X7R2A474K160AE</v>
      </c>
      <c r="E84" t="s">
        <v>40</v>
      </c>
      <c r="F84" t="str">
        <f>VLOOKUP(O84,AN$2:AQ$14,3)</f>
        <v>L</v>
      </c>
      <c r="G84">
        <v>2</v>
      </c>
      <c r="H84" t="s">
        <v>0</v>
      </c>
      <c r="I84" t="s">
        <v>16</v>
      </c>
      <c r="J84" s="4">
        <f t="shared" si="65"/>
        <v>470000</v>
      </c>
      <c r="K84" s="24">
        <f t="shared" ref="K84:L84" si="67">J84/1000</f>
        <v>470</v>
      </c>
      <c r="L84" s="36">
        <f t="shared" si="67"/>
        <v>0.47</v>
      </c>
      <c r="M84" s="4">
        <v>474</v>
      </c>
      <c r="N84" t="s">
        <v>808</v>
      </c>
      <c r="O84" s="7" t="s">
        <v>689</v>
      </c>
      <c r="P84" t="s">
        <v>647</v>
      </c>
    </row>
    <row r="85" spans="1:16" x14ac:dyDescent="0.3">
      <c r="A85" t="str">
        <f t="shared" si="49"/>
        <v>CGA5L2X7R2A105K160AE</v>
      </c>
      <c r="E85" t="s">
        <v>40</v>
      </c>
      <c r="F85" t="str">
        <f>VLOOKUP(O85,AN$2:AQ$14,3)</f>
        <v>L</v>
      </c>
      <c r="G85">
        <v>2</v>
      </c>
      <c r="H85" t="s">
        <v>0</v>
      </c>
      <c r="I85" t="s">
        <v>16</v>
      </c>
      <c r="J85" s="4">
        <f t="shared" si="65"/>
        <v>1000000</v>
      </c>
      <c r="K85" s="24">
        <f t="shared" ref="K85:L85" si="68">J85/1000</f>
        <v>1000</v>
      </c>
      <c r="L85" s="36">
        <f t="shared" si="68"/>
        <v>1</v>
      </c>
      <c r="M85" s="4">
        <v>105</v>
      </c>
      <c r="N85" t="s">
        <v>808</v>
      </c>
      <c r="O85" s="7" t="s">
        <v>689</v>
      </c>
      <c r="P85" t="s">
        <v>647</v>
      </c>
    </row>
    <row r="86" spans="1:16" x14ac:dyDescent="0.3">
      <c r="A86" t="str">
        <f t="shared" si="49"/>
        <v>KE</v>
      </c>
      <c r="J86" s="4"/>
      <c r="K86" s="4"/>
    </row>
    <row r="87" spans="1:16" x14ac:dyDescent="0.3">
      <c r="A87" t="str">
        <f t="shared" si="49"/>
        <v>CGA5L3X7R1H105K160AE</v>
      </c>
      <c r="E87" t="s">
        <v>40</v>
      </c>
      <c r="F87" t="str">
        <f>VLOOKUP(O87,AN$2:AQ$14,3)</f>
        <v>L</v>
      </c>
      <c r="G87">
        <v>3</v>
      </c>
      <c r="H87" t="s">
        <v>0</v>
      </c>
      <c r="I87" t="s">
        <v>17</v>
      </c>
      <c r="J87" s="4">
        <f t="shared" si="22"/>
        <v>1000000</v>
      </c>
      <c r="K87" s="24">
        <f t="shared" ref="K87:L90" si="69">J87/1000</f>
        <v>1000</v>
      </c>
      <c r="L87" s="36">
        <f t="shared" si="69"/>
        <v>1</v>
      </c>
      <c r="M87" s="4">
        <v>105</v>
      </c>
      <c r="N87" t="s">
        <v>808</v>
      </c>
      <c r="O87" s="7" t="s">
        <v>689</v>
      </c>
      <c r="P87" t="s">
        <v>647</v>
      </c>
    </row>
    <row r="88" spans="1:16" x14ac:dyDescent="0.3">
      <c r="A88" t="str">
        <f t="shared" si="49"/>
        <v>CGA5L3X7R1H225K160AE</v>
      </c>
      <c r="E88" t="s">
        <v>40</v>
      </c>
      <c r="F88" t="str">
        <f>VLOOKUP(O88,AN$2:AQ$14,3)</f>
        <v>L</v>
      </c>
      <c r="G88">
        <v>3</v>
      </c>
      <c r="H88" t="s">
        <v>0</v>
      </c>
      <c r="I88" t="s">
        <v>17</v>
      </c>
      <c r="J88" s="4">
        <f t="shared" si="22"/>
        <v>2200000</v>
      </c>
      <c r="K88" s="24">
        <f t="shared" si="69"/>
        <v>2200</v>
      </c>
      <c r="L88" s="36">
        <f t="shared" si="69"/>
        <v>2.2000000000000002</v>
      </c>
      <c r="M88" s="4">
        <v>225</v>
      </c>
      <c r="N88" t="s">
        <v>808</v>
      </c>
      <c r="O88" s="7" t="s">
        <v>689</v>
      </c>
      <c r="P88" t="s">
        <v>647</v>
      </c>
    </row>
    <row r="89" spans="1:16" x14ac:dyDescent="0.3">
      <c r="A89" t="str">
        <f t="shared" si="49"/>
        <v>CGA5L3X7R1H475K160AE</v>
      </c>
      <c r="E89" t="s">
        <v>40</v>
      </c>
      <c r="F89" t="str">
        <f>VLOOKUP(O89,AN$2:AQ$14,3)</f>
        <v>L</v>
      </c>
      <c r="G89">
        <v>3</v>
      </c>
      <c r="H89" t="s">
        <v>0</v>
      </c>
      <c r="I89" t="s">
        <v>17</v>
      </c>
      <c r="J89" s="4">
        <f t="shared" si="22"/>
        <v>4700000</v>
      </c>
      <c r="K89" s="24">
        <f t="shared" si="69"/>
        <v>4700</v>
      </c>
      <c r="L89" s="36">
        <f t="shared" si="69"/>
        <v>4.7</v>
      </c>
      <c r="M89" s="4">
        <v>475</v>
      </c>
      <c r="N89" t="s">
        <v>808</v>
      </c>
      <c r="O89" s="7" t="s">
        <v>689</v>
      </c>
      <c r="P89" t="s">
        <v>647</v>
      </c>
    </row>
    <row r="90" spans="1:16" x14ac:dyDescent="0.3">
      <c r="A90" t="str">
        <f t="shared" si="49"/>
        <v>CGA5L3X7R1H106K160AE</v>
      </c>
      <c r="E90" t="s">
        <v>40</v>
      </c>
      <c r="F90" t="str">
        <f>VLOOKUP(O90,AN$2:AQ$14,3)</f>
        <v>L</v>
      </c>
      <c r="G90">
        <v>3</v>
      </c>
      <c r="H90" t="s">
        <v>0</v>
      </c>
      <c r="I90" t="s">
        <v>17</v>
      </c>
      <c r="J90" s="4">
        <f t="shared" si="22"/>
        <v>10000000</v>
      </c>
      <c r="K90" s="24">
        <f t="shared" si="69"/>
        <v>10000</v>
      </c>
      <c r="L90" s="36">
        <f t="shared" si="69"/>
        <v>10</v>
      </c>
      <c r="M90" s="4">
        <v>106</v>
      </c>
      <c r="N90" t="s">
        <v>673</v>
      </c>
      <c r="O90" s="7" t="s">
        <v>689</v>
      </c>
      <c r="P90" t="s">
        <v>647</v>
      </c>
    </row>
    <row r="91" spans="1:16" x14ac:dyDescent="0.3">
      <c r="A91" t="str">
        <f t="shared" si="49"/>
        <v>KE</v>
      </c>
      <c r="J91" s="4"/>
      <c r="K91" s="4"/>
    </row>
    <row r="92" spans="1:16" x14ac:dyDescent="0.3">
      <c r="A92" t="str">
        <f t="shared" si="49"/>
        <v>CGA5L3X7R1V225K160AE</v>
      </c>
      <c r="E92" t="s">
        <v>40</v>
      </c>
      <c r="F92" t="str">
        <f>VLOOKUP(O92,AN$2:AQ$14,3)</f>
        <v>L</v>
      </c>
      <c r="G92">
        <v>3</v>
      </c>
      <c r="H92" t="s">
        <v>0</v>
      </c>
      <c r="I92" t="s">
        <v>18</v>
      </c>
      <c r="J92" s="4">
        <f t="shared" si="22"/>
        <v>2200000</v>
      </c>
      <c r="K92" s="24">
        <f t="shared" ref="K92:L94" si="70">J92/1000</f>
        <v>2200</v>
      </c>
      <c r="L92" s="36">
        <f t="shared" si="70"/>
        <v>2.2000000000000002</v>
      </c>
      <c r="M92" s="4">
        <v>225</v>
      </c>
      <c r="N92" t="s">
        <v>808</v>
      </c>
      <c r="O92" s="7" t="s">
        <v>689</v>
      </c>
      <c r="P92" t="s">
        <v>647</v>
      </c>
    </row>
    <row r="93" spans="1:16" x14ac:dyDescent="0.3">
      <c r="A93" t="str">
        <f t="shared" si="49"/>
        <v>CGA5L1X7R1V475K160AE</v>
      </c>
      <c r="E93" t="s">
        <v>40</v>
      </c>
      <c r="F93" t="str">
        <f>VLOOKUP(O93,AN$2:AQ$14,3)</f>
        <v>L</v>
      </c>
      <c r="G93">
        <v>1</v>
      </c>
      <c r="H93" t="s">
        <v>0</v>
      </c>
      <c r="I93" t="s">
        <v>18</v>
      </c>
      <c r="J93" s="4">
        <f t="shared" si="22"/>
        <v>4700000</v>
      </c>
      <c r="K93" s="24">
        <f t="shared" si="70"/>
        <v>4700</v>
      </c>
      <c r="L93" s="36">
        <f t="shared" si="70"/>
        <v>4.7</v>
      </c>
      <c r="M93" s="4">
        <v>475</v>
      </c>
      <c r="N93" t="s">
        <v>808</v>
      </c>
      <c r="O93" s="7" t="s">
        <v>689</v>
      </c>
      <c r="P93" t="s">
        <v>647</v>
      </c>
    </row>
    <row r="94" spans="1:16" x14ac:dyDescent="0.3">
      <c r="A94" t="str">
        <f t="shared" si="49"/>
        <v>CGA5L1X7R1V106K160AE</v>
      </c>
      <c r="E94" t="s">
        <v>40</v>
      </c>
      <c r="F94" t="str">
        <f>VLOOKUP(O94,AN$2:AQ$14,3)</f>
        <v>L</v>
      </c>
      <c r="G94">
        <v>1</v>
      </c>
      <c r="H94" t="s">
        <v>0</v>
      </c>
      <c r="I94" t="s">
        <v>18</v>
      </c>
      <c r="J94" s="4">
        <f t="shared" si="22"/>
        <v>10000000</v>
      </c>
      <c r="K94" s="24">
        <f t="shared" si="70"/>
        <v>10000</v>
      </c>
      <c r="L94" s="36">
        <f t="shared" si="70"/>
        <v>10</v>
      </c>
      <c r="M94" s="4">
        <v>106</v>
      </c>
      <c r="N94" t="s">
        <v>808</v>
      </c>
      <c r="O94" s="7" t="s">
        <v>689</v>
      </c>
      <c r="P94" t="s">
        <v>647</v>
      </c>
    </row>
    <row r="95" spans="1:16" x14ac:dyDescent="0.3">
      <c r="A95" t="str">
        <f t="shared" si="49"/>
        <v>KE</v>
      </c>
      <c r="J95" s="4"/>
      <c r="K95" s="4"/>
    </row>
    <row r="96" spans="1:16" x14ac:dyDescent="0.3">
      <c r="A96" t="str">
        <f t="shared" si="49"/>
        <v>CGA5L2X7R1E225K160AE</v>
      </c>
      <c r="E96" t="s">
        <v>40</v>
      </c>
      <c r="F96" t="str">
        <f>VLOOKUP(O96,AN$2:AQ$14,3)</f>
        <v>L</v>
      </c>
      <c r="G96">
        <v>2</v>
      </c>
      <c r="H96" t="s">
        <v>0</v>
      </c>
      <c r="I96" t="s">
        <v>19</v>
      </c>
      <c r="J96" s="4">
        <f t="shared" si="22"/>
        <v>2200000</v>
      </c>
      <c r="K96" s="24">
        <f t="shared" ref="K96:L97" si="71">J96/1000</f>
        <v>2200</v>
      </c>
      <c r="L96" s="36">
        <f t="shared" si="71"/>
        <v>2.2000000000000002</v>
      </c>
      <c r="M96" s="4">
        <v>225</v>
      </c>
      <c r="N96" t="s">
        <v>808</v>
      </c>
      <c r="O96" s="7" t="s">
        <v>689</v>
      </c>
      <c r="P96" t="s">
        <v>647</v>
      </c>
    </row>
    <row r="97" spans="1:16" x14ac:dyDescent="0.3">
      <c r="A97" t="str">
        <f t="shared" si="49"/>
        <v>CGA5L1X7R1E106K160AE</v>
      </c>
      <c r="E97" t="s">
        <v>40</v>
      </c>
      <c r="F97" t="str">
        <f>VLOOKUP(O97,AN$2:AQ$14,3)</f>
        <v>L</v>
      </c>
      <c r="G97">
        <v>1</v>
      </c>
      <c r="H97" t="s">
        <v>0</v>
      </c>
      <c r="I97" t="s">
        <v>19</v>
      </c>
      <c r="J97" s="4">
        <f t="shared" ref="J97" si="72">LEFT(M97,2)*(10^(RIGHT(M97,1)))</f>
        <v>10000000</v>
      </c>
      <c r="K97" s="24">
        <f t="shared" si="71"/>
        <v>10000</v>
      </c>
      <c r="L97" s="36">
        <f t="shared" si="71"/>
        <v>10</v>
      </c>
      <c r="M97" s="29">
        <v>106</v>
      </c>
      <c r="N97" t="s">
        <v>808</v>
      </c>
      <c r="O97" s="7" t="s">
        <v>689</v>
      </c>
      <c r="P97" t="s">
        <v>647</v>
      </c>
    </row>
    <row r="98" spans="1:16" x14ac:dyDescent="0.3">
      <c r="A98" t="str">
        <f t="shared" si="49"/>
        <v>KE</v>
      </c>
      <c r="J98" s="4"/>
      <c r="K98" s="4"/>
    </row>
    <row r="99" spans="1:16" x14ac:dyDescent="0.3">
      <c r="A99" t="str">
        <f t="shared" si="49"/>
        <v>CGA5L1X7R0J226K160AE</v>
      </c>
      <c r="E99" t="s">
        <v>40</v>
      </c>
      <c r="F99" t="str">
        <f>VLOOKUP(O99,AN$2:AQ$14,3)</f>
        <v>L</v>
      </c>
      <c r="G99">
        <v>1</v>
      </c>
      <c r="H99" t="s">
        <v>0</v>
      </c>
      <c r="I99" t="s">
        <v>21</v>
      </c>
      <c r="J99" s="4">
        <f t="shared" ref="J99" si="73">LEFT(M99,2)*(10^(RIGHT(M99,1)))</f>
        <v>22000000</v>
      </c>
      <c r="K99" s="24">
        <f t="shared" ref="K99:L99" si="74">J99/1000</f>
        <v>22000</v>
      </c>
      <c r="L99" s="36">
        <f t="shared" si="74"/>
        <v>22</v>
      </c>
      <c r="M99" s="29">
        <v>226</v>
      </c>
      <c r="N99" t="s">
        <v>654</v>
      </c>
      <c r="O99" s="7" t="s">
        <v>689</v>
      </c>
      <c r="P99" t="s">
        <v>647</v>
      </c>
    </row>
    <row r="100" spans="1:16" x14ac:dyDescent="0.3">
      <c r="A100" t="str">
        <f t="shared" si="49"/>
        <v>KE</v>
      </c>
    </row>
    <row r="101" spans="1:16" x14ac:dyDescent="0.3">
      <c r="A101" t="str">
        <f t="shared" si="49"/>
        <v>CGA6M4X7R2J473K200AE</v>
      </c>
      <c r="E101" t="s">
        <v>44</v>
      </c>
      <c r="F101" t="str">
        <f>VLOOKUP(O101,AN$2:AQ$14,3)</f>
        <v>M</v>
      </c>
      <c r="G101">
        <v>4</v>
      </c>
      <c r="H101" t="s">
        <v>0</v>
      </c>
      <c r="I101" t="s">
        <v>14</v>
      </c>
      <c r="J101" s="4">
        <f t="shared" ref="J101" si="75">LEFT(M101,2)*(10^(RIGHT(M101,1)))</f>
        <v>47000</v>
      </c>
      <c r="K101" s="24">
        <f t="shared" ref="K101:L102" si="76">J101/1000</f>
        <v>47</v>
      </c>
      <c r="L101" s="36">
        <f t="shared" si="76"/>
        <v>4.7E-2</v>
      </c>
      <c r="M101" s="29">
        <v>473</v>
      </c>
      <c r="N101" t="s">
        <v>808</v>
      </c>
      <c r="O101" s="7" t="s">
        <v>691</v>
      </c>
      <c r="P101" t="s">
        <v>647</v>
      </c>
    </row>
    <row r="102" spans="1:16" x14ac:dyDescent="0.3">
      <c r="A102" t="str">
        <f t="shared" si="49"/>
        <v>CGA6M4X7R2J683K200AE</v>
      </c>
      <c r="E102" t="s">
        <v>44</v>
      </c>
      <c r="F102" t="str">
        <f>VLOOKUP(O102,AN$2:AQ$14,3)</f>
        <v>M</v>
      </c>
      <c r="G102">
        <v>4</v>
      </c>
      <c r="H102" t="s">
        <v>0</v>
      </c>
      <c r="I102" t="s">
        <v>14</v>
      </c>
      <c r="J102" s="4">
        <f t="shared" ref="J102" si="77">LEFT(M102,2)*(10^(RIGHT(M102,1)))</f>
        <v>68000</v>
      </c>
      <c r="K102" s="24">
        <f t="shared" si="76"/>
        <v>68</v>
      </c>
      <c r="L102" s="36">
        <f t="shared" si="76"/>
        <v>6.8000000000000005E-2</v>
      </c>
      <c r="M102" s="29">
        <v>683</v>
      </c>
      <c r="N102" t="s">
        <v>808</v>
      </c>
      <c r="O102" s="7" t="s">
        <v>691</v>
      </c>
      <c r="P102" t="s">
        <v>647</v>
      </c>
    </row>
    <row r="103" spans="1:16" x14ac:dyDescent="0.3">
      <c r="A103" t="str">
        <f t="shared" si="49"/>
        <v>KE</v>
      </c>
    </row>
    <row r="104" spans="1:16" x14ac:dyDescent="0.3">
      <c r="A104" t="str">
        <f t="shared" si="49"/>
        <v>CGA6M3X7R2E104K200AE</v>
      </c>
      <c r="E104" t="s">
        <v>44</v>
      </c>
      <c r="F104" t="str">
        <f>VLOOKUP(O104,AN$2:AQ$14,3)</f>
        <v>M</v>
      </c>
      <c r="G104">
        <v>3</v>
      </c>
      <c r="H104" t="s">
        <v>0</v>
      </c>
      <c r="I104" t="s">
        <v>15</v>
      </c>
      <c r="J104" s="4">
        <f t="shared" ref="J104:J105" si="78">LEFT(M104,2)*(10^(RIGHT(M104,1)))</f>
        <v>100000</v>
      </c>
      <c r="K104" s="24">
        <f t="shared" ref="K104:L104" si="79">J104/1000</f>
        <v>100</v>
      </c>
      <c r="L104" s="36">
        <f t="shared" si="79"/>
        <v>0.1</v>
      </c>
      <c r="M104" s="29">
        <v>104</v>
      </c>
      <c r="N104" t="s">
        <v>808</v>
      </c>
      <c r="O104" s="7" t="s">
        <v>691</v>
      </c>
      <c r="P104" t="s">
        <v>647</v>
      </c>
    </row>
    <row r="105" spans="1:16" x14ac:dyDescent="0.3">
      <c r="A105" t="str">
        <f t="shared" si="49"/>
        <v>CGA6M3X7R2E224K200AE</v>
      </c>
      <c r="E105" t="s">
        <v>44</v>
      </c>
      <c r="F105" t="str">
        <f>VLOOKUP(O105,AN$2:AQ$14,3)</f>
        <v>M</v>
      </c>
      <c r="G105">
        <v>3</v>
      </c>
      <c r="H105" t="s">
        <v>0</v>
      </c>
      <c r="I105" t="s">
        <v>15</v>
      </c>
      <c r="J105" s="4">
        <f t="shared" si="78"/>
        <v>220000</v>
      </c>
      <c r="K105" s="24">
        <f t="shared" ref="K105:L105" si="80">J105/1000</f>
        <v>220</v>
      </c>
      <c r="L105" s="36">
        <f t="shared" si="80"/>
        <v>0.22</v>
      </c>
      <c r="M105" s="29">
        <v>224</v>
      </c>
      <c r="N105" t="s">
        <v>808</v>
      </c>
      <c r="O105" s="7" t="s">
        <v>691</v>
      </c>
      <c r="P105" t="s">
        <v>647</v>
      </c>
    </row>
    <row r="106" spans="1:16" x14ac:dyDescent="0.3">
      <c r="A106" t="str">
        <f t="shared" si="49"/>
        <v>KE</v>
      </c>
    </row>
    <row r="107" spans="1:16" x14ac:dyDescent="0.3">
      <c r="A107" t="str">
        <f t="shared" si="49"/>
        <v>CGA6M2X7R2A474K200AE</v>
      </c>
      <c r="E107" t="s">
        <v>44</v>
      </c>
      <c r="F107" t="str">
        <f>VLOOKUP(O107,AN$2:AQ$14,3)</f>
        <v>M</v>
      </c>
      <c r="G107">
        <v>2</v>
      </c>
      <c r="H107" t="s">
        <v>0</v>
      </c>
      <c r="I107" t="s">
        <v>16</v>
      </c>
      <c r="J107" s="4">
        <f t="shared" ref="J107" si="81">LEFT(M107,2)*(10^(RIGHT(M107,1)))</f>
        <v>470000</v>
      </c>
      <c r="K107" s="24">
        <f t="shared" ref="K107:L108" si="82">J107/1000</f>
        <v>470</v>
      </c>
      <c r="L107" s="36">
        <f t="shared" si="82"/>
        <v>0.47</v>
      </c>
      <c r="M107" s="29">
        <v>474</v>
      </c>
      <c r="N107" t="s">
        <v>808</v>
      </c>
      <c r="O107" s="7" t="s">
        <v>691</v>
      </c>
      <c r="P107" t="s">
        <v>647</v>
      </c>
    </row>
    <row r="108" spans="1:16" x14ac:dyDescent="0.3">
      <c r="A108" t="str">
        <f t="shared" si="49"/>
        <v>CGA6M2X7R2A105K200AE</v>
      </c>
      <c r="E108" t="s">
        <v>44</v>
      </c>
      <c r="F108" t="str">
        <f>VLOOKUP(O108,AN$2:AQ$14,3)</f>
        <v>M</v>
      </c>
      <c r="G108">
        <v>2</v>
      </c>
      <c r="H108" t="s">
        <v>0</v>
      </c>
      <c r="I108" t="s">
        <v>16</v>
      </c>
      <c r="J108" s="4">
        <f t="shared" ref="J108:J109" si="83">LEFT(M108,2)*(10^(RIGHT(M108,1)))</f>
        <v>1000000</v>
      </c>
      <c r="K108" s="24">
        <f t="shared" si="82"/>
        <v>1000</v>
      </c>
      <c r="L108" s="36">
        <f t="shared" si="82"/>
        <v>1</v>
      </c>
      <c r="M108" s="29">
        <v>105</v>
      </c>
      <c r="N108" t="s">
        <v>808</v>
      </c>
      <c r="O108" s="7" t="s">
        <v>691</v>
      </c>
      <c r="P108" t="s">
        <v>647</v>
      </c>
    </row>
    <row r="109" spans="1:16" x14ac:dyDescent="0.3">
      <c r="A109" t="str">
        <f t="shared" si="49"/>
        <v>CGA6N3X7R2A225K230AE</v>
      </c>
      <c r="E109" t="s">
        <v>44</v>
      </c>
      <c r="F109" t="str">
        <f>VLOOKUP(O109,AN$2:AQ$14,3)</f>
        <v>N</v>
      </c>
      <c r="G109">
        <v>3</v>
      </c>
      <c r="H109" t="s">
        <v>0</v>
      </c>
      <c r="I109" t="s">
        <v>16</v>
      </c>
      <c r="J109" s="4">
        <f t="shared" si="83"/>
        <v>2200000</v>
      </c>
      <c r="K109" s="24">
        <f t="shared" ref="K109:L109" si="84">J109/1000</f>
        <v>2200</v>
      </c>
      <c r="L109" s="36">
        <f t="shared" si="84"/>
        <v>2.2000000000000002</v>
      </c>
      <c r="M109" s="29">
        <v>225</v>
      </c>
      <c r="N109" t="s">
        <v>808</v>
      </c>
      <c r="O109" s="7" t="s">
        <v>693</v>
      </c>
      <c r="P109" t="s">
        <v>647</v>
      </c>
    </row>
    <row r="110" spans="1:16" x14ac:dyDescent="0.3">
      <c r="A110" t="str">
        <f t="shared" si="49"/>
        <v>KE</v>
      </c>
    </row>
    <row r="111" spans="1:16" x14ac:dyDescent="0.3">
      <c r="A111" t="str">
        <f t="shared" si="49"/>
        <v>CGA6M3X7R1H225K200AE</v>
      </c>
      <c r="E111" s="43" t="s">
        <v>44</v>
      </c>
      <c r="F111" s="43" t="str">
        <f>VLOOKUP(O111,AN$2:AQ$14,3)</f>
        <v>M</v>
      </c>
      <c r="G111" s="43">
        <v>3</v>
      </c>
      <c r="H111" s="43" t="s">
        <v>0</v>
      </c>
      <c r="I111" s="43" t="s">
        <v>17</v>
      </c>
      <c r="J111" s="44">
        <f t="shared" ref="J111" si="85">LEFT(M111,2)*(10^(RIGHT(M111,1)))</f>
        <v>2200000</v>
      </c>
      <c r="K111" s="45">
        <f t="shared" ref="K111:L111" si="86">J111/1000</f>
        <v>2200</v>
      </c>
      <c r="L111" s="46">
        <f t="shared" si="86"/>
        <v>2.2000000000000002</v>
      </c>
      <c r="M111" s="44">
        <v>225</v>
      </c>
      <c r="N111" s="43" t="s">
        <v>808</v>
      </c>
      <c r="O111" s="47" t="s">
        <v>691</v>
      </c>
      <c r="P111" s="43" t="s">
        <v>647</v>
      </c>
    </row>
    <row r="112" spans="1:16" x14ac:dyDescent="0.3">
      <c r="A112" t="str">
        <f t="shared" si="49"/>
        <v>KE</v>
      </c>
      <c r="J112" s="4"/>
    </row>
    <row r="113" spans="1:16" x14ac:dyDescent="0.3">
      <c r="A113" t="str">
        <f t="shared" si="49"/>
        <v>CGA6P3X7R1E226K250AE</v>
      </c>
      <c r="E113" t="s">
        <v>44</v>
      </c>
      <c r="F113" t="str">
        <f>VLOOKUP(O113,AN$2:AQ$14,3)</f>
        <v>P</v>
      </c>
      <c r="G113">
        <v>3</v>
      </c>
      <c r="H113" t="s">
        <v>0</v>
      </c>
      <c r="I113" t="s">
        <v>19</v>
      </c>
      <c r="J113" s="4">
        <f t="shared" ref="J113" si="87">LEFT(M113,2)*(10^(RIGHT(M113,1)))</f>
        <v>22000000</v>
      </c>
      <c r="K113" s="24">
        <f t="shared" ref="K113:L113" si="88">J113/1000</f>
        <v>22000</v>
      </c>
      <c r="L113" s="36">
        <f t="shared" si="88"/>
        <v>22</v>
      </c>
      <c r="M113" s="29">
        <v>226</v>
      </c>
      <c r="N113" t="s">
        <v>654</v>
      </c>
      <c r="O113" s="7" t="s">
        <v>695</v>
      </c>
      <c r="P113" t="s">
        <v>647</v>
      </c>
    </row>
    <row r="114" spans="1:16" x14ac:dyDescent="0.3">
      <c r="A114" t="str">
        <f t="shared" si="49"/>
        <v>KE</v>
      </c>
      <c r="J114" s="4"/>
    </row>
    <row r="115" spans="1:16" x14ac:dyDescent="0.3">
      <c r="A115" t="str">
        <f t="shared" si="49"/>
        <v>CGA8N4X7R2J104K230KE</v>
      </c>
      <c r="E115" t="s">
        <v>52</v>
      </c>
      <c r="F115" t="str">
        <f>VLOOKUP(O115,AN$2:AQ$14,3)</f>
        <v>N</v>
      </c>
      <c r="G115">
        <v>4</v>
      </c>
      <c r="H115" t="s">
        <v>0</v>
      </c>
      <c r="I115" t="s">
        <v>14</v>
      </c>
      <c r="J115" s="4">
        <f t="shared" ref="J115:J117" si="89">LEFT(M115,2)*(10^(RIGHT(M115,1)))</f>
        <v>100000</v>
      </c>
      <c r="K115" s="24">
        <f t="shared" ref="K115:L117" si="90">J115/1000</f>
        <v>100</v>
      </c>
      <c r="L115" s="36">
        <f t="shared" si="90"/>
        <v>0.1</v>
      </c>
      <c r="M115" s="29">
        <v>104</v>
      </c>
      <c r="N115" t="s">
        <v>808</v>
      </c>
      <c r="O115" s="7" t="s">
        <v>693</v>
      </c>
      <c r="P115" t="s">
        <v>673</v>
      </c>
    </row>
    <row r="116" spans="1:16" x14ac:dyDescent="0.3">
      <c r="A116" t="str">
        <f t="shared" si="49"/>
        <v>KE</v>
      </c>
      <c r="J116" s="4"/>
      <c r="K116" s="4"/>
    </row>
    <row r="117" spans="1:16" x14ac:dyDescent="0.3">
      <c r="A117" t="str">
        <f t="shared" si="49"/>
        <v>CGA8N3X7R2E474K230KE</v>
      </c>
      <c r="E117" t="s">
        <v>52</v>
      </c>
      <c r="F117" t="str">
        <f>VLOOKUP(O117,AN$2:AQ$14,3)</f>
        <v>N</v>
      </c>
      <c r="G117">
        <v>3</v>
      </c>
      <c r="H117" t="s">
        <v>0</v>
      </c>
      <c r="I117" t="s">
        <v>15</v>
      </c>
      <c r="J117" s="4">
        <f t="shared" si="89"/>
        <v>470000</v>
      </c>
      <c r="K117" s="24">
        <f t="shared" si="90"/>
        <v>470</v>
      </c>
      <c r="L117" s="36">
        <f t="shared" si="90"/>
        <v>0.47</v>
      </c>
      <c r="M117" s="29">
        <v>474</v>
      </c>
      <c r="N117" t="s">
        <v>808</v>
      </c>
      <c r="O117" s="7" t="s">
        <v>693</v>
      </c>
      <c r="P117" t="s">
        <v>673</v>
      </c>
    </row>
    <row r="118" spans="1:16" x14ac:dyDescent="0.3">
      <c r="A118" t="str">
        <f t="shared" si="49"/>
        <v>KE</v>
      </c>
      <c r="J118" s="4"/>
      <c r="K118" s="4"/>
    </row>
    <row r="119" spans="1:16" x14ac:dyDescent="0.3">
      <c r="A119" t="str">
        <f t="shared" si="49"/>
        <v>CGA9N4X7R2J224K230KE</v>
      </c>
      <c r="E119" t="s">
        <v>54</v>
      </c>
      <c r="F119" t="str">
        <f>VLOOKUP(O119,AN$2:AQ$14,3)</f>
        <v>N</v>
      </c>
      <c r="G119">
        <v>4</v>
      </c>
      <c r="H119" t="s">
        <v>0</v>
      </c>
      <c r="I119" t="s">
        <v>14</v>
      </c>
      <c r="J119" s="4">
        <f t="shared" ref="J119:J121" si="91">LEFT(M119,2)*(10^(RIGHT(M119,1)))</f>
        <v>220000</v>
      </c>
      <c r="K119" s="24">
        <f t="shared" ref="K119:L123" si="92">J119/1000</f>
        <v>220</v>
      </c>
      <c r="L119" s="36">
        <f t="shared" si="92"/>
        <v>0.22</v>
      </c>
      <c r="M119" s="29">
        <v>224</v>
      </c>
      <c r="N119" t="s">
        <v>808</v>
      </c>
      <c r="O119" s="7" t="s">
        <v>693</v>
      </c>
      <c r="P119" t="s">
        <v>673</v>
      </c>
    </row>
    <row r="120" spans="1:16" x14ac:dyDescent="0.3">
      <c r="A120" t="str">
        <f t="shared" si="49"/>
        <v>KE</v>
      </c>
      <c r="J120" s="4"/>
      <c r="K120" s="4"/>
    </row>
    <row r="121" spans="1:16" x14ac:dyDescent="0.3">
      <c r="A121" t="str">
        <f t="shared" si="49"/>
        <v>CGA9N3X7R2E105K230KE</v>
      </c>
      <c r="E121" t="s">
        <v>54</v>
      </c>
      <c r="F121" t="str">
        <f>VLOOKUP(O121,AN$2:AQ$14,3)</f>
        <v>N</v>
      </c>
      <c r="G121">
        <v>3</v>
      </c>
      <c r="H121" t="s">
        <v>0</v>
      </c>
      <c r="I121" t="s">
        <v>15</v>
      </c>
      <c r="J121" s="4">
        <f t="shared" si="91"/>
        <v>1000000</v>
      </c>
      <c r="K121" s="24">
        <f t="shared" si="92"/>
        <v>1000</v>
      </c>
      <c r="L121" s="36">
        <f t="shared" si="92"/>
        <v>1</v>
      </c>
      <c r="M121" s="29">
        <v>105</v>
      </c>
      <c r="N121" t="s">
        <v>808</v>
      </c>
      <c r="O121" s="7" t="s">
        <v>693</v>
      </c>
      <c r="P121" t="s">
        <v>673</v>
      </c>
    </row>
    <row r="122" spans="1:16" x14ac:dyDescent="0.3">
      <c r="A122" t="str">
        <f t="shared" si="49"/>
        <v>KE</v>
      </c>
      <c r="J122" s="4"/>
      <c r="K122" s="4"/>
    </row>
    <row r="123" spans="1:16" x14ac:dyDescent="0.3">
      <c r="A123" t="str">
        <f t="shared" si="49"/>
        <v>CGADN3X7R1E476K230LE</v>
      </c>
      <c r="E123" t="s">
        <v>56</v>
      </c>
      <c r="F123" t="str">
        <f>VLOOKUP(O123,AN$2:AQ$14,3)</f>
        <v>N</v>
      </c>
      <c r="G123">
        <v>3</v>
      </c>
      <c r="H123" t="s">
        <v>0</v>
      </c>
      <c r="I123" t="s">
        <v>19</v>
      </c>
      <c r="J123" s="4">
        <f t="shared" ref="J123" si="93">LEFT(M123,2)*(10^(RIGHT(M123,1)))</f>
        <v>47000000</v>
      </c>
      <c r="K123" s="24">
        <f t="shared" si="92"/>
        <v>47000</v>
      </c>
      <c r="L123" s="36">
        <f t="shared" si="92"/>
        <v>47</v>
      </c>
      <c r="M123" s="29">
        <v>476</v>
      </c>
      <c r="N123" t="s">
        <v>654</v>
      </c>
      <c r="O123" s="7" t="s">
        <v>693</v>
      </c>
      <c r="P123" t="s">
        <v>644</v>
      </c>
    </row>
    <row r="124" spans="1:16" x14ac:dyDescent="0.3">
      <c r="A124" t="str">
        <f t="shared" si="49"/>
        <v>KE</v>
      </c>
      <c r="B124" s="38"/>
      <c r="E124" s="38"/>
      <c r="F124" s="38"/>
      <c r="H124" s="38"/>
      <c r="I124" s="38"/>
      <c r="J124" s="39"/>
      <c r="K124" s="40"/>
      <c r="L124" s="41"/>
      <c r="M124" s="40"/>
      <c r="O124" s="42"/>
    </row>
    <row r="125" spans="1:16" x14ac:dyDescent="0.3">
      <c r="A125" t="str">
        <f t="shared" si="49"/>
        <v>CGA2B2X8R2A151K050BE</v>
      </c>
      <c r="E125" t="s">
        <v>28</v>
      </c>
      <c r="F125" t="str">
        <f t="shared" ref="F125:F133" si="94">VLOOKUP(O125,AN$2:AQ$14,3)</f>
        <v>B</v>
      </c>
      <c r="G125">
        <v>2</v>
      </c>
      <c r="H125" t="s">
        <v>1</v>
      </c>
      <c r="I125" t="s">
        <v>16</v>
      </c>
      <c r="J125" s="4">
        <f>LEFT(M125,2)*(10^(RIGHT(M125,1)))</f>
        <v>150</v>
      </c>
      <c r="K125" s="36">
        <f t="shared" ref="K125:L125" si="95">J125/1000</f>
        <v>0.15</v>
      </c>
      <c r="L125" s="36">
        <f t="shared" si="95"/>
        <v>1.4999999999999999E-4</v>
      </c>
      <c r="M125" s="29">
        <v>151</v>
      </c>
      <c r="N125" t="s">
        <v>808</v>
      </c>
      <c r="O125" s="7" t="s">
        <v>677</v>
      </c>
      <c r="P125" t="s">
        <v>648</v>
      </c>
    </row>
    <row r="126" spans="1:16" x14ac:dyDescent="0.3">
      <c r="A126" t="str">
        <f t="shared" si="49"/>
        <v>CGA2B2X8R2A221K050BE</v>
      </c>
      <c r="E126" t="s">
        <v>28</v>
      </c>
      <c r="F126" t="str">
        <f t="shared" si="94"/>
        <v>B</v>
      </c>
      <c r="G126">
        <v>2</v>
      </c>
      <c r="H126" t="s">
        <v>1</v>
      </c>
      <c r="I126" t="s">
        <v>16</v>
      </c>
      <c r="J126" s="4">
        <f>LEFT(M126,2)*(10^(RIGHT(M126,1)))</f>
        <v>220</v>
      </c>
      <c r="K126" s="36">
        <f t="shared" ref="K126:L126" si="96">J126/1000</f>
        <v>0.22</v>
      </c>
      <c r="L126" s="36">
        <f t="shared" si="96"/>
        <v>2.2000000000000001E-4</v>
      </c>
      <c r="M126" s="29">
        <v>221</v>
      </c>
      <c r="N126" t="s">
        <v>808</v>
      </c>
      <c r="O126" s="7" t="s">
        <v>677</v>
      </c>
      <c r="P126" t="s">
        <v>648</v>
      </c>
    </row>
    <row r="127" spans="1:16" x14ac:dyDescent="0.3">
      <c r="A127" t="str">
        <f t="shared" si="49"/>
        <v>CGA2B2X8R2A331K050BE</v>
      </c>
      <c r="E127" t="s">
        <v>28</v>
      </c>
      <c r="F127" t="str">
        <f t="shared" si="94"/>
        <v>B</v>
      </c>
      <c r="G127">
        <v>2</v>
      </c>
      <c r="H127" t="s">
        <v>1</v>
      </c>
      <c r="I127" t="s">
        <v>16</v>
      </c>
      <c r="J127" s="4">
        <f t="shared" ref="J127:J131" si="97">LEFT(M127,2)*(10^(RIGHT(M127,1)))</f>
        <v>330</v>
      </c>
      <c r="K127" s="36">
        <f t="shared" ref="K127:L127" si="98">J127/1000</f>
        <v>0.33</v>
      </c>
      <c r="L127" s="36">
        <f t="shared" si="98"/>
        <v>3.3E-4</v>
      </c>
      <c r="M127" s="29">
        <v>331</v>
      </c>
      <c r="N127" t="s">
        <v>808</v>
      </c>
      <c r="O127" s="7" t="s">
        <v>677</v>
      </c>
      <c r="P127" t="s">
        <v>648</v>
      </c>
    </row>
    <row r="128" spans="1:16" x14ac:dyDescent="0.3">
      <c r="A128" t="str">
        <f t="shared" si="49"/>
        <v>CGA2B2X8R2A471K050BE</v>
      </c>
      <c r="E128" t="s">
        <v>28</v>
      </c>
      <c r="F128" t="str">
        <f t="shared" si="94"/>
        <v>B</v>
      </c>
      <c r="G128">
        <v>2</v>
      </c>
      <c r="H128" t="s">
        <v>1</v>
      </c>
      <c r="I128" t="s">
        <v>16</v>
      </c>
      <c r="J128" s="4">
        <f t="shared" si="97"/>
        <v>470</v>
      </c>
      <c r="K128" s="36">
        <f t="shared" ref="K128:L128" si="99">J128/1000</f>
        <v>0.47</v>
      </c>
      <c r="L128" s="36">
        <f t="shared" si="99"/>
        <v>4.6999999999999999E-4</v>
      </c>
      <c r="M128" s="29">
        <v>471</v>
      </c>
      <c r="N128" t="s">
        <v>808</v>
      </c>
      <c r="O128" s="7" t="s">
        <v>677</v>
      </c>
      <c r="P128" t="s">
        <v>648</v>
      </c>
    </row>
    <row r="129" spans="1:16" x14ac:dyDescent="0.3">
      <c r="A129" t="str">
        <f t="shared" si="49"/>
        <v>CGA2B2X8R2A681K050BE</v>
      </c>
      <c r="E129" t="s">
        <v>28</v>
      </c>
      <c r="F129" t="str">
        <f t="shared" si="94"/>
        <v>B</v>
      </c>
      <c r="G129">
        <v>2</v>
      </c>
      <c r="H129" t="s">
        <v>1</v>
      </c>
      <c r="I129" t="s">
        <v>16</v>
      </c>
      <c r="J129" s="4">
        <f t="shared" si="97"/>
        <v>680</v>
      </c>
      <c r="K129" s="36">
        <f t="shared" ref="K129:L129" si="100">J129/1000</f>
        <v>0.68</v>
      </c>
      <c r="L129" s="36">
        <f t="shared" si="100"/>
        <v>6.8000000000000005E-4</v>
      </c>
      <c r="M129" s="29">
        <v>681</v>
      </c>
      <c r="N129" t="s">
        <v>808</v>
      </c>
      <c r="O129" s="7" t="s">
        <v>677</v>
      </c>
      <c r="P129" t="s">
        <v>648</v>
      </c>
    </row>
    <row r="130" spans="1:16" x14ac:dyDescent="0.3">
      <c r="A130" t="str">
        <f t="shared" si="49"/>
        <v>CGA2B2X8R2A102K050BE</v>
      </c>
      <c r="E130" t="s">
        <v>28</v>
      </c>
      <c r="F130" t="str">
        <f t="shared" si="94"/>
        <v>B</v>
      </c>
      <c r="G130">
        <v>2</v>
      </c>
      <c r="H130" t="s">
        <v>1</v>
      </c>
      <c r="I130" t="s">
        <v>16</v>
      </c>
      <c r="J130" s="4">
        <f t="shared" si="97"/>
        <v>1000</v>
      </c>
      <c r="K130" s="36">
        <f t="shared" ref="K130:L130" si="101">J130/1000</f>
        <v>1</v>
      </c>
      <c r="L130" s="36">
        <f t="shared" si="101"/>
        <v>1E-3</v>
      </c>
      <c r="M130" s="29">
        <v>102</v>
      </c>
      <c r="N130" t="s">
        <v>808</v>
      </c>
      <c r="O130" s="7" t="s">
        <v>677</v>
      </c>
      <c r="P130" t="s">
        <v>648</v>
      </c>
    </row>
    <row r="131" spans="1:16" x14ac:dyDescent="0.3">
      <c r="A131" t="str">
        <f t="shared" ref="A131:A194" si="102">E131&amp;F131&amp;G131&amp;H131&amp;I131&amp;M131&amp;"K"&amp;O131&amp;P131&amp;"E"</f>
        <v>CGA2B2X8R2A152K050BE</v>
      </c>
      <c r="E131" t="s">
        <v>28</v>
      </c>
      <c r="F131" t="str">
        <f t="shared" si="94"/>
        <v>B</v>
      </c>
      <c r="G131">
        <v>2</v>
      </c>
      <c r="H131" t="s">
        <v>1</v>
      </c>
      <c r="I131" t="s">
        <v>16</v>
      </c>
      <c r="J131" s="4">
        <f t="shared" si="97"/>
        <v>1500</v>
      </c>
      <c r="K131" s="36">
        <f t="shared" ref="K131:L133" si="103">J131/1000</f>
        <v>1.5</v>
      </c>
      <c r="L131" s="36">
        <f t="shared" si="103"/>
        <v>1.5E-3</v>
      </c>
      <c r="M131" s="29">
        <v>152</v>
      </c>
      <c r="N131" t="s">
        <v>808</v>
      </c>
      <c r="O131" s="7" t="s">
        <v>677</v>
      </c>
      <c r="P131" t="s">
        <v>648</v>
      </c>
    </row>
    <row r="132" spans="1:16" x14ac:dyDescent="0.3">
      <c r="A132" t="str">
        <f t="shared" si="102"/>
        <v>CGA2B2X8R2A222K050BE</v>
      </c>
      <c r="E132" t="s">
        <v>28</v>
      </c>
      <c r="F132" t="str">
        <f t="shared" si="94"/>
        <v>B</v>
      </c>
      <c r="G132">
        <v>2</v>
      </c>
      <c r="H132" t="s">
        <v>1</v>
      </c>
      <c r="I132" t="s">
        <v>16</v>
      </c>
      <c r="J132" s="4">
        <f t="shared" ref="J132:J133" si="104">LEFT(M132,2)*(10^(RIGHT(M132,1)))</f>
        <v>2200</v>
      </c>
      <c r="K132" s="36">
        <f t="shared" si="103"/>
        <v>2.2000000000000002</v>
      </c>
      <c r="L132" s="36">
        <f t="shared" si="103"/>
        <v>2.2000000000000001E-3</v>
      </c>
      <c r="M132" s="29">
        <v>222</v>
      </c>
      <c r="N132" t="s">
        <v>808</v>
      </c>
      <c r="O132" s="7" t="s">
        <v>677</v>
      </c>
      <c r="P132" t="s">
        <v>648</v>
      </c>
    </row>
    <row r="133" spans="1:16" x14ac:dyDescent="0.3">
      <c r="A133" t="str">
        <f t="shared" si="102"/>
        <v>CGA2B3X8R2A332K050BE</v>
      </c>
      <c r="E133" t="s">
        <v>28</v>
      </c>
      <c r="F133" t="str">
        <f t="shared" si="94"/>
        <v>B</v>
      </c>
      <c r="G133">
        <v>3</v>
      </c>
      <c r="H133" t="s">
        <v>1</v>
      </c>
      <c r="I133" t="s">
        <v>16</v>
      </c>
      <c r="J133" s="4">
        <f t="shared" si="104"/>
        <v>3300</v>
      </c>
      <c r="K133" s="36">
        <f t="shared" si="103"/>
        <v>3.3</v>
      </c>
      <c r="L133" s="36">
        <f t="shared" si="103"/>
        <v>3.3E-3</v>
      </c>
      <c r="M133" s="29">
        <v>332</v>
      </c>
      <c r="N133" t="s">
        <v>808</v>
      </c>
      <c r="O133" s="7" t="s">
        <v>677</v>
      </c>
      <c r="P133" t="s">
        <v>648</v>
      </c>
    </row>
    <row r="134" spans="1:16" x14ac:dyDescent="0.3">
      <c r="A134" t="str">
        <f t="shared" si="102"/>
        <v>KE</v>
      </c>
      <c r="J134" s="4"/>
    </row>
    <row r="135" spans="1:16" x14ac:dyDescent="0.3">
      <c r="A135" t="str">
        <f t="shared" si="102"/>
        <v>CGA2B2X8R1H151K050BE</v>
      </c>
      <c r="E135" t="s">
        <v>28</v>
      </c>
      <c r="F135" t="str">
        <f t="shared" ref="F135:F145" si="105">VLOOKUP(O135,AN$2:AQ$14,3)</f>
        <v>B</v>
      </c>
      <c r="G135">
        <v>2</v>
      </c>
      <c r="H135" t="s">
        <v>1</v>
      </c>
      <c r="I135" t="s">
        <v>17</v>
      </c>
      <c r="J135" s="4">
        <f>LEFT(M135,2)*(10^(RIGHT(M135,1)))</f>
        <v>150</v>
      </c>
      <c r="K135" s="36">
        <f t="shared" ref="K135:L135" si="106">J135/1000</f>
        <v>0.15</v>
      </c>
      <c r="L135" s="36">
        <f t="shared" si="106"/>
        <v>1.4999999999999999E-4</v>
      </c>
      <c r="M135" s="29">
        <v>151</v>
      </c>
      <c r="N135" t="s">
        <v>808</v>
      </c>
      <c r="O135" s="7" t="s">
        <v>677</v>
      </c>
      <c r="P135" t="s">
        <v>648</v>
      </c>
    </row>
    <row r="136" spans="1:16" x14ac:dyDescent="0.3">
      <c r="A136" t="str">
        <f t="shared" si="102"/>
        <v>CGA2B2X8R1H221K050BE</v>
      </c>
      <c r="E136" t="s">
        <v>28</v>
      </c>
      <c r="F136" t="str">
        <f t="shared" si="105"/>
        <v>B</v>
      </c>
      <c r="G136">
        <v>2</v>
      </c>
      <c r="H136" t="s">
        <v>1</v>
      </c>
      <c r="I136" t="s">
        <v>17</v>
      </c>
      <c r="J136" s="4">
        <f>LEFT(M136,2)*(10^(RIGHT(M136,1)))</f>
        <v>220</v>
      </c>
      <c r="K136" s="36">
        <f t="shared" ref="K136:L136" si="107">J136/1000</f>
        <v>0.22</v>
      </c>
      <c r="L136" s="36">
        <f t="shared" si="107"/>
        <v>2.2000000000000001E-4</v>
      </c>
      <c r="M136" s="29">
        <v>221</v>
      </c>
      <c r="N136" t="s">
        <v>808</v>
      </c>
      <c r="O136" s="7" t="s">
        <v>677</v>
      </c>
      <c r="P136" t="s">
        <v>648</v>
      </c>
    </row>
    <row r="137" spans="1:16" x14ac:dyDescent="0.3">
      <c r="A137" t="str">
        <f t="shared" si="102"/>
        <v>CGA2B2X8R1H331K050BE</v>
      </c>
      <c r="E137" t="s">
        <v>28</v>
      </c>
      <c r="F137" t="str">
        <f t="shared" si="105"/>
        <v>B</v>
      </c>
      <c r="G137">
        <v>2</v>
      </c>
      <c r="H137" t="s">
        <v>1</v>
      </c>
      <c r="I137" t="s">
        <v>17</v>
      </c>
      <c r="J137" s="4">
        <f t="shared" ref="J137:J143" si="108">LEFT(M137,2)*(10^(RIGHT(M137,1)))</f>
        <v>330</v>
      </c>
      <c r="K137" s="36">
        <f t="shared" ref="K137:L137" si="109">J137/1000</f>
        <v>0.33</v>
      </c>
      <c r="L137" s="36">
        <f t="shared" si="109"/>
        <v>3.3E-4</v>
      </c>
      <c r="M137" s="29">
        <v>331</v>
      </c>
      <c r="N137" t="s">
        <v>808</v>
      </c>
      <c r="O137" s="7" t="s">
        <v>677</v>
      </c>
      <c r="P137" t="s">
        <v>648</v>
      </c>
    </row>
    <row r="138" spans="1:16" x14ac:dyDescent="0.3">
      <c r="A138" t="str">
        <f t="shared" si="102"/>
        <v>CGA2B2X8R1H471K050BE</v>
      </c>
      <c r="E138" t="s">
        <v>28</v>
      </c>
      <c r="F138" t="str">
        <f t="shared" si="105"/>
        <v>B</v>
      </c>
      <c r="G138">
        <v>2</v>
      </c>
      <c r="H138" t="s">
        <v>1</v>
      </c>
      <c r="I138" t="s">
        <v>17</v>
      </c>
      <c r="J138" s="4">
        <f t="shared" si="108"/>
        <v>470</v>
      </c>
      <c r="K138" s="36">
        <f t="shared" ref="K138:L138" si="110">J138/1000</f>
        <v>0.47</v>
      </c>
      <c r="L138" s="36">
        <f t="shared" si="110"/>
        <v>4.6999999999999999E-4</v>
      </c>
      <c r="M138" s="29">
        <v>471</v>
      </c>
      <c r="N138" t="s">
        <v>808</v>
      </c>
      <c r="O138" s="7" t="s">
        <v>677</v>
      </c>
      <c r="P138" t="s">
        <v>648</v>
      </c>
    </row>
    <row r="139" spans="1:16" x14ac:dyDescent="0.3">
      <c r="A139" t="str">
        <f t="shared" si="102"/>
        <v>CGA2B2X8R1H681K050BE</v>
      </c>
      <c r="E139" t="s">
        <v>28</v>
      </c>
      <c r="F139" t="str">
        <f t="shared" si="105"/>
        <v>B</v>
      </c>
      <c r="G139">
        <v>2</v>
      </c>
      <c r="H139" t="s">
        <v>1</v>
      </c>
      <c r="I139" t="s">
        <v>17</v>
      </c>
      <c r="J139" s="4">
        <f t="shared" si="108"/>
        <v>680</v>
      </c>
      <c r="K139" s="36">
        <f t="shared" ref="K139:L139" si="111">J139/1000</f>
        <v>0.68</v>
      </c>
      <c r="L139" s="36">
        <f t="shared" si="111"/>
        <v>6.8000000000000005E-4</v>
      </c>
      <c r="M139" s="29">
        <v>681</v>
      </c>
      <c r="N139" t="s">
        <v>808</v>
      </c>
      <c r="O139" s="7" t="s">
        <v>677</v>
      </c>
      <c r="P139" t="s">
        <v>648</v>
      </c>
    </row>
    <row r="140" spans="1:16" x14ac:dyDescent="0.3">
      <c r="A140" t="str">
        <f t="shared" si="102"/>
        <v>CGA2B2X8R1H102K050BE</v>
      </c>
      <c r="E140" t="s">
        <v>28</v>
      </c>
      <c r="F140" t="str">
        <f t="shared" si="105"/>
        <v>B</v>
      </c>
      <c r="G140">
        <v>2</v>
      </c>
      <c r="H140" t="s">
        <v>1</v>
      </c>
      <c r="I140" t="s">
        <v>17</v>
      </c>
      <c r="J140" s="4">
        <f t="shared" si="108"/>
        <v>1000</v>
      </c>
      <c r="K140" s="36">
        <f t="shared" ref="K140:L140" si="112">J140/1000</f>
        <v>1</v>
      </c>
      <c r="L140" s="36">
        <f t="shared" si="112"/>
        <v>1E-3</v>
      </c>
      <c r="M140" s="29">
        <v>102</v>
      </c>
      <c r="N140" t="s">
        <v>808</v>
      </c>
      <c r="O140" s="7" t="s">
        <v>677</v>
      </c>
      <c r="P140" t="s">
        <v>648</v>
      </c>
    </row>
    <row r="141" spans="1:16" x14ac:dyDescent="0.3">
      <c r="A141" t="str">
        <f t="shared" si="102"/>
        <v>CGA2B2X8R1H152K050BE</v>
      </c>
      <c r="E141" t="s">
        <v>28</v>
      </c>
      <c r="F141" t="str">
        <f t="shared" si="105"/>
        <v>B</v>
      </c>
      <c r="G141">
        <v>2</v>
      </c>
      <c r="H141" t="s">
        <v>1</v>
      </c>
      <c r="I141" t="s">
        <v>17</v>
      </c>
      <c r="J141" s="4">
        <f t="shared" si="108"/>
        <v>1500</v>
      </c>
      <c r="K141" s="36">
        <f t="shared" ref="K141:L141" si="113">J141/1000</f>
        <v>1.5</v>
      </c>
      <c r="L141" s="36">
        <f t="shared" si="113"/>
        <v>1.5E-3</v>
      </c>
      <c r="M141" s="29">
        <v>152</v>
      </c>
      <c r="N141" t="s">
        <v>808</v>
      </c>
      <c r="O141" s="7" t="s">
        <v>677</v>
      </c>
      <c r="P141" t="s">
        <v>648</v>
      </c>
    </row>
    <row r="142" spans="1:16" x14ac:dyDescent="0.3">
      <c r="A142" t="str">
        <f t="shared" si="102"/>
        <v>CGA2B2X8R1H222K050BE</v>
      </c>
      <c r="E142" t="s">
        <v>28</v>
      </c>
      <c r="F142" t="str">
        <f t="shared" si="105"/>
        <v>B</v>
      </c>
      <c r="G142">
        <v>2</v>
      </c>
      <c r="H142" t="s">
        <v>1</v>
      </c>
      <c r="I142" t="s">
        <v>17</v>
      </c>
      <c r="J142" s="4">
        <f t="shared" si="108"/>
        <v>2200</v>
      </c>
      <c r="K142" s="36">
        <f t="shared" ref="K142:L142" si="114">J142/1000</f>
        <v>2.2000000000000002</v>
      </c>
      <c r="L142" s="36">
        <f t="shared" si="114"/>
        <v>2.2000000000000001E-3</v>
      </c>
      <c r="M142" s="29">
        <v>222</v>
      </c>
      <c r="N142" t="s">
        <v>808</v>
      </c>
      <c r="O142" s="7" t="s">
        <v>677</v>
      </c>
      <c r="P142" t="s">
        <v>648</v>
      </c>
    </row>
    <row r="143" spans="1:16" x14ac:dyDescent="0.3">
      <c r="A143" t="str">
        <f t="shared" si="102"/>
        <v>CGA2B2X8R1H472K050BE</v>
      </c>
      <c r="E143" t="s">
        <v>28</v>
      </c>
      <c r="F143" t="str">
        <f t="shared" si="105"/>
        <v>B</v>
      </c>
      <c r="G143">
        <v>2</v>
      </c>
      <c r="H143" t="s">
        <v>1</v>
      </c>
      <c r="I143" t="s">
        <v>17</v>
      </c>
      <c r="J143" s="4">
        <f t="shared" si="108"/>
        <v>4700</v>
      </c>
      <c r="K143" s="36">
        <f t="shared" ref="K143:L145" si="115">J143/1000</f>
        <v>4.7</v>
      </c>
      <c r="L143" s="36">
        <f t="shared" si="115"/>
        <v>4.7000000000000002E-3</v>
      </c>
      <c r="M143" s="29">
        <v>472</v>
      </c>
      <c r="N143" t="s">
        <v>808</v>
      </c>
      <c r="O143" s="7" t="s">
        <v>677</v>
      </c>
      <c r="P143" t="s">
        <v>648</v>
      </c>
    </row>
    <row r="144" spans="1:16" x14ac:dyDescent="0.3">
      <c r="A144" t="str">
        <f t="shared" si="102"/>
        <v>CGA2B3X8R1H682K050BE</v>
      </c>
      <c r="E144" t="s">
        <v>28</v>
      </c>
      <c r="F144" t="str">
        <f t="shared" si="105"/>
        <v>B</v>
      </c>
      <c r="G144">
        <v>3</v>
      </c>
      <c r="H144" t="s">
        <v>1</v>
      </c>
      <c r="I144" t="s">
        <v>17</v>
      </c>
      <c r="J144" s="4">
        <f t="shared" ref="J144:J145" si="116">LEFT(M144,2)*(10^(RIGHT(M144,1)))</f>
        <v>6800</v>
      </c>
      <c r="K144" s="36">
        <f t="shared" si="115"/>
        <v>6.8</v>
      </c>
      <c r="L144" s="36">
        <f t="shared" si="115"/>
        <v>6.7999999999999996E-3</v>
      </c>
      <c r="M144" s="29">
        <v>682</v>
      </c>
      <c r="N144" t="s">
        <v>808</v>
      </c>
      <c r="O144" s="7" t="s">
        <v>677</v>
      </c>
      <c r="P144" t="s">
        <v>648</v>
      </c>
    </row>
    <row r="145" spans="1:16" x14ac:dyDescent="0.3">
      <c r="A145" t="str">
        <f t="shared" si="102"/>
        <v>CGA2B3X8R1H103K050BE</v>
      </c>
      <c r="E145" t="s">
        <v>28</v>
      </c>
      <c r="F145" t="str">
        <f t="shared" si="105"/>
        <v>B</v>
      </c>
      <c r="G145">
        <v>3</v>
      </c>
      <c r="H145" t="s">
        <v>1</v>
      </c>
      <c r="I145" t="s">
        <v>17</v>
      </c>
      <c r="J145" s="4">
        <f t="shared" si="116"/>
        <v>10000</v>
      </c>
      <c r="K145" s="36">
        <f t="shared" si="115"/>
        <v>10</v>
      </c>
      <c r="L145" s="36">
        <f t="shared" si="115"/>
        <v>0.01</v>
      </c>
      <c r="M145" s="29">
        <v>103</v>
      </c>
      <c r="N145" t="s">
        <v>808</v>
      </c>
      <c r="O145" s="7" t="s">
        <v>677</v>
      </c>
      <c r="P145" t="s">
        <v>648</v>
      </c>
    </row>
    <row r="146" spans="1:16" x14ac:dyDescent="0.3">
      <c r="A146" t="str">
        <f t="shared" si="102"/>
        <v>KE</v>
      </c>
      <c r="J146" s="4"/>
      <c r="L146" s="37"/>
    </row>
    <row r="147" spans="1:16" x14ac:dyDescent="0.3">
      <c r="A147" t="str">
        <f t="shared" si="102"/>
        <v>CGA2B2X8R1E682K050BE</v>
      </c>
      <c r="E147" t="s">
        <v>28</v>
      </c>
      <c r="F147" t="str">
        <f t="shared" ref="F147:F152" si="117">VLOOKUP(O147,AN$2:AQ$14,3)</f>
        <v>B</v>
      </c>
      <c r="G147">
        <v>2</v>
      </c>
      <c r="H147" t="s">
        <v>1</v>
      </c>
      <c r="I147" t="s">
        <v>19</v>
      </c>
      <c r="J147" s="4">
        <f t="shared" ref="J147" si="118">LEFT(M147,2)*(10^(RIGHT(M147,1)))</f>
        <v>6800</v>
      </c>
      <c r="K147" s="36">
        <f t="shared" ref="K147:L147" si="119">J147/1000</f>
        <v>6.8</v>
      </c>
      <c r="L147" s="36">
        <f t="shared" si="119"/>
        <v>6.7999999999999996E-3</v>
      </c>
      <c r="M147" s="29">
        <v>682</v>
      </c>
      <c r="N147" t="s">
        <v>808</v>
      </c>
      <c r="O147" s="7" t="s">
        <v>677</v>
      </c>
      <c r="P147" t="s">
        <v>648</v>
      </c>
    </row>
    <row r="148" spans="1:16" x14ac:dyDescent="0.3">
      <c r="A148" t="str">
        <f t="shared" si="102"/>
        <v>CGA2B2X8R1E103K050BE</v>
      </c>
      <c r="E148" t="s">
        <v>28</v>
      </c>
      <c r="F148" t="str">
        <f t="shared" si="117"/>
        <v>B</v>
      </c>
      <c r="G148">
        <v>2</v>
      </c>
      <c r="H148" t="s">
        <v>1</v>
      </c>
      <c r="I148" t="s">
        <v>19</v>
      </c>
      <c r="J148" s="4">
        <f t="shared" ref="J148:J151" si="120">LEFT(M148,2)*(10^(RIGHT(M148,1)))</f>
        <v>10000</v>
      </c>
      <c r="K148" s="36">
        <f t="shared" ref="K148:L148" si="121">J148/1000</f>
        <v>10</v>
      </c>
      <c r="L148" s="36">
        <f t="shared" si="121"/>
        <v>0.01</v>
      </c>
      <c r="M148" s="29">
        <v>103</v>
      </c>
      <c r="N148" t="s">
        <v>808</v>
      </c>
      <c r="O148" s="7" t="s">
        <v>677</v>
      </c>
      <c r="P148" t="s">
        <v>648</v>
      </c>
    </row>
    <row r="149" spans="1:16" x14ac:dyDescent="0.3">
      <c r="A149" t="str">
        <f t="shared" si="102"/>
        <v>CGA2B3X8R1E153K050BE</v>
      </c>
      <c r="E149" t="s">
        <v>28</v>
      </c>
      <c r="F149" t="str">
        <f t="shared" si="117"/>
        <v>B</v>
      </c>
      <c r="G149">
        <v>3</v>
      </c>
      <c r="H149" t="s">
        <v>1</v>
      </c>
      <c r="I149" t="s">
        <v>19</v>
      </c>
      <c r="J149" s="4">
        <f t="shared" si="120"/>
        <v>15000</v>
      </c>
      <c r="K149" s="36">
        <f t="shared" ref="K149:L149" si="122">J149/1000</f>
        <v>15</v>
      </c>
      <c r="L149" s="36">
        <f t="shared" si="122"/>
        <v>1.4999999999999999E-2</v>
      </c>
      <c r="M149" s="29">
        <v>153</v>
      </c>
      <c r="N149" t="s">
        <v>808</v>
      </c>
      <c r="O149" s="7" t="s">
        <v>677</v>
      </c>
      <c r="P149" t="s">
        <v>648</v>
      </c>
    </row>
    <row r="150" spans="1:16" x14ac:dyDescent="0.3">
      <c r="A150" t="str">
        <f t="shared" si="102"/>
        <v>CGA2B3X8R1E223K050BE</v>
      </c>
      <c r="E150" t="s">
        <v>28</v>
      </c>
      <c r="F150" t="str">
        <f t="shared" si="117"/>
        <v>B</v>
      </c>
      <c r="G150">
        <v>3</v>
      </c>
      <c r="H150" t="s">
        <v>1</v>
      </c>
      <c r="I150" t="s">
        <v>19</v>
      </c>
      <c r="J150" s="4">
        <f t="shared" si="120"/>
        <v>22000</v>
      </c>
      <c r="K150" s="36">
        <f t="shared" ref="K150:L150" si="123">J150/1000</f>
        <v>22</v>
      </c>
      <c r="L150" s="36">
        <f t="shared" si="123"/>
        <v>2.1999999999999999E-2</v>
      </c>
      <c r="M150" s="29">
        <v>223</v>
      </c>
      <c r="N150" t="s">
        <v>808</v>
      </c>
      <c r="O150" s="7" t="s">
        <v>677</v>
      </c>
      <c r="P150" t="s">
        <v>648</v>
      </c>
    </row>
    <row r="151" spans="1:16" x14ac:dyDescent="0.3">
      <c r="A151" t="str">
        <f t="shared" si="102"/>
        <v>CGA2B1X8R1E333K050BE</v>
      </c>
      <c r="E151" t="s">
        <v>28</v>
      </c>
      <c r="F151" t="str">
        <f t="shared" si="117"/>
        <v>B</v>
      </c>
      <c r="G151">
        <v>1</v>
      </c>
      <c r="H151" t="s">
        <v>1</v>
      </c>
      <c r="I151" t="s">
        <v>19</v>
      </c>
      <c r="J151" s="4">
        <f t="shared" si="120"/>
        <v>33000</v>
      </c>
      <c r="K151" s="36">
        <f t="shared" ref="K151:L151" si="124">J151/1000</f>
        <v>33</v>
      </c>
      <c r="L151" s="36">
        <f t="shared" si="124"/>
        <v>3.3000000000000002E-2</v>
      </c>
      <c r="M151" s="29">
        <v>333</v>
      </c>
      <c r="N151" t="s">
        <v>808</v>
      </c>
      <c r="O151" s="7" t="s">
        <v>677</v>
      </c>
      <c r="P151" t="s">
        <v>648</v>
      </c>
    </row>
    <row r="152" spans="1:16" x14ac:dyDescent="0.3">
      <c r="A152" t="str">
        <f t="shared" si="102"/>
        <v>CGA2B1X8R1E473K050BE</v>
      </c>
      <c r="E152" t="s">
        <v>28</v>
      </c>
      <c r="F152" t="str">
        <f t="shared" si="117"/>
        <v>B</v>
      </c>
      <c r="G152">
        <v>1</v>
      </c>
      <c r="H152" t="s">
        <v>1</v>
      </c>
      <c r="I152" t="s">
        <v>19</v>
      </c>
      <c r="J152" s="4">
        <f t="shared" ref="J152" si="125">LEFT(M152,2)*(10^(RIGHT(M152,1)))</f>
        <v>47000</v>
      </c>
      <c r="K152" s="36">
        <f t="shared" ref="K152:L152" si="126">J152/1000</f>
        <v>47</v>
      </c>
      <c r="L152" s="36">
        <f t="shared" si="126"/>
        <v>4.7E-2</v>
      </c>
      <c r="M152" s="29">
        <v>473</v>
      </c>
      <c r="N152" t="s">
        <v>808</v>
      </c>
      <c r="O152" s="7" t="s">
        <v>677</v>
      </c>
      <c r="P152" t="s">
        <v>648</v>
      </c>
    </row>
    <row r="153" spans="1:16" x14ac:dyDescent="0.3">
      <c r="A153" t="str">
        <f t="shared" si="102"/>
        <v>KE</v>
      </c>
      <c r="J153" s="4"/>
      <c r="L153" s="37"/>
    </row>
    <row r="154" spans="1:16" x14ac:dyDescent="0.3">
      <c r="A154" t="str">
        <f t="shared" si="102"/>
        <v>CGA2B3X8R1C333K050BE</v>
      </c>
      <c r="E154" t="s">
        <v>28</v>
      </c>
      <c r="F154" t="str">
        <f>VLOOKUP(O154,AN$2:AQ$14,3)</f>
        <v>B</v>
      </c>
      <c r="G154">
        <v>3</v>
      </c>
      <c r="H154" t="s">
        <v>1</v>
      </c>
      <c r="I154" t="s">
        <v>20</v>
      </c>
      <c r="J154" s="4">
        <f t="shared" ref="J154:J155" si="127">LEFT(M154,2)*(10^(RIGHT(M154,1)))</f>
        <v>33000</v>
      </c>
      <c r="K154" s="36">
        <f t="shared" ref="K154:L154" si="128">J154/1000</f>
        <v>33</v>
      </c>
      <c r="L154" s="36">
        <f t="shared" si="128"/>
        <v>3.3000000000000002E-2</v>
      </c>
      <c r="M154" s="29">
        <v>333</v>
      </c>
      <c r="N154" t="s">
        <v>808</v>
      </c>
      <c r="O154" s="7" t="s">
        <v>677</v>
      </c>
      <c r="P154" t="s">
        <v>648</v>
      </c>
    </row>
    <row r="155" spans="1:16" x14ac:dyDescent="0.3">
      <c r="A155" t="str">
        <f t="shared" si="102"/>
        <v>CGA2B3X8R1C473K050BE</v>
      </c>
      <c r="E155" t="s">
        <v>28</v>
      </c>
      <c r="F155" t="str">
        <f>VLOOKUP(O155,AN$2:AQ$14,3)</f>
        <v>B</v>
      </c>
      <c r="G155">
        <v>3</v>
      </c>
      <c r="H155" t="s">
        <v>1</v>
      </c>
      <c r="I155" t="s">
        <v>20</v>
      </c>
      <c r="J155" s="4">
        <f t="shared" si="127"/>
        <v>47000</v>
      </c>
      <c r="K155" s="36">
        <f t="shared" ref="K155:L155" si="129">J155/1000</f>
        <v>47</v>
      </c>
      <c r="L155" s="36">
        <f t="shared" si="129"/>
        <v>4.7E-2</v>
      </c>
      <c r="M155" s="29">
        <v>473</v>
      </c>
      <c r="N155" t="s">
        <v>808</v>
      </c>
      <c r="O155" s="7" t="s">
        <v>677</v>
      </c>
      <c r="P155" t="s">
        <v>648</v>
      </c>
    </row>
    <row r="156" spans="1:16" x14ac:dyDescent="0.3">
      <c r="A156" t="str">
        <f t="shared" si="102"/>
        <v>KE</v>
      </c>
      <c r="J156" s="4"/>
      <c r="L156" s="37"/>
    </row>
    <row r="157" spans="1:16" x14ac:dyDescent="0.3">
      <c r="A157" t="str">
        <f t="shared" si="102"/>
        <v>CGA3E2X8R2A102K080AE</v>
      </c>
      <c r="E157" t="s">
        <v>33</v>
      </c>
      <c r="F157" t="str">
        <f t="shared" ref="F157:F165" si="130">VLOOKUP(O157,AN$2:AQ$14,3)</f>
        <v>E</v>
      </c>
      <c r="G157">
        <v>2</v>
      </c>
      <c r="H157" t="s">
        <v>1</v>
      </c>
      <c r="I157" t="s">
        <v>16</v>
      </c>
      <c r="J157" s="4">
        <f t="shared" ref="J157:J165" si="131">LEFT(M157,2)*(10^(RIGHT(M157,1)))</f>
        <v>1000</v>
      </c>
      <c r="K157" s="24">
        <f>J157*0.001</f>
        <v>1</v>
      </c>
      <c r="L157" s="36">
        <f>K157/1000</f>
        <v>1E-3</v>
      </c>
      <c r="M157" s="29">
        <v>102</v>
      </c>
      <c r="N157" t="s">
        <v>808</v>
      </c>
      <c r="O157" s="7" t="s">
        <v>681</v>
      </c>
      <c r="P157" t="s">
        <v>647</v>
      </c>
    </row>
    <row r="158" spans="1:16" x14ac:dyDescent="0.3">
      <c r="A158" t="str">
        <f t="shared" si="102"/>
        <v>CGA3E2X8R2A152K080AE</v>
      </c>
      <c r="E158" t="s">
        <v>33</v>
      </c>
      <c r="F158" t="str">
        <f t="shared" si="130"/>
        <v>E</v>
      </c>
      <c r="G158">
        <v>2</v>
      </c>
      <c r="H158" t="s">
        <v>1</v>
      </c>
      <c r="I158" t="s">
        <v>16</v>
      </c>
      <c r="J158" s="4">
        <f t="shared" ref="J158" si="132">LEFT(M158,2)*(10^(RIGHT(M158,1)))</f>
        <v>1500</v>
      </c>
      <c r="K158" s="24">
        <f>J158*0.001</f>
        <v>1.5</v>
      </c>
      <c r="L158" s="36">
        <f>K158/1000</f>
        <v>1.5E-3</v>
      </c>
      <c r="M158" s="29">
        <v>152</v>
      </c>
      <c r="N158" t="s">
        <v>808</v>
      </c>
      <c r="O158" s="7" t="s">
        <v>681</v>
      </c>
      <c r="P158" t="s">
        <v>647</v>
      </c>
    </row>
    <row r="159" spans="1:16" x14ac:dyDescent="0.3">
      <c r="A159" t="str">
        <f t="shared" si="102"/>
        <v>CGA3E2X8R2A222K080AE</v>
      </c>
      <c r="E159" t="s">
        <v>33</v>
      </c>
      <c r="F159" t="str">
        <f t="shared" si="130"/>
        <v>E</v>
      </c>
      <c r="G159">
        <v>2</v>
      </c>
      <c r="H159" t="s">
        <v>1</v>
      </c>
      <c r="I159" t="s">
        <v>16</v>
      </c>
      <c r="J159" s="4">
        <f t="shared" si="131"/>
        <v>2200</v>
      </c>
      <c r="K159" s="24">
        <f t="shared" ref="K159:L160" si="133">J159/1000</f>
        <v>2.2000000000000002</v>
      </c>
      <c r="L159" s="36">
        <f t="shared" si="133"/>
        <v>2.2000000000000001E-3</v>
      </c>
      <c r="M159" s="29">
        <v>222</v>
      </c>
      <c r="N159" t="s">
        <v>808</v>
      </c>
      <c r="O159" s="7" t="s">
        <v>681</v>
      </c>
      <c r="P159" t="s">
        <v>647</v>
      </c>
    </row>
    <row r="160" spans="1:16" x14ac:dyDescent="0.3">
      <c r="A160" t="str">
        <f t="shared" si="102"/>
        <v>CGA3E2X8R2A332K080AE</v>
      </c>
      <c r="E160" t="s">
        <v>33</v>
      </c>
      <c r="F160" t="str">
        <f t="shared" si="130"/>
        <v>E</v>
      </c>
      <c r="G160">
        <v>2</v>
      </c>
      <c r="H160" t="s">
        <v>1</v>
      </c>
      <c r="I160" t="s">
        <v>16</v>
      </c>
      <c r="J160" s="4">
        <f t="shared" ref="J160" si="134">LEFT(M160,2)*(10^(RIGHT(M160,1)))</f>
        <v>3300</v>
      </c>
      <c r="K160" s="24">
        <f t="shared" si="133"/>
        <v>3.3</v>
      </c>
      <c r="L160" s="36">
        <f t="shared" si="133"/>
        <v>3.3E-3</v>
      </c>
      <c r="M160" s="29">
        <v>332</v>
      </c>
      <c r="N160" t="s">
        <v>808</v>
      </c>
      <c r="O160" s="7" t="s">
        <v>681</v>
      </c>
      <c r="P160" t="s">
        <v>647</v>
      </c>
    </row>
    <row r="161" spans="1:16" x14ac:dyDescent="0.3">
      <c r="A161" t="str">
        <f t="shared" si="102"/>
        <v>CGA3E2X8R2A472K080AE</v>
      </c>
      <c r="E161" t="s">
        <v>33</v>
      </c>
      <c r="F161" t="str">
        <f t="shared" si="130"/>
        <v>E</v>
      </c>
      <c r="G161">
        <v>2</v>
      </c>
      <c r="H161" t="s">
        <v>1</v>
      </c>
      <c r="I161" t="s">
        <v>16</v>
      </c>
      <c r="J161" s="4">
        <f t="shared" si="131"/>
        <v>4700</v>
      </c>
      <c r="K161" s="24">
        <f t="shared" ref="K161:L162" si="135">J161/1000</f>
        <v>4.7</v>
      </c>
      <c r="L161" s="36">
        <f t="shared" si="135"/>
        <v>4.7000000000000002E-3</v>
      </c>
      <c r="M161" s="29">
        <v>472</v>
      </c>
      <c r="N161" t="s">
        <v>808</v>
      </c>
      <c r="O161" s="7" t="s">
        <v>681</v>
      </c>
      <c r="P161" t="s">
        <v>647</v>
      </c>
    </row>
    <row r="162" spans="1:16" x14ac:dyDescent="0.3">
      <c r="A162" t="str">
        <f t="shared" si="102"/>
        <v>CGA3E2X8R2A682K080AE</v>
      </c>
      <c r="E162" t="s">
        <v>33</v>
      </c>
      <c r="F162" t="str">
        <f t="shared" si="130"/>
        <v>E</v>
      </c>
      <c r="G162">
        <v>2</v>
      </c>
      <c r="H162" t="s">
        <v>1</v>
      </c>
      <c r="I162" t="s">
        <v>16</v>
      </c>
      <c r="J162" s="4">
        <f t="shared" ref="J162" si="136">LEFT(M162,2)*(10^(RIGHT(M162,1)))</f>
        <v>6800</v>
      </c>
      <c r="K162" s="24">
        <f t="shared" si="135"/>
        <v>6.8</v>
      </c>
      <c r="L162" s="36">
        <f t="shared" si="135"/>
        <v>6.7999999999999996E-3</v>
      </c>
      <c r="M162" s="29">
        <v>682</v>
      </c>
      <c r="N162" t="s">
        <v>808</v>
      </c>
      <c r="O162" s="7" t="s">
        <v>681</v>
      </c>
      <c r="P162" t="s">
        <v>647</v>
      </c>
    </row>
    <row r="163" spans="1:16" x14ac:dyDescent="0.3">
      <c r="A163" t="str">
        <f t="shared" si="102"/>
        <v>CGA3E2X8R2A103K080AE</v>
      </c>
      <c r="E163" t="s">
        <v>33</v>
      </c>
      <c r="F163" t="str">
        <f t="shared" si="130"/>
        <v>E</v>
      </c>
      <c r="G163">
        <v>2</v>
      </c>
      <c r="H163" t="s">
        <v>1</v>
      </c>
      <c r="I163" t="s">
        <v>16</v>
      </c>
      <c r="J163" s="4">
        <f t="shared" si="131"/>
        <v>10000</v>
      </c>
      <c r="K163" s="24">
        <f t="shared" ref="K163:L164" si="137">J163/1000</f>
        <v>10</v>
      </c>
      <c r="L163" s="36">
        <f t="shared" si="137"/>
        <v>0.01</v>
      </c>
      <c r="M163" s="29">
        <v>103</v>
      </c>
      <c r="N163" t="s">
        <v>808</v>
      </c>
      <c r="O163" s="7" t="s">
        <v>681</v>
      </c>
      <c r="P163" t="s">
        <v>647</v>
      </c>
    </row>
    <row r="164" spans="1:16" x14ac:dyDescent="0.3">
      <c r="A164" t="str">
        <f t="shared" si="102"/>
        <v>CGA3E2X8R2A153K080AE</v>
      </c>
      <c r="E164" t="s">
        <v>33</v>
      </c>
      <c r="F164" t="str">
        <f t="shared" si="130"/>
        <v>E</v>
      </c>
      <c r="G164">
        <v>2</v>
      </c>
      <c r="H164" t="s">
        <v>1</v>
      </c>
      <c r="I164" t="s">
        <v>16</v>
      </c>
      <c r="J164" s="4">
        <f t="shared" ref="J164" si="138">LEFT(M164,2)*(10^(RIGHT(M164,1)))</f>
        <v>15000</v>
      </c>
      <c r="K164" s="24">
        <f t="shared" si="137"/>
        <v>15</v>
      </c>
      <c r="L164" s="36">
        <f t="shared" si="137"/>
        <v>1.4999999999999999E-2</v>
      </c>
      <c r="M164" s="29">
        <v>153</v>
      </c>
      <c r="N164" t="s">
        <v>808</v>
      </c>
      <c r="O164" s="7" t="s">
        <v>681</v>
      </c>
      <c r="P164" t="s">
        <v>647</v>
      </c>
    </row>
    <row r="165" spans="1:16" x14ac:dyDescent="0.3">
      <c r="A165" t="str">
        <f t="shared" si="102"/>
        <v>CGA3E3X8R2A223K080AE</v>
      </c>
      <c r="E165" t="s">
        <v>33</v>
      </c>
      <c r="F165" t="str">
        <f t="shared" si="130"/>
        <v>E</v>
      </c>
      <c r="G165">
        <v>3</v>
      </c>
      <c r="H165" t="s">
        <v>1</v>
      </c>
      <c r="I165" t="s">
        <v>16</v>
      </c>
      <c r="J165" s="4">
        <f t="shared" si="131"/>
        <v>22000</v>
      </c>
      <c r="K165" s="24">
        <f t="shared" ref="K165:L165" si="139">J165/1000</f>
        <v>22</v>
      </c>
      <c r="L165" s="36">
        <f t="shared" si="139"/>
        <v>2.1999999999999999E-2</v>
      </c>
      <c r="M165" s="29">
        <v>223</v>
      </c>
      <c r="N165" t="s">
        <v>808</v>
      </c>
      <c r="O165" s="7" t="s">
        <v>681</v>
      </c>
      <c r="P165" t="s">
        <v>647</v>
      </c>
    </row>
    <row r="166" spans="1:16" x14ac:dyDescent="0.3">
      <c r="A166" t="str">
        <f t="shared" si="102"/>
        <v>KE</v>
      </c>
      <c r="J166" s="4"/>
      <c r="K166" s="4"/>
    </row>
    <row r="167" spans="1:16" x14ac:dyDescent="0.3">
      <c r="A167" t="str">
        <f t="shared" si="102"/>
        <v>CGA3E2X8R1H102K080AE</v>
      </c>
      <c r="E167" t="s">
        <v>33</v>
      </c>
      <c r="F167" t="str">
        <f t="shared" ref="F167:F179" si="140">VLOOKUP(O167,AN$2:AQ$14,3)</f>
        <v>E</v>
      </c>
      <c r="G167">
        <v>2</v>
      </c>
      <c r="H167" t="s">
        <v>1</v>
      </c>
      <c r="I167" t="s">
        <v>17</v>
      </c>
      <c r="J167" s="4">
        <f t="shared" ref="J167:J175" si="141">LEFT(M167,2)*(10^(RIGHT(M167,1)))</f>
        <v>1000</v>
      </c>
      <c r="K167" s="4">
        <f>J167*0.001</f>
        <v>1</v>
      </c>
      <c r="L167" s="36">
        <f>K167/1000</f>
        <v>1E-3</v>
      </c>
      <c r="M167" s="29">
        <v>102</v>
      </c>
      <c r="N167" t="s">
        <v>808</v>
      </c>
      <c r="O167" s="7" t="s">
        <v>681</v>
      </c>
      <c r="P167" t="s">
        <v>647</v>
      </c>
    </row>
    <row r="168" spans="1:16" x14ac:dyDescent="0.3">
      <c r="A168" t="str">
        <f t="shared" si="102"/>
        <v>CGA3E2X8R1H152K080AE</v>
      </c>
      <c r="E168" t="s">
        <v>33</v>
      </c>
      <c r="F168" t="str">
        <f t="shared" si="140"/>
        <v>E</v>
      </c>
      <c r="G168">
        <v>2</v>
      </c>
      <c r="H168" t="s">
        <v>1</v>
      </c>
      <c r="I168" t="s">
        <v>17</v>
      </c>
      <c r="J168" s="4">
        <f t="shared" si="141"/>
        <v>1500</v>
      </c>
      <c r="K168" s="4">
        <f>J168*0.001</f>
        <v>1.5</v>
      </c>
      <c r="L168" s="36">
        <f>K168/1000</f>
        <v>1.5E-3</v>
      </c>
      <c r="M168" s="29">
        <v>152</v>
      </c>
      <c r="N168" t="s">
        <v>808</v>
      </c>
      <c r="O168" s="7" t="s">
        <v>681</v>
      </c>
      <c r="P168" t="s">
        <v>647</v>
      </c>
    </row>
    <row r="169" spans="1:16" x14ac:dyDescent="0.3">
      <c r="A169" t="str">
        <f t="shared" si="102"/>
        <v>CGA3E2X8R1H222K080AE</v>
      </c>
      <c r="E169" t="s">
        <v>33</v>
      </c>
      <c r="F169" t="str">
        <f t="shared" si="140"/>
        <v>E</v>
      </c>
      <c r="G169">
        <v>2</v>
      </c>
      <c r="H169" t="s">
        <v>1</v>
      </c>
      <c r="I169" t="s">
        <v>17</v>
      </c>
      <c r="J169" s="4">
        <f t="shared" si="141"/>
        <v>2200</v>
      </c>
      <c r="K169" s="4">
        <f t="shared" ref="K169:L169" si="142">J169/1000</f>
        <v>2.2000000000000002</v>
      </c>
      <c r="L169" s="36">
        <f t="shared" si="142"/>
        <v>2.2000000000000001E-3</v>
      </c>
      <c r="M169" s="29">
        <v>222</v>
      </c>
      <c r="N169" t="s">
        <v>808</v>
      </c>
      <c r="O169" s="7" t="s">
        <v>681</v>
      </c>
      <c r="P169" t="s">
        <v>647</v>
      </c>
    </row>
    <row r="170" spans="1:16" x14ac:dyDescent="0.3">
      <c r="A170" t="str">
        <f t="shared" si="102"/>
        <v>CGA3E2X8R1H332K080AE</v>
      </c>
      <c r="E170" t="s">
        <v>33</v>
      </c>
      <c r="F170" t="str">
        <f t="shared" si="140"/>
        <v>E</v>
      </c>
      <c r="G170">
        <v>2</v>
      </c>
      <c r="H170" t="s">
        <v>1</v>
      </c>
      <c r="I170" t="s">
        <v>17</v>
      </c>
      <c r="J170" s="4">
        <f t="shared" si="141"/>
        <v>3300</v>
      </c>
      <c r="K170" s="4">
        <f t="shared" ref="K170:L170" si="143">J170/1000</f>
        <v>3.3</v>
      </c>
      <c r="L170" s="36">
        <f t="shared" si="143"/>
        <v>3.3E-3</v>
      </c>
      <c r="M170" s="29">
        <v>332</v>
      </c>
      <c r="N170" t="s">
        <v>808</v>
      </c>
      <c r="O170" s="7" t="s">
        <v>681</v>
      </c>
      <c r="P170" t="s">
        <v>647</v>
      </c>
    </row>
    <row r="171" spans="1:16" x14ac:dyDescent="0.3">
      <c r="A171" t="str">
        <f t="shared" si="102"/>
        <v>CGA3E2X8R1H472K080AE</v>
      </c>
      <c r="E171" t="s">
        <v>33</v>
      </c>
      <c r="F171" t="str">
        <f t="shared" si="140"/>
        <v>E</v>
      </c>
      <c r="G171">
        <v>2</v>
      </c>
      <c r="H171" t="s">
        <v>1</v>
      </c>
      <c r="I171" t="s">
        <v>17</v>
      </c>
      <c r="J171" s="4">
        <f t="shared" si="141"/>
        <v>4700</v>
      </c>
      <c r="K171" s="4">
        <f t="shared" ref="K171:L171" si="144">J171/1000</f>
        <v>4.7</v>
      </c>
      <c r="L171" s="36">
        <f t="shared" si="144"/>
        <v>4.7000000000000002E-3</v>
      </c>
      <c r="M171" s="29">
        <v>472</v>
      </c>
      <c r="N171" t="s">
        <v>808</v>
      </c>
      <c r="O171" s="7" t="s">
        <v>681</v>
      </c>
      <c r="P171" t="s">
        <v>647</v>
      </c>
    </row>
    <row r="172" spans="1:16" x14ac:dyDescent="0.3">
      <c r="A172" t="str">
        <f t="shared" si="102"/>
        <v>CGA3E2X8R1H682K080AE</v>
      </c>
      <c r="E172" t="s">
        <v>33</v>
      </c>
      <c r="F172" t="str">
        <f t="shared" si="140"/>
        <v>E</v>
      </c>
      <c r="G172">
        <v>2</v>
      </c>
      <c r="H172" t="s">
        <v>1</v>
      </c>
      <c r="I172" t="s">
        <v>17</v>
      </c>
      <c r="J172" s="4">
        <f t="shared" si="141"/>
        <v>6800</v>
      </c>
      <c r="K172" s="4">
        <f t="shared" ref="K172:L172" si="145">J172/1000</f>
        <v>6.8</v>
      </c>
      <c r="L172" s="36">
        <f t="shared" si="145"/>
        <v>6.7999999999999996E-3</v>
      </c>
      <c r="M172" s="29">
        <v>682</v>
      </c>
      <c r="N172" t="s">
        <v>808</v>
      </c>
      <c r="O172" s="7" t="s">
        <v>681</v>
      </c>
      <c r="P172" t="s">
        <v>647</v>
      </c>
    </row>
    <row r="173" spans="1:16" x14ac:dyDescent="0.3">
      <c r="A173" t="str">
        <f t="shared" si="102"/>
        <v>CGA3E2X8R1H103K080AE</v>
      </c>
      <c r="E173" t="s">
        <v>33</v>
      </c>
      <c r="F173" t="str">
        <f t="shared" si="140"/>
        <v>E</v>
      </c>
      <c r="G173">
        <v>2</v>
      </c>
      <c r="H173" t="s">
        <v>1</v>
      </c>
      <c r="I173" t="s">
        <v>17</v>
      </c>
      <c r="J173" s="4">
        <f t="shared" si="141"/>
        <v>10000</v>
      </c>
      <c r="K173" s="4">
        <f t="shared" ref="K173:L173" si="146">J173/1000</f>
        <v>10</v>
      </c>
      <c r="L173" s="36">
        <f t="shared" si="146"/>
        <v>0.01</v>
      </c>
      <c r="M173" s="29">
        <v>103</v>
      </c>
      <c r="N173" t="s">
        <v>808</v>
      </c>
      <c r="O173" s="7" t="s">
        <v>681</v>
      </c>
      <c r="P173" t="s">
        <v>647</v>
      </c>
    </row>
    <row r="174" spans="1:16" x14ac:dyDescent="0.3">
      <c r="A174" t="str">
        <f t="shared" si="102"/>
        <v>CGA3E2X8R1H153K080AE</v>
      </c>
      <c r="E174" t="s">
        <v>33</v>
      </c>
      <c r="F174" t="str">
        <f t="shared" si="140"/>
        <v>E</v>
      </c>
      <c r="G174">
        <v>2</v>
      </c>
      <c r="H174" t="s">
        <v>1</v>
      </c>
      <c r="I174" t="s">
        <v>17</v>
      </c>
      <c r="J174" s="4">
        <f t="shared" si="141"/>
        <v>15000</v>
      </c>
      <c r="K174" s="4">
        <f t="shared" ref="K174:L174" si="147">J174/1000</f>
        <v>15</v>
      </c>
      <c r="L174" s="36">
        <f t="shared" si="147"/>
        <v>1.4999999999999999E-2</v>
      </c>
      <c r="M174" s="29">
        <v>153</v>
      </c>
      <c r="N174" t="s">
        <v>808</v>
      </c>
      <c r="O174" s="7" t="s">
        <v>681</v>
      </c>
      <c r="P174" t="s">
        <v>647</v>
      </c>
    </row>
    <row r="175" spans="1:16" x14ac:dyDescent="0.3">
      <c r="A175" t="str">
        <f t="shared" si="102"/>
        <v>CGA3E2X8R1H223K080AE</v>
      </c>
      <c r="E175" t="s">
        <v>33</v>
      </c>
      <c r="F175" t="str">
        <f t="shared" si="140"/>
        <v>E</v>
      </c>
      <c r="G175">
        <v>2</v>
      </c>
      <c r="H175" t="s">
        <v>1</v>
      </c>
      <c r="I175" t="s">
        <v>17</v>
      </c>
      <c r="J175" s="4">
        <f t="shared" si="141"/>
        <v>22000</v>
      </c>
      <c r="K175" s="4">
        <f t="shared" ref="K175:L175" si="148">J175/1000</f>
        <v>22</v>
      </c>
      <c r="L175" s="36">
        <f t="shared" si="148"/>
        <v>2.1999999999999999E-2</v>
      </c>
      <c r="M175" s="29">
        <v>223</v>
      </c>
      <c r="N175" t="s">
        <v>808</v>
      </c>
      <c r="O175" s="7" t="s">
        <v>681</v>
      </c>
      <c r="P175" t="s">
        <v>647</v>
      </c>
    </row>
    <row r="176" spans="1:16" x14ac:dyDescent="0.3">
      <c r="A176" t="str">
        <f t="shared" si="102"/>
        <v>CGA3E2X8R1H333K080AE</v>
      </c>
      <c r="E176" t="s">
        <v>33</v>
      </c>
      <c r="F176" t="str">
        <f t="shared" si="140"/>
        <v>E</v>
      </c>
      <c r="G176">
        <v>2</v>
      </c>
      <c r="H176" t="s">
        <v>1</v>
      </c>
      <c r="I176" t="s">
        <v>17</v>
      </c>
      <c r="J176" s="4">
        <f t="shared" ref="J176:J179" si="149">LEFT(M176,2)*(10^(RIGHT(M176,1)))</f>
        <v>33000</v>
      </c>
      <c r="K176" s="4">
        <f t="shared" ref="K176:L176" si="150">J176/1000</f>
        <v>33</v>
      </c>
      <c r="L176" s="36">
        <f t="shared" si="150"/>
        <v>3.3000000000000002E-2</v>
      </c>
      <c r="M176" s="29">
        <v>333</v>
      </c>
      <c r="N176" t="s">
        <v>808</v>
      </c>
      <c r="O176" s="7" t="s">
        <v>681</v>
      </c>
      <c r="P176" t="s">
        <v>647</v>
      </c>
    </row>
    <row r="177" spans="1:16" x14ac:dyDescent="0.3">
      <c r="A177" t="str">
        <f t="shared" si="102"/>
        <v>CGA3E2X8R1H473K080AE</v>
      </c>
      <c r="E177" t="s">
        <v>33</v>
      </c>
      <c r="F177" t="str">
        <f t="shared" si="140"/>
        <v>E</v>
      </c>
      <c r="G177">
        <v>2</v>
      </c>
      <c r="H177" t="s">
        <v>1</v>
      </c>
      <c r="I177" t="s">
        <v>17</v>
      </c>
      <c r="J177" s="4">
        <f t="shared" si="149"/>
        <v>47000</v>
      </c>
      <c r="K177" s="4">
        <f t="shared" ref="K177:L177" si="151">J177/1000</f>
        <v>47</v>
      </c>
      <c r="L177" s="36">
        <f t="shared" si="151"/>
        <v>4.7E-2</v>
      </c>
      <c r="M177" s="29">
        <v>473</v>
      </c>
      <c r="N177" t="s">
        <v>808</v>
      </c>
      <c r="O177" s="7" t="s">
        <v>681</v>
      </c>
      <c r="P177" t="s">
        <v>647</v>
      </c>
    </row>
    <row r="178" spans="1:16" x14ac:dyDescent="0.3">
      <c r="A178" t="str">
        <f t="shared" si="102"/>
        <v>CGA3E3X8R1H683K080AE</v>
      </c>
      <c r="E178" t="s">
        <v>33</v>
      </c>
      <c r="F178" t="str">
        <f t="shared" si="140"/>
        <v>E</v>
      </c>
      <c r="G178">
        <v>3</v>
      </c>
      <c r="H178" t="s">
        <v>1</v>
      </c>
      <c r="I178" t="s">
        <v>17</v>
      </c>
      <c r="J178" s="4">
        <f t="shared" si="149"/>
        <v>68000</v>
      </c>
      <c r="K178" s="4">
        <f t="shared" ref="K178:L178" si="152">J178/1000</f>
        <v>68</v>
      </c>
      <c r="L178" s="36">
        <f t="shared" si="152"/>
        <v>6.8000000000000005E-2</v>
      </c>
      <c r="M178" s="29">
        <v>683</v>
      </c>
      <c r="N178" t="s">
        <v>808</v>
      </c>
      <c r="O178" s="7" t="s">
        <v>681</v>
      </c>
      <c r="P178" t="s">
        <v>647</v>
      </c>
    </row>
    <row r="179" spans="1:16" x14ac:dyDescent="0.3">
      <c r="A179" t="str">
        <f t="shared" si="102"/>
        <v>CGA3E3X8R1H104K080AE</v>
      </c>
      <c r="E179" t="s">
        <v>33</v>
      </c>
      <c r="F179" t="str">
        <f t="shared" si="140"/>
        <v>E</v>
      </c>
      <c r="G179">
        <v>3</v>
      </c>
      <c r="H179" t="s">
        <v>1</v>
      </c>
      <c r="I179" t="s">
        <v>17</v>
      </c>
      <c r="J179" s="4">
        <f t="shared" si="149"/>
        <v>100000</v>
      </c>
      <c r="K179" s="4">
        <f t="shared" ref="K179:L179" si="153">J179/1000</f>
        <v>100</v>
      </c>
      <c r="L179" s="36">
        <f t="shared" si="153"/>
        <v>0.1</v>
      </c>
      <c r="M179" s="29">
        <v>104</v>
      </c>
      <c r="N179" t="s">
        <v>808</v>
      </c>
      <c r="O179" s="7" t="s">
        <v>681</v>
      </c>
      <c r="P179" t="s">
        <v>647</v>
      </c>
    </row>
    <row r="180" spans="1:16" x14ac:dyDescent="0.3">
      <c r="A180" t="str">
        <f t="shared" si="102"/>
        <v>KE</v>
      </c>
      <c r="J180" s="4"/>
      <c r="K180" s="4"/>
    </row>
    <row r="181" spans="1:16" x14ac:dyDescent="0.3">
      <c r="A181" t="str">
        <f t="shared" si="102"/>
        <v>CGA3E2X8R1E683K080AE</v>
      </c>
      <c r="E181" t="s">
        <v>33</v>
      </c>
      <c r="F181" t="str">
        <f>VLOOKUP(O181,AN$2:AQ$14,3)</f>
        <v>E</v>
      </c>
      <c r="G181">
        <v>2</v>
      </c>
      <c r="H181" t="s">
        <v>1</v>
      </c>
      <c r="I181" t="s">
        <v>19</v>
      </c>
      <c r="J181" s="4">
        <f t="shared" ref="J181:J183" si="154">LEFT(M181,2)*(10^(RIGHT(M181,1)))</f>
        <v>68000</v>
      </c>
      <c r="K181" s="4">
        <f t="shared" ref="K181:L181" si="155">J181/1000</f>
        <v>68</v>
      </c>
      <c r="L181" s="36">
        <f t="shared" si="155"/>
        <v>6.8000000000000005E-2</v>
      </c>
      <c r="M181" s="29">
        <v>683</v>
      </c>
      <c r="N181" t="s">
        <v>808</v>
      </c>
      <c r="O181" s="7" t="s">
        <v>681</v>
      </c>
      <c r="P181" t="s">
        <v>647</v>
      </c>
    </row>
    <row r="182" spans="1:16" x14ac:dyDescent="0.3">
      <c r="A182" t="str">
        <f t="shared" si="102"/>
        <v>CGA3E2X8R1E104K080AE</v>
      </c>
      <c r="E182" t="s">
        <v>33</v>
      </c>
      <c r="F182" t="str">
        <f>VLOOKUP(O182,AN$2:AQ$14,3)</f>
        <v>E</v>
      </c>
      <c r="G182">
        <v>2</v>
      </c>
      <c r="H182" t="s">
        <v>1</v>
      </c>
      <c r="I182" t="s">
        <v>19</v>
      </c>
      <c r="J182" s="4">
        <f t="shared" si="154"/>
        <v>100000</v>
      </c>
      <c r="K182" s="4">
        <f t="shared" ref="K182:L182" si="156">J182/1000</f>
        <v>100</v>
      </c>
      <c r="L182" s="36">
        <f t="shared" si="156"/>
        <v>0.1</v>
      </c>
      <c r="M182" s="29">
        <v>104</v>
      </c>
      <c r="N182" t="s">
        <v>808</v>
      </c>
      <c r="O182" s="7" t="s">
        <v>681</v>
      </c>
      <c r="P182" t="s">
        <v>647</v>
      </c>
    </row>
    <row r="183" spans="1:16" x14ac:dyDescent="0.3">
      <c r="A183" t="str">
        <f t="shared" si="102"/>
        <v>CGA3E2X8R1E154K080AE</v>
      </c>
      <c r="E183" t="s">
        <v>33</v>
      </c>
      <c r="F183" t="str">
        <f>VLOOKUP(O183,AN$2:AQ$14,3)</f>
        <v>E</v>
      </c>
      <c r="G183">
        <v>2</v>
      </c>
      <c r="H183" t="s">
        <v>1</v>
      </c>
      <c r="I183" t="s">
        <v>19</v>
      </c>
      <c r="J183" s="4">
        <f t="shared" si="154"/>
        <v>150000</v>
      </c>
      <c r="K183" s="4">
        <f t="shared" ref="K183:L183" si="157">J183/1000</f>
        <v>150</v>
      </c>
      <c r="L183" s="36">
        <f t="shared" si="157"/>
        <v>0.15</v>
      </c>
      <c r="M183" s="29">
        <v>154</v>
      </c>
      <c r="N183" t="s">
        <v>808</v>
      </c>
      <c r="O183" s="7" t="s">
        <v>681</v>
      </c>
      <c r="P183" t="s">
        <v>647</v>
      </c>
    </row>
    <row r="184" spans="1:16" x14ac:dyDescent="0.3">
      <c r="A184" t="str">
        <f t="shared" si="102"/>
        <v>CGA3E2X8R1E224K080AE</v>
      </c>
      <c r="E184" t="s">
        <v>33</v>
      </c>
      <c r="F184" t="str">
        <f>VLOOKUP(O184,AN$2:AQ$14,3)</f>
        <v>E</v>
      </c>
      <c r="G184">
        <v>2</v>
      </c>
      <c r="H184" t="s">
        <v>1</v>
      </c>
      <c r="I184" t="s">
        <v>19</v>
      </c>
      <c r="J184" s="4">
        <f t="shared" ref="J184:J185" si="158">LEFT(M184,2)*(10^(RIGHT(M184,1)))</f>
        <v>220000</v>
      </c>
      <c r="K184" s="4">
        <f t="shared" ref="K184:L184" si="159">J184/1000</f>
        <v>220</v>
      </c>
      <c r="L184" s="36">
        <f t="shared" si="159"/>
        <v>0.22</v>
      </c>
      <c r="M184" s="29">
        <v>224</v>
      </c>
      <c r="N184" t="s">
        <v>808</v>
      </c>
      <c r="O184" s="7" t="s">
        <v>681</v>
      </c>
      <c r="P184" t="s">
        <v>647</v>
      </c>
    </row>
    <row r="185" spans="1:16" x14ac:dyDescent="0.3">
      <c r="A185" t="str">
        <f t="shared" si="102"/>
        <v>CGA3E1X8R1E334K080AE</v>
      </c>
      <c r="E185" t="s">
        <v>33</v>
      </c>
      <c r="F185" t="str">
        <f>VLOOKUP(O185,AN$2:AQ$14,3)</f>
        <v>E</v>
      </c>
      <c r="G185">
        <v>1</v>
      </c>
      <c r="H185" t="s">
        <v>1</v>
      </c>
      <c r="I185" t="s">
        <v>19</v>
      </c>
      <c r="J185" s="4">
        <f t="shared" si="158"/>
        <v>330000</v>
      </c>
      <c r="K185" s="4">
        <f t="shared" ref="K185:L185" si="160">J185/1000</f>
        <v>330</v>
      </c>
      <c r="L185" s="36">
        <f t="shared" si="160"/>
        <v>0.33</v>
      </c>
      <c r="M185" s="29">
        <v>334</v>
      </c>
      <c r="N185" t="s">
        <v>808</v>
      </c>
      <c r="O185" s="7" t="s">
        <v>681</v>
      </c>
      <c r="P185" t="s">
        <v>647</v>
      </c>
    </row>
    <row r="186" spans="1:16" x14ac:dyDescent="0.3">
      <c r="A186" t="str">
        <f t="shared" si="102"/>
        <v>KE</v>
      </c>
      <c r="J186" s="4"/>
      <c r="K186" s="4"/>
    </row>
    <row r="187" spans="1:16" x14ac:dyDescent="0.3">
      <c r="A187" t="str">
        <f t="shared" si="102"/>
        <v>CGA3E3X8R1C334K080AE</v>
      </c>
      <c r="E187" t="s">
        <v>33</v>
      </c>
      <c r="F187" t="str">
        <f>VLOOKUP(O187,AN$2:AQ$14,3)</f>
        <v>E</v>
      </c>
      <c r="G187">
        <v>3</v>
      </c>
      <c r="H187" t="s">
        <v>1</v>
      </c>
      <c r="I187" t="s">
        <v>20</v>
      </c>
      <c r="J187" s="4">
        <f t="shared" ref="J187:J188" si="161">LEFT(M187,2)*(10^(RIGHT(M187,1)))</f>
        <v>330000</v>
      </c>
      <c r="K187" s="4">
        <f t="shared" ref="K187:L187" si="162">J187/1000</f>
        <v>330</v>
      </c>
      <c r="L187" s="36">
        <f t="shared" si="162"/>
        <v>0.33</v>
      </c>
      <c r="M187" s="29">
        <v>334</v>
      </c>
      <c r="N187" t="s">
        <v>808</v>
      </c>
      <c r="O187" s="7" t="s">
        <v>681</v>
      </c>
      <c r="P187" t="s">
        <v>647</v>
      </c>
    </row>
    <row r="188" spans="1:16" x14ac:dyDescent="0.3">
      <c r="A188" t="str">
        <f t="shared" si="102"/>
        <v>CGA3E3X8R1C474K080AE</v>
      </c>
      <c r="E188" t="s">
        <v>33</v>
      </c>
      <c r="F188" t="str">
        <f>VLOOKUP(O188,AN$2:AQ$14,3)</f>
        <v>E</v>
      </c>
      <c r="G188">
        <v>3</v>
      </c>
      <c r="H188" t="s">
        <v>1</v>
      </c>
      <c r="I188" t="s">
        <v>20</v>
      </c>
      <c r="J188" s="4">
        <f t="shared" si="161"/>
        <v>470000</v>
      </c>
      <c r="K188" s="4">
        <f t="shared" ref="K188:L188" si="163">J188/1000</f>
        <v>470</v>
      </c>
      <c r="L188" s="36">
        <f t="shared" si="163"/>
        <v>0.47</v>
      </c>
      <c r="M188" s="29">
        <v>474</v>
      </c>
      <c r="N188" t="s">
        <v>808</v>
      </c>
      <c r="O188" s="7" t="s">
        <v>681</v>
      </c>
      <c r="P188" t="s">
        <v>647</v>
      </c>
    </row>
    <row r="189" spans="1:16" x14ac:dyDescent="0.3">
      <c r="A189" t="str">
        <f t="shared" si="102"/>
        <v>KE</v>
      </c>
      <c r="J189" s="4"/>
      <c r="K189" s="4"/>
    </row>
    <row r="190" spans="1:16" x14ac:dyDescent="0.3">
      <c r="A190" t="str">
        <f t="shared" si="102"/>
        <v>CGA4J2X8R2A223K125AE</v>
      </c>
      <c r="E190" t="s">
        <v>36</v>
      </c>
      <c r="F190" t="str">
        <f>VLOOKUP(O190,AN$2:AQ$14,3)</f>
        <v>J</v>
      </c>
      <c r="G190">
        <v>2</v>
      </c>
      <c r="H190" t="s">
        <v>1</v>
      </c>
      <c r="I190" t="s">
        <v>16</v>
      </c>
      <c r="J190" s="4">
        <f t="shared" ref="J190:J193" si="164">LEFT(M190,2)*(10^(RIGHT(M190,1)))</f>
        <v>22000</v>
      </c>
      <c r="K190" s="4">
        <f t="shared" ref="K190:L190" si="165">J190/1000</f>
        <v>22</v>
      </c>
      <c r="L190" s="36">
        <f t="shared" si="165"/>
        <v>2.1999999999999999E-2</v>
      </c>
      <c r="M190" s="29">
        <v>223</v>
      </c>
      <c r="N190" t="s">
        <v>808</v>
      </c>
      <c r="O190" s="7" t="s">
        <v>687</v>
      </c>
      <c r="P190" t="s">
        <v>647</v>
      </c>
    </row>
    <row r="191" spans="1:16" x14ac:dyDescent="0.3">
      <c r="A191" t="str">
        <f t="shared" si="102"/>
        <v>CGA4J3X8R2A333K125AE</v>
      </c>
      <c r="E191" t="s">
        <v>36</v>
      </c>
      <c r="F191" t="str">
        <f>VLOOKUP(O191,AN$2:AQ$14,3)</f>
        <v>J</v>
      </c>
      <c r="G191">
        <v>3</v>
      </c>
      <c r="H191" t="s">
        <v>1</v>
      </c>
      <c r="I191" t="s">
        <v>16</v>
      </c>
      <c r="J191" s="4">
        <f t="shared" si="164"/>
        <v>33000</v>
      </c>
      <c r="K191" s="4">
        <f t="shared" ref="K191:L191" si="166">J191/1000</f>
        <v>33</v>
      </c>
      <c r="L191" s="36">
        <f t="shared" si="166"/>
        <v>3.3000000000000002E-2</v>
      </c>
      <c r="M191" s="29">
        <v>333</v>
      </c>
      <c r="N191" t="s">
        <v>808</v>
      </c>
      <c r="O191" s="7" t="s">
        <v>687</v>
      </c>
      <c r="P191" t="s">
        <v>647</v>
      </c>
    </row>
    <row r="192" spans="1:16" x14ac:dyDescent="0.3">
      <c r="A192" t="str">
        <f t="shared" si="102"/>
        <v>CGA4J3X8R2A473K125AE</v>
      </c>
      <c r="E192" t="s">
        <v>36</v>
      </c>
      <c r="F192" t="str">
        <f>VLOOKUP(O192,AN$2:AQ$14,3)</f>
        <v>J</v>
      </c>
      <c r="G192">
        <v>3</v>
      </c>
      <c r="H192" t="s">
        <v>1</v>
      </c>
      <c r="I192" t="s">
        <v>16</v>
      </c>
      <c r="J192" s="4">
        <f t="shared" si="164"/>
        <v>47000</v>
      </c>
      <c r="K192" s="4">
        <f t="shared" ref="K192:L192" si="167">J192/1000</f>
        <v>47</v>
      </c>
      <c r="L192" s="36">
        <f t="shared" si="167"/>
        <v>4.7E-2</v>
      </c>
      <c r="M192" s="29">
        <v>473</v>
      </c>
      <c r="N192" t="s">
        <v>808</v>
      </c>
      <c r="O192" s="7" t="s">
        <v>687</v>
      </c>
      <c r="P192" t="s">
        <v>647</v>
      </c>
    </row>
    <row r="193" spans="1:16" x14ac:dyDescent="0.3">
      <c r="A193" t="str">
        <f t="shared" si="102"/>
        <v>CGA4J3X8R2A683K125AE</v>
      </c>
      <c r="E193" t="s">
        <v>36</v>
      </c>
      <c r="F193" t="str">
        <f>VLOOKUP(O193,AN$2:AQ$14,3)</f>
        <v>J</v>
      </c>
      <c r="G193">
        <v>3</v>
      </c>
      <c r="H193" t="s">
        <v>1</v>
      </c>
      <c r="I193" t="s">
        <v>16</v>
      </c>
      <c r="J193" s="4">
        <f t="shared" si="164"/>
        <v>68000</v>
      </c>
      <c r="K193" s="4">
        <f t="shared" ref="K193:L193" si="168">J193/1000</f>
        <v>68</v>
      </c>
      <c r="L193" s="36">
        <f t="shared" si="168"/>
        <v>6.8000000000000005E-2</v>
      </c>
      <c r="M193" s="29">
        <v>683</v>
      </c>
      <c r="N193" t="s">
        <v>808</v>
      </c>
      <c r="O193" s="7" t="s">
        <v>687</v>
      </c>
      <c r="P193" t="s">
        <v>647</v>
      </c>
    </row>
    <row r="194" spans="1:16" x14ac:dyDescent="0.3">
      <c r="A194" t="str">
        <f t="shared" si="102"/>
        <v>KE</v>
      </c>
      <c r="J194" s="4"/>
      <c r="K194" s="4"/>
    </row>
    <row r="195" spans="1:16" x14ac:dyDescent="0.3">
      <c r="A195" t="str">
        <f t="shared" ref="A195:A233" si="169">E195&amp;F195&amp;G195&amp;H195&amp;I195&amp;M195&amp;"K"&amp;O195&amp;P195&amp;"E"</f>
        <v>CGA4J2X8R1H683K125AE</v>
      </c>
      <c r="E195" t="s">
        <v>36</v>
      </c>
      <c r="F195" t="str">
        <f>VLOOKUP(O195,AN$2:AQ$14,3)</f>
        <v>J</v>
      </c>
      <c r="G195">
        <v>2</v>
      </c>
      <c r="H195" t="s">
        <v>1</v>
      </c>
      <c r="I195" t="s">
        <v>17</v>
      </c>
      <c r="J195" s="4">
        <f t="shared" ref="J195:J198" si="170">LEFT(M195,2)*(10^(RIGHT(M195,1)))</f>
        <v>68000</v>
      </c>
      <c r="K195" s="4">
        <f t="shared" ref="K195:L195" si="171">J195/1000</f>
        <v>68</v>
      </c>
      <c r="L195" s="36">
        <f t="shared" si="171"/>
        <v>6.8000000000000005E-2</v>
      </c>
      <c r="M195" s="29">
        <v>683</v>
      </c>
      <c r="N195" t="s">
        <v>808</v>
      </c>
      <c r="O195" s="7" t="s">
        <v>687</v>
      </c>
      <c r="P195" t="s">
        <v>647</v>
      </c>
    </row>
    <row r="196" spans="1:16" x14ac:dyDescent="0.3">
      <c r="A196" t="str">
        <f t="shared" si="169"/>
        <v>CGA4J2X8R1H104K125AE</v>
      </c>
      <c r="E196" t="s">
        <v>36</v>
      </c>
      <c r="F196" t="str">
        <f>VLOOKUP(O196,AN$2:AQ$14,3)</f>
        <v>J</v>
      </c>
      <c r="G196">
        <v>2</v>
      </c>
      <c r="H196" t="s">
        <v>1</v>
      </c>
      <c r="I196" t="s">
        <v>17</v>
      </c>
      <c r="J196" s="4">
        <f t="shared" si="170"/>
        <v>100000</v>
      </c>
      <c r="K196" s="4">
        <f t="shared" ref="K196:L196" si="172">J196/1000</f>
        <v>100</v>
      </c>
      <c r="L196" s="36">
        <f t="shared" si="172"/>
        <v>0.1</v>
      </c>
      <c r="M196" s="29">
        <v>104</v>
      </c>
      <c r="N196" t="s">
        <v>808</v>
      </c>
      <c r="O196" s="7" t="s">
        <v>687</v>
      </c>
      <c r="P196" t="s">
        <v>647</v>
      </c>
    </row>
    <row r="197" spans="1:16" x14ac:dyDescent="0.3">
      <c r="A197" t="str">
        <f t="shared" si="169"/>
        <v>CGA4J3X8R1H154K125AE</v>
      </c>
      <c r="E197" t="s">
        <v>36</v>
      </c>
      <c r="F197" t="str">
        <f>VLOOKUP(O197,AN$2:AQ$14,3)</f>
        <v>J</v>
      </c>
      <c r="G197">
        <v>3</v>
      </c>
      <c r="H197" t="s">
        <v>1</v>
      </c>
      <c r="I197" t="s">
        <v>17</v>
      </c>
      <c r="J197" s="4">
        <f t="shared" si="170"/>
        <v>150000</v>
      </c>
      <c r="K197" s="4">
        <f t="shared" ref="K197:L197" si="173">J197/1000</f>
        <v>150</v>
      </c>
      <c r="L197" s="36">
        <f t="shared" si="173"/>
        <v>0.15</v>
      </c>
      <c r="M197" s="29">
        <v>154</v>
      </c>
      <c r="N197" t="s">
        <v>808</v>
      </c>
      <c r="O197" s="7" t="s">
        <v>687</v>
      </c>
      <c r="P197" t="s">
        <v>647</v>
      </c>
    </row>
    <row r="198" spans="1:16" x14ac:dyDescent="0.3">
      <c r="A198" t="str">
        <f t="shared" si="169"/>
        <v>CGA4J3X8R1H224K125AE</v>
      </c>
      <c r="E198" t="s">
        <v>36</v>
      </c>
      <c r="F198" t="str">
        <f>VLOOKUP(O198,AN$2:AQ$14,3)</f>
        <v>J</v>
      </c>
      <c r="G198">
        <v>3</v>
      </c>
      <c r="H198" t="s">
        <v>1</v>
      </c>
      <c r="I198" t="s">
        <v>17</v>
      </c>
      <c r="J198" s="4">
        <f t="shared" si="170"/>
        <v>220000</v>
      </c>
      <c r="K198" s="4">
        <f t="shared" ref="K198:L198" si="174">J198/1000</f>
        <v>220</v>
      </c>
      <c r="L198" s="36">
        <f t="shared" si="174"/>
        <v>0.22</v>
      </c>
      <c r="M198" s="29">
        <v>224</v>
      </c>
      <c r="N198" t="s">
        <v>808</v>
      </c>
      <c r="O198" s="7" t="s">
        <v>687</v>
      </c>
      <c r="P198" t="s">
        <v>647</v>
      </c>
    </row>
    <row r="199" spans="1:16" x14ac:dyDescent="0.3">
      <c r="A199" t="str">
        <f t="shared" si="169"/>
        <v>KE</v>
      </c>
      <c r="J199" s="4"/>
      <c r="K199" s="4"/>
    </row>
    <row r="200" spans="1:16" x14ac:dyDescent="0.3">
      <c r="A200" t="str">
        <f t="shared" si="169"/>
        <v>CGA4F2X8R1E154K085AE</v>
      </c>
      <c r="E200" t="s">
        <v>36</v>
      </c>
      <c r="F200" t="str">
        <f t="shared" ref="F200:F205" si="175">VLOOKUP(O200,AN$2:AQ$14,3)</f>
        <v>F</v>
      </c>
      <c r="G200">
        <v>2</v>
      </c>
      <c r="H200" t="s">
        <v>1</v>
      </c>
      <c r="I200" t="s">
        <v>19</v>
      </c>
      <c r="J200" s="4">
        <f t="shared" ref="J200:J202" si="176">LEFT(M200,2)*(10^(RIGHT(M200,1)))</f>
        <v>150000</v>
      </c>
      <c r="K200" s="4">
        <f t="shared" ref="K200:L200" si="177">J200/1000</f>
        <v>150</v>
      </c>
      <c r="L200" s="36">
        <f t="shared" si="177"/>
        <v>0.15</v>
      </c>
      <c r="M200" s="29">
        <v>154</v>
      </c>
      <c r="N200" t="s">
        <v>808</v>
      </c>
      <c r="O200" s="7" t="s">
        <v>683</v>
      </c>
      <c r="P200" t="s">
        <v>647</v>
      </c>
    </row>
    <row r="201" spans="1:16" x14ac:dyDescent="0.3">
      <c r="A201" t="str">
        <f t="shared" si="169"/>
        <v>CGA4J2X8R1E224K125AE</v>
      </c>
      <c r="E201" t="s">
        <v>36</v>
      </c>
      <c r="F201" t="str">
        <f t="shared" si="175"/>
        <v>J</v>
      </c>
      <c r="G201">
        <v>2</v>
      </c>
      <c r="H201" t="s">
        <v>1</v>
      </c>
      <c r="I201" t="s">
        <v>19</v>
      </c>
      <c r="J201" s="4">
        <f t="shared" si="176"/>
        <v>220000</v>
      </c>
      <c r="K201" s="4">
        <f t="shared" ref="K201:L201" si="178">J201/1000</f>
        <v>220</v>
      </c>
      <c r="L201" s="36">
        <f t="shared" si="178"/>
        <v>0.22</v>
      </c>
      <c r="M201" s="29">
        <v>224</v>
      </c>
      <c r="N201" t="s">
        <v>808</v>
      </c>
      <c r="O201" s="7" t="s">
        <v>687</v>
      </c>
      <c r="P201" t="s">
        <v>647</v>
      </c>
    </row>
    <row r="202" spans="1:16" x14ac:dyDescent="0.3">
      <c r="A202" t="str">
        <f t="shared" si="169"/>
        <v>CGA4J2X8R1E334K125AE</v>
      </c>
      <c r="E202" t="s">
        <v>36</v>
      </c>
      <c r="F202" t="str">
        <f t="shared" si="175"/>
        <v>J</v>
      </c>
      <c r="G202">
        <v>2</v>
      </c>
      <c r="H202" t="s">
        <v>1</v>
      </c>
      <c r="I202" t="s">
        <v>19</v>
      </c>
      <c r="J202" s="4">
        <f t="shared" si="176"/>
        <v>330000</v>
      </c>
      <c r="K202" s="4">
        <f t="shared" ref="K202:L203" si="179">J202/1000</f>
        <v>330</v>
      </c>
      <c r="L202" s="36">
        <f t="shared" si="179"/>
        <v>0.33</v>
      </c>
      <c r="M202" s="29">
        <v>334</v>
      </c>
      <c r="N202" t="s">
        <v>808</v>
      </c>
      <c r="O202" s="7" t="s">
        <v>687</v>
      </c>
      <c r="P202" t="s">
        <v>647</v>
      </c>
    </row>
    <row r="203" spans="1:16" x14ac:dyDescent="0.3">
      <c r="A203" t="str">
        <f t="shared" si="169"/>
        <v>CGA4J3X8R1E474K125AE</v>
      </c>
      <c r="E203" t="s">
        <v>36</v>
      </c>
      <c r="F203" t="str">
        <f t="shared" si="175"/>
        <v>J</v>
      </c>
      <c r="G203">
        <v>3</v>
      </c>
      <c r="H203" t="s">
        <v>1</v>
      </c>
      <c r="I203" t="s">
        <v>19</v>
      </c>
      <c r="J203" s="4">
        <f t="shared" ref="J203" si="180">LEFT(M203,2)*(10^(RIGHT(M203,1)))</f>
        <v>470000</v>
      </c>
      <c r="K203" s="4">
        <f t="shared" si="179"/>
        <v>470</v>
      </c>
      <c r="L203" s="36">
        <f t="shared" si="179"/>
        <v>0.47</v>
      </c>
      <c r="M203" s="29">
        <v>474</v>
      </c>
      <c r="N203" t="s">
        <v>808</v>
      </c>
      <c r="O203" s="7" t="s">
        <v>687</v>
      </c>
      <c r="P203" t="s">
        <v>647</v>
      </c>
    </row>
    <row r="204" spans="1:16" x14ac:dyDescent="0.3">
      <c r="A204" t="str">
        <f t="shared" si="169"/>
        <v>CGA4J1X8R1E684K125AE</v>
      </c>
      <c r="E204" t="s">
        <v>36</v>
      </c>
      <c r="F204" t="str">
        <f t="shared" si="175"/>
        <v>J</v>
      </c>
      <c r="G204">
        <v>1</v>
      </c>
      <c r="H204" t="s">
        <v>1</v>
      </c>
      <c r="I204" t="s">
        <v>19</v>
      </c>
      <c r="J204" s="4">
        <f t="shared" ref="J204:J205" si="181">LEFT(M204,2)*(10^(RIGHT(M204,1)))</f>
        <v>680000</v>
      </c>
      <c r="K204" s="4">
        <f t="shared" ref="K204:L204" si="182">J204/1000</f>
        <v>680</v>
      </c>
      <c r="L204" s="36">
        <f t="shared" si="182"/>
        <v>0.68</v>
      </c>
      <c r="M204" s="29">
        <v>684</v>
      </c>
      <c r="N204" t="s">
        <v>808</v>
      </c>
      <c r="O204" s="7" t="s">
        <v>687</v>
      </c>
      <c r="P204" t="s">
        <v>647</v>
      </c>
    </row>
    <row r="205" spans="1:16" x14ac:dyDescent="0.3">
      <c r="A205" t="str">
        <f t="shared" si="169"/>
        <v>CGA4J1X8R1E105K125AE</v>
      </c>
      <c r="E205" t="s">
        <v>36</v>
      </c>
      <c r="F205" t="str">
        <f t="shared" si="175"/>
        <v>J</v>
      </c>
      <c r="G205">
        <v>1</v>
      </c>
      <c r="H205" t="s">
        <v>1</v>
      </c>
      <c r="I205" t="s">
        <v>19</v>
      </c>
      <c r="J205" s="4">
        <f t="shared" si="181"/>
        <v>1000000</v>
      </c>
      <c r="K205" s="4">
        <f t="shared" ref="K205:L205" si="183">J205/1000</f>
        <v>1000</v>
      </c>
      <c r="L205" s="36">
        <f t="shared" si="183"/>
        <v>1</v>
      </c>
      <c r="M205" s="29">
        <v>105</v>
      </c>
      <c r="N205" t="s">
        <v>808</v>
      </c>
      <c r="O205" s="7" t="s">
        <v>687</v>
      </c>
      <c r="P205" t="s">
        <v>647</v>
      </c>
    </row>
    <row r="206" spans="1:16" x14ac:dyDescent="0.3">
      <c r="A206" t="str">
        <f t="shared" si="169"/>
        <v>KE</v>
      </c>
      <c r="J206" s="4"/>
    </row>
    <row r="207" spans="1:16" x14ac:dyDescent="0.3">
      <c r="A207" t="str">
        <f t="shared" si="169"/>
        <v>CGA4J3X8R1C684K125AE</v>
      </c>
      <c r="E207" t="s">
        <v>36</v>
      </c>
      <c r="F207" t="str">
        <f>VLOOKUP(O207,AN$2:AQ$14,3)</f>
        <v>J</v>
      </c>
      <c r="G207">
        <v>3</v>
      </c>
      <c r="H207" t="s">
        <v>1</v>
      </c>
      <c r="I207" t="s">
        <v>20</v>
      </c>
      <c r="J207" s="4">
        <f t="shared" ref="J207" si="184">LEFT(M207,2)*(10^(RIGHT(M207,1)))</f>
        <v>680000</v>
      </c>
      <c r="K207" s="4">
        <f t="shared" ref="K207:L208" si="185">J207/1000</f>
        <v>680</v>
      </c>
      <c r="L207" s="36">
        <f t="shared" si="185"/>
        <v>0.68</v>
      </c>
      <c r="M207" s="29">
        <v>684</v>
      </c>
      <c r="N207" t="s">
        <v>808</v>
      </c>
      <c r="O207" s="7" t="s">
        <v>687</v>
      </c>
      <c r="P207" t="s">
        <v>647</v>
      </c>
    </row>
    <row r="208" spans="1:16" x14ac:dyDescent="0.3">
      <c r="A208" t="str">
        <f t="shared" si="169"/>
        <v>CGA4J3X8R1C105K125AE</v>
      </c>
      <c r="E208" t="s">
        <v>36</v>
      </c>
      <c r="F208" t="str">
        <f>VLOOKUP(O208,AN$2:AQ$14,3)</f>
        <v>J</v>
      </c>
      <c r="G208">
        <v>3</v>
      </c>
      <c r="H208" t="s">
        <v>1</v>
      </c>
      <c r="I208" t="s">
        <v>20</v>
      </c>
      <c r="J208" s="4">
        <f t="shared" ref="J208" si="186">LEFT(M208,2)*(10^(RIGHT(M208,1)))</f>
        <v>1000000</v>
      </c>
      <c r="K208" s="4">
        <f t="shared" si="185"/>
        <v>1000</v>
      </c>
      <c r="L208" s="36">
        <f t="shared" si="185"/>
        <v>1</v>
      </c>
      <c r="M208" s="29">
        <v>105</v>
      </c>
      <c r="N208" t="s">
        <v>808</v>
      </c>
      <c r="O208" s="7" t="s">
        <v>687</v>
      </c>
      <c r="P208" t="s">
        <v>647</v>
      </c>
    </row>
    <row r="209" spans="1:16" x14ac:dyDescent="0.3">
      <c r="A209" t="str">
        <f t="shared" si="169"/>
        <v>KE</v>
      </c>
      <c r="J209" s="4"/>
    </row>
    <row r="210" spans="1:16" x14ac:dyDescent="0.3">
      <c r="A210" t="str">
        <f t="shared" si="169"/>
        <v>CGA5H2X8R2A104K115AE</v>
      </c>
      <c r="E210" t="s">
        <v>40</v>
      </c>
      <c r="F210" t="str">
        <f>VLOOKUP(O210,AN$2:AQ$14,3)</f>
        <v>H</v>
      </c>
      <c r="G210">
        <v>2</v>
      </c>
      <c r="H210" t="s">
        <v>1</v>
      </c>
      <c r="I210" t="s">
        <v>16</v>
      </c>
      <c r="J210" s="4">
        <f t="shared" ref="J210:J213" si="187">LEFT(M210,2)*(10^(RIGHT(M210,1)))</f>
        <v>100000</v>
      </c>
      <c r="K210" s="4">
        <f t="shared" ref="K210:L210" si="188">J210/1000</f>
        <v>100</v>
      </c>
      <c r="L210" s="36">
        <f t="shared" si="188"/>
        <v>0.1</v>
      </c>
      <c r="M210" s="4">
        <v>104</v>
      </c>
      <c r="N210" t="s">
        <v>808</v>
      </c>
      <c r="O210" s="7" t="s">
        <v>685</v>
      </c>
      <c r="P210" t="s">
        <v>647</v>
      </c>
    </row>
    <row r="211" spans="1:16" x14ac:dyDescent="0.3">
      <c r="A211" t="str">
        <f t="shared" si="169"/>
        <v>CGA5L2X8R2A154K160AE</v>
      </c>
      <c r="E211" t="s">
        <v>40</v>
      </c>
      <c r="F211" t="str">
        <f>VLOOKUP(O211,AN$2:AQ$14,3)</f>
        <v>L</v>
      </c>
      <c r="G211">
        <v>2</v>
      </c>
      <c r="H211" t="s">
        <v>1</v>
      </c>
      <c r="I211" t="s">
        <v>16</v>
      </c>
      <c r="J211" s="4">
        <f t="shared" si="187"/>
        <v>150000</v>
      </c>
      <c r="K211" s="4">
        <f t="shared" ref="K211:L211" si="189">J211/1000</f>
        <v>150</v>
      </c>
      <c r="L211" s="36">
        <f t="shared" si="189"/>
        <v>0.15</v>
      </c>
      <c r="M211" s="4">
        <v>154</v>
      </c>
      <c r="N211" t="s">
        <v>808</v>
      </c>
      <c r="O211" s="7" t="s">
        <v>689</v>
      </c>
      <c r="P211" t="s">
        <v>647</v>
      </c>
    </row>
    <row r="212" spans="1:16" x14ac:dyDescent="0.3">
      <c r="A212" t="str">
        <f t="shared" si="169"/>
        <v>CGA5L3X8R2A224K160AE</v>
      </c>
      <c r="E212" t="s">
        <v>40</v>
      </c>
      <c r="F212" t="str">
        <f>VLOOKUP(O212,AN$2:AQ$14,3)</f>
        <v>L</v>
      </c>
      <c r="G212">
        <v>3</v>
      </c>
      <c r="H212" t="s">
        <v>1</v>
      </c>
      <c r="I212" t="s">
        <v>16</v>
      </c>
      <c r="J212" s="4">
        <f t="shared" si="187"/>
        <v>220000</v>
      </c>
      <c r="K212" s="4">
        <f t="shared" ref="K212:L212" si="190">J212/1000</f>
        <v>220</v>
      </c>
      <c r="L212" s="36">
        <f t="shared" si="190"/>
        <v>0.22</v>
      </c>
      <c r="M212" s="4">
        <v>224</v>
      </c>
      <c r="N212" t="s">
        <v>808</v>
      </c>
      <c r="O212" s="7" t="s">
        <v>689</v>
      </c>
      <c r="P212" t="s">
        <v>647</v>
      </c>
    </row>
    <row r="213" spans="1:16" x14ac:dyDescent="0.3">
      <c r="A213" t="str">
        <f t="shared" si="169"/>
        <v>CGA5L3X8R2A334K160AE</v>
      </c>
      <c r="E213" t="s">
        <v>40</v>
      </c>
      <c r="F213" t="str">
        <f>VLOOKUP(O213,AN$2:AQ$14,3)</f>
        <v>L</v>
      </c>
      <c r="G213">
        <v>3</v>
      </c>
      <c r="H213" t="s">
        <v>1</v>
      </c>
      <c r="I213" t="s">
        <v>16</v>
      </c>
      <c r="J213" s="4">
        <f t="shared" si="187"/>
        <v>330000</v>
      </c>
      <c r="K213" s="4">
        <f t="shared" ref="K213:L213" si="191">J213/1000</f>
        <v>330</v>
      </c>
      <c r="L213" s="36">
        <f t="shared" si="191"/>
        <v>0.33</v>
      </c>
      <c r="M213" s="4">
        <v>334</v>
      </c>
      <c r="N213" t="s">
        <v>808</v>
      </c>
      <c r="O213" s="7" t="s">
        <v>689</v>
      </c>
      <c r="P213" t="s">
        <v>647</v>
      </c>
    </row>
    <row r="214" spans="1:16" x14ac:dyDescent="0.3">
      <c r="A214" t="str">
        <f t="shared" si="169"/>
        <v>KE</v>
      </c>
      <c r="J214" s="4"/>
      <c r="K214" s="4"/>
    </row>
    <row r="215" spans="1:16" x14ac:dyDescent="0.3">
      <c r="A215" t="str">
        <f t="shared" si="169"/>
        <v>CGA5L2X8R1H334K160AE</v>
      </c>
      <c r="E215" t="s">
        <v>40</v>
      </c>
      <c r="F215" t="str">
        <f>VLOOKUP(O215,AN$2:AQ$14,3)</f>
        <v>L</v>
      </c>
      <c r="G215">
        <v>2</v>
      </c>
      <c r="H215" t="s">
        <v>1</v>
      </c>
      <c r="I215" t="s">
        <v>17</v>
      </c>
      <c r="J215" s="4">
        <f t="shared" ref="J215:J218" si="192">LEFT(M215,2)*(10^(RIGHT(M215,1)))</f>
        <v>330000</v>
      </c>
      <c r="K215" s="4">
        <f t="shared" ref="K215:L215" si="193">J215/1000</f>
        <v>330</v>
      </c>
      <c r="L215" s="36">
        <f t="shared" si="193"/>
        <v>0.33</v>
      </c>
      <c r="M215" s="4">
        <v>334</v>
      </c>
      <c r="N215" t="s">
        <v>808</v>
      </c>
      <c r="O215" s="7" t="s">
        <v>689</v>
      </c>
      <c r="P215" t="s">
        <v>647</v>
      </c>
    </row>
    <row r="216" spans="1:16" x14ac:dyDescent="0.3">
      <c r="A216" t="str">
        <f t="shared" si="169"/>
        <v>CGA5L2X8R1H474K160AE</v>
      </c>
      <c r="E216" t="s">
        <v>40</v>
      </c>
      <c r="F216" t="str">
        <f>VLOOKUP(O216,AN$2:AQ$14,3)</f>
        <v>L</v>
      </c>
      <c r="G216">
        <v>2</v>
      </c>
      <c r="H216" t="s">
        <v>1</v>
      </c>
      <c r="I216" t="s">
        <v>17</v>
      </c>
      <c r="J216" s="4">
        <f t="shared" si="192"/>
        <v>470000</v>
      </c>
      <c r="K216" s="4">
        <f t="shared" ref="K216:L216" si="194">J216/1000</f>
        <v>470</v>
      </c>
      <c r="L216" s="36">
        <f t="shared" si="194"/>
        <v>0.47</v>
      </c>
      <c r="M216" s="4">
        <v>474</v>
      </c>
      <c r="N216" t="s">
        <v>808</v>
      </c>
      <c r="O216" s="7" t="s">
        <v>689</v>
      </c>
      <c r="P216" t="s">
        <v>647</v>
      </c>
    </row>
    <row r="217" spans="1:16" x14ac:dyDescent="0.3">
      <c r="A217" t="str">
        <f t="shared" si="169"/>
        <v>CGA5L3X8R1H684K160AE</v>
      </c>
      <c r="E217" t="s">
        <v>40</v>
      </c>
      <c r="F217" t="str">
        <f>VLOOKUP(O217,AN$2:AQ$14,3)</f>
        <v>L</v>
      </c>
      <c r="G217">
        <v>3</v>
      </c>
      <c r="H217" t="s">
        <v>1</v>
      </c>
      <c r="I217" t="s">
        <v>17</v>
      </c>
      <c r="J217" s="4">
        <f t="shared" si="192"/>
        <v>680000</v>
      </c>
      <c r="K217" s="4">
        <f t="shared" ref="K217:L217" si="195">J217/1000</f>
        <v>680</v>
      </c>
      <c r="L217" s="36">
        <f t="shared" si="195"/>
        <v>0.68</v>
      </c>
      <c r="M217" s="4">
        <v>684</v>
      </c>
      <c r="N217" t="s">
        <v>808</v>
      </c>
      <c r="O217" s="7" t="s">
        <v>689</v>
      </c>
      <c r="P217" t="s">
        <v>647</v>
      </c>
    </row>
    <row r="218" spans="1:16" x14ac:dyDescent="0.3">
      <c r="A218" t="str">
        <f t="shared" si="169"/>
        <v>CGA5L3X8R1H105K160AE</v>
      </c>
      <c r="E218" t="s">
        <v>40</v>
      </c>
      <c r="F218" t="str">
        <f>VLOOKUP(O218,AN$2:AQ$14,3)</f>
        <v>L</v>
      </c>
      <c r="G218">
        <v>3</v>
      </c>
      <c r="H218" t="s">
        <v>1</v>
      </c>
      <c r="I218" t="s">
        <v>17</v>
      </c>
      <c r="J218" s="4">
        <f t="shared" si="192"/>
        <v>1000000</v>
      </c>
      <c r="K218" s="4">
        <f t="shared" ref="K218:L218" si="196">J218/1000</f>
        <v>1000</v>
      </c>
      <c r="L218" s="36">
        <f t="shared" si="196"/>
        <v>1</v>
      </c>
      <c r="M218" s="4">
        <v>105</v>
      </c>
      <c r="N218" t="s">
        <v>808</v>
      </c>
      <c r="O218" s="7" t="s">
        <v>689</v>
      </c>
      <c r="P218" t="s">
        <v>647</v>
      </c>
    </row>
    <row r="219" spans="1:16" x14ac:dyDescent="0.3">
      <c r="A219" t="str">
        <f t="shared" si="169"/>
        <v>KE</v>
      </c>
      <c r="J219" s="4"/>
      <c r="K219" s="4"/>
    </row>
    <row r="220" spans="1:16" x14ac:dyDescent="0.3">
      <c r="A220" t="str">
        <f t="shared" si="169"/>
        <v>CGA5L2X8R1E105K160AE</v>
      </c>
      <c r="E220" t="s">
        <v>40</v>
      </c>
      <c r="F220" t="str">
        <f>VLOOKUP(O220,AN$2:AQ$14,3)</f>
        <v>L</v>
      </c>
      <c r="G220">
        <v>2</v>
      </c>
      <c r="H220" t="s">
        <v>1</v>
      </c>
      <c r="I220" t="s">
        <v>19</v>
      </c>
      <c r="J220" s="4">
        <f t="shared" ref="J220:J222" si="197">LEFT(M220,2)*(10^(RIGHT(M220,1)))</f>
        <v>1000000</v>
      </c>
      <c r="K220" s="4">
        <f t="shared" ref="K220:L220" si="198">J220/1000</f>
        <v>1000</v>
      </c>
      <c r="L220" s="36">
        <f t="shared" si="198"/>
        <v>1</v>
      </c>
      <c r="M220" s="4">
        <v>105</v>
      </c>
      <c r="N220" t="s">
        <v>808</v>
      </c>
      <c r="O220" s="7" t="s">
        <v>689</v>
      </c>
      <c r="P220" t="s">
        <v>647</v>
      </c>
    </row>
    <row r="221" spans="1:16" x14ac:dyDescent="0.3">
      <c r="A221" t="str">
        <f t="shared" si="169"/>
        <v>CGA5L3X8R1E155K160AE</v>
      </c>
      <c r="E221" t="s">
        <v>40</v>
      </c>
      <c r="F221" t="str">
        <f>VLOOKUP(O221,AN$2:AQ$14,3)</f>
        <v>L</v>
      </c>
      <c r="G221">
        <v>3</v>
      </c>
      <c r="H221" t="s">
        <v>1</v>
      </c>
      <c r="I221" t="s">
        <v>19</v>
      </c>
      <c r="J221" s="4">
        <f t="shared" si="197"/>
        <v>1500000</v>
      </c>
      <c r="K221" s="4">
        <f t="shared" ref="K221:L221" si="199">J221/1000</f>
        <v>1500</v>
      </c>
      <c r="L221" s="36">
        <f t="shared" si="199"/>
        <v>1.5</v>
      </c>
      <c r="M221" s="4">
        <v>155</v>
      </c>
      <c r="N221" t="s">
        <v>808</v>
      </c>
      <c r="O221" s="7" t="s">
        <v>689</v>
      </c>
      <c r="P221" t="s">
        <v>647</v>
      </c>
    </row>
    <row r="222" spans="1:16" x14ac:dyDescent="0.3">
      <c r="A222" t="str">
        <f t="shared" si="169"/>
        <v>CGA5L3X8R1E225K160AE</v>
      </c>
      <c r="E222" t="s">
        <v>40</v>
      </c>
      <c r="F222" t="str">
        <f>VLOOKUP(O222,AN$2:AQ$14,3)</f>
        <v>L</v>
      </c>
      <c r="G222">
        <v>3</v>
      </c>
      <c r="H222" t="s">
        <v>1</v>
      </c>
      <c r="I222" t="s">
        <v>19</v>
      </c>
      <c r="J222" s="4">
        <f t="shared" si="197"/>
        <v>2200000</v>
      </c>
      <c r="K222" s="4">
        <f t="shared" ref="K222:L222" si="200">J222/1000</f>
        <v>2200</v>
      </c>
      <c r="L222" s="36">
        <f t="shared" si="200"/>
        <v>2.2000000000000002</v>
      </c>
      <c r="M222" s="4">
        <v>225</v>
      </c>
      <c r="N222" t="s">
        <v>808</v>
      </c>
      <c r="O222" s="7" t="s">
        <v>689</v>
      </c>
      <c r="P222" t="s">
        <v>647</v>
      </c>
    </row>
    <row r="223" spans="1:16" x14ac:dyDescent="0.3">
      <c r="A223" t="str">
        <f t="shared" si="169"/>
        <v>CGA5L1X8R1E335K160AE</v>
      </c>
      <c r="E223" t="s">
        <v>40</v>
      </c>
      <c r="F223" t="str">
        <f>VLOOKUP(O223,AN$2:AQ$14,3)</f>
        <v>L</v>
      </c>
      <c r="G223">
        <v>1</v>
      </c>
      <c r="H223" t="s">
        <v>1</v>
      </c>
      <c r="I223" t="s">
        <v>19</v>
      </c>
      <c r="J223" s="4">
        <f t="shared" ref="J223:J224" si="201">LEFT(M223,2)*(10^(RIGHT(M223,1)))</f>
        <v>3300000</v>
      </c>
      <c r="K223" s="4">
        <f t="shared" ref="K223:L223" si="202">J223/1000</f>
        <v>3300</v>
      </c>
      <c r="L223" s="36">
        <f t="shared" si="202"/>
        <v>3.3</v>
      </c>
      <c r="M223" s="4">
        <v>335</v>
      </c>
      <c r="N223" t="s">
        <v>808</v>
      </c>
      <c r="O223" s="7" t="s">
        <v>689</v>
      </c>
      <c r="P223" t="s">
        <v>647</v>
      </c>
    </row>
    <row r="224" spans="1:16" x14ac:dyDescent="0.3">
      <c r="A224" t="str">
        <f t="shared" si="169"/>
        <v>CGA5L1X8R1E475K160AE</v>
      </c>
      <c r="E224" t="s">
        <v>40</v>
      </c>
      <c r="F224" t="str">
        <f>VLOOKUP(O224,AN$2:AQ$14,3)</f>
        <v>L</v>
      </c>
      <c r="G224">
        <v>1</v>
      </c>
      <c r="H224" t="s">
        <v>1</v>
      </c>
      <c r="I224" t="s">
        <v>19</v>
      </c>
      <c r="J224" s="4">
        <f t="shared" si="201"/>
        <v>4700000</v>
      </c>
      <c r="K224" s="4">
        <f t="shared" ref="K224:L224" si="203">J224/1000</f>
        <v>4700</v>
      </c>
      <c r="L224" s="36">
        <f t="shared" si="203"/>
        <v>4.7</v>
      </c>
      <c r="M224" s="29">
        <v>475</v>
      </c>
      <c r="N224" t="s">
        <v>808</v>
      </c>
      <c r="O224" s="7" t="s">
        <v>689</v>
      </c>
      <c r="P224" t="s">
        <v>647</v>
      </c>
    </row>
    <row r="225" spans="1:16" x14ac:dyDescent="0.3">
      <c r="A225" t="str">
        <f t="shared" si="169"/>
        <v>KE</v>
      </c>
      <c r="J225" s="4"/>
      <c r="K225" s="4"/>
    </row>
    <row r="226" spans="1:16" x14ac:dyDescent="0.3">
      <c r="A226" t="str">
        <f t="shared" si="169"/>
        <v>CGA6M3X8R2A474K200AE</v>
      </c>
      <c r="E226" t="s">
        <v>44</v>
      </c>
      <c r="F226" t="str">
        <f>VLOOKUP(O226,AN$2:AQ$14,3)</f>
        <v>M</v>
      </c>
      <c r="G226">
        <v>3</v>
      </c>
      <c r="H226" t="s">
        <v>1</v>
      </c>
      <c r="I226" t="s">
        <v>16</v>
      </c>
      <c r="J226" s="4">
        <f t="shared" ref="J226:J227" si="204">LEFT(M226,2)*(10^(RIGHT(M226,1)))</f>
        <v>470000</v>
      </c>
      <c r="K226" s="4">
        <f t="shared" ref="K226:L226" si="205">J226/1000</f>
        <v>470</v>
      </c>
      <c r="L226" s="36">
        <f t="shared" si="205"/>
        <v>0.47</v>
      </c>
      <c r="M226" s="29">
        <v>474</v>
      </c>
      <c r="N226" t="s">
        <v>808</v>
      </c>
      <c r="O226" s="7" t="s">
        <v>691</v>
      </c>
      <c r="P226" t="s">
        <v>647</v>
      </c>
    </row>
    <row r="227" spans="1:16" x14ac:dyDescent="0.3">
      <c r="A227" t="str">
        <f t="shared" si="169"/>
        <v>CGA6P3X8R2A684K250AE</v>
      </c>
      <c r="E227" t="s">
        <v>44</v>
      </c>
      <c r="F227" t="str">
        <f>VLOOKUP(O227,AN$2:AQ$14,3)</f>
        <v>P</v>
      </c>
      <c r="G227">
        <v>3</v>
      </c>
      <c r="H227" t="s">
        <v>1</v>
      </c>
      <c r="I227" t="s">
        <v>16</v>
      </c>
      <c r="J227" s="4">
        <f t="shared" si="204"/>
        <v>680000</v>
      </c>
      <c r="K227" s="4">
        <f t="shared" ref="K227:L227" si="206">J227/1000</f>
        <v>680</v>
      </c>
      <c r="L227" s="36">
        <f t="shared" si="206"/>
        <v>0.68</v>
      </c>
      <c r="M227" s="29">
        <v>684</v>
      </c>
      <c r="N227" t="s">
        <v>808</v>
      </c>
      <c r="O227" s="7" t="s">
        <v>695</v>
      </c>
      <c r="P227" t="s">
        <v>647</v>
      </c>
    </row>
    <row r="228" spans="1:16" x14ac:dyDescent="0.3">
      <c r="A228" t="str">
        <f t="shared" si="169"/>
        <v>KE</v>
      </c>
    </row>
    <row r="229" spans="1:16" x14ac:dyDescent="0.3">
      <c r="A229" t="str">
        <f t="shared" si="169"/>
        <v>CGA6P2X8R1E335K250AE</v>
      </c>
      <c r="E229" t="s">
        <v>44</v>
      </c>
      <c r="F229" t="str">
        <f>VLOOKUP(O229,AN$2:AQ$14,3)</f>
        <v>P</v>
      </c>
      <c r="G229">
        <v>2</v>
      </c>
      <c r="H229" t="s">
        <v>1</v>
      </c>
      <c r="I229" t="s">
        <v>19</v>
      </c>
      <c r="J229" s="4">
        <f t="shared" ref="J229" si="207">LEFT(M229,2)*(10^(RIGHT(M229,1)))</f>
        <v>3300000</v>
      </c>
      <c r="K229" s="4">
        <f t="shared" ref="K229:L229" si="208">J229/1000</f>
        <v>3300</v>
      </c>
      <c r="L229" s="36">
        <f t="shared" si="208"/>
        <v>3.3</v>
      </c>
      <c r="M229" s="29">
        <v>335</v>
      </c>
      <c r="N229" t="s">
        <v>808</v>
      </c>
      <c r="O229" s="7" t="s">
        <v>695</v>
      </c>
      <c r="P229" t="s">
        <v>647</v>
      </c>
    </row>
    <row r="230" spans="1:16" x14ac:dyDescent="0.3">
      <c r="A230" t="str">
        <f t="shared" si="169"/>
        <v>CGA6P3X8R1E475K250AE</v>
      </c>
      <c r="E230" t="s">
        <v>44</v>
      </c>
      <c r="F230" t="str">
        <f>VLOOKUP(O230,AN$2:AQ$14,3)</f>
        <v>P</v>
      </c>
      <c r="G230">
        <v>3</v>
      </c>
      <c r="H230" t="s">
        <v>1</v>
      </c>
      <c r="I230" t="s">
        <v>19</v>
      </c>
      <c r="J230" s="4">
        <f t="shared" ref="J230" si="209">LEFT(M230,2)*(10^(RIGHT(M230,1)))</f>
        <v>4700000</v>
      </c>
      <c r="K230" s="4">
        <f t="shared" ref="K230:L230" si="210">J230/1000</f>
        <v>4700</v>
      </c>
      <c r="L230" s="36">
        <f t="shared" si="210"/>
        <v>4.7</v>
      </c>
      <c r="M230" s="4">
        <v>475</v>
      </c>
      <c r="N230" t="s">
        <v>808</v>
      </c>
      <c r="O230" s="7" t="s">
        <v>695</v>
      </c>
      <c r="P230" t="s">
        <v>647</v>
      </c>
    </row>
    <row r="231" spans="1:16" x14ac:dyDescent="0.3">
      <c r="A231" t="str">
        <f t="shared" si="169"/>
        <v>CGA6P1X8R1E106K250AE</v>
      </c>
      <c r="E231" t="s">
        <v>44</v>
      </c>
      <c r="F231" t="str">
        <f>VLOOKUP(O231,AN$2:AQ$14,3)</f>
        <v>P</v>
      </c>
      <c r="G231">
        <v>1</v>
      </c>
      <c r="H231" t="s">
        <v>1</v>
      </c>
      <c r="I231" t="s">
        <v>19</v>
      </c>
      <c r="J231" s="4">
        <f t="shared" ref="J231" si="211">LEFT(M231,2)*(10^(RIGHT(M231,1)))</f>
        <v>10000000</v>
      </c>
      <c r="K231" s="4">
        <f t="shared" ref="K231:L233" si="212">J231/1000</f>
        <v>10000</v>
      </c>
      <c r="L231" s="36">
        <f t="shared" si="212"/>
        <v>10</v>
      </c>
      <c r="M231" s="29">
        <v>106</v>
      </c>
      <c r="N231" t="s">
        <v>808</v>
      </c>
      <c r="O231" s="7" t="s">
        <v>695</v>
      </c>
      <c r="P231" t="s">
        <v>647</v>
      </c>
    </row>
    <row r="232" spans="1:16" x14ac:dyDescent="0.3">
      <c r="A232" t="str">
        <f t="shared" si="169"/>
        <v>KE</v>
      </c>
      <c r="J232" s="4"/>
    </row>
    <row r="233" spans="1:16" x14ac:dyDescent="0.3">
      <c r="A233" t="str">
        <f t="shared" si="169"/>
        <v>CGA6F3X8R1C106K106AE</v>
      </c>
      <c r="E233" t="s">
        <v>44</v>
      </c>
      <c r="F233" t="str">
        <f>VLOOKUP(O233,AN$2:AQ$14,3)</f>
        <v>F</v>
      </c>
      <c r="G233">
        <v>3</v>
      </c>
      <c r="H233" t="s">
        <v>1</v>
      </c>
      <c r="I233" t="s">
        <v>20</v>
      </c>
      <c r="J233" s="4">
        <f t="shared" ref="J233" si="213">LEFT(M233,2)*(10^(RIGHT(M233,1)))</f>
        <v>10000000</v>
      </c>
      <c r="K233" s="4">
        <f t="shared" si="212"/>
        <v>10000</v>
      </c>
      <c r="L233" s="36">
        <f t="shared" si="212"/>
        <v>10</v>
      </c>
      <c r="M233" s="29">
        <v>106</v>
      </c>
      <c r="N233" t="s">
        <v>808</v>
      </c>
      <c r="O233" s="7" t="s">
        <v>799</v>
      </c>
      <c r="P233" t="s">
        <v>647</v>
      </c>
    </row>
    <row r="234" spans="1:16" x14ac:dyDescent="0.3">
      <c r="J234" s="4"/>
      <c r="K234" s="4"/>
      <c r="M234" s="4"/>
    </row>
  </sheetData>
  <mergeCells count="3">
    <mergeCell ref="AC25:AD25"/>
    <mergeCell ref="AC26:AD26"/>
    <mergeCell ref="AG26:AI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0"/>
  <sheetViews>
    <sheetView workbookViewId="0">
      <pane ySplit="3" topLeftCell="A4" activePane="bottomLeft" state="frozen"/>
      <selection pane="bottomLeft" activeCell="G3" sqref="G3"/>
    </sheetView>
  </sheetViews>
  <sheetFormatPr defaultRowHeight="14.4" x14ac:dyDescent="0.3"/>
  <cols>
    <col min="1" max="1" width="8.88671875" style="1"/>
    <col min="5" max="5" width="12.5546875" style="2" bestFit="1" customWidth="1"/>
    <col min="6" max="6" width="12.5546875" style="2" customWidth="1"/>
    <col min="30" max="30" width="12.88671875" bestFit="1" customWidth="1"/>
    <col min="31" max="31" width="13.6640625" bestFit="1" customWidth="1"/>
  </cols>
  <sheetData>
    <row r="1" spans="1:31" x14ac:dyDescent="0.3">
      <c r="L1" s="49" t="s">
        <v>0</v>
      </c>
      <c r="M1" s="49"/>
      <c r="N1" s="49"/>
      <c r="O1" s="49"/>
      <c r="P1" s="49"/>
      <c r="Q1" s="3"/>
      <c r="S1" s="49" t="s">
        <v>1</v>
      </c>
      <c r="T1" s="49"/>
      <c r="U1" s="49"/>
      <c r="V1" s="49"/>
    </row>
    <row r="2" spans="1:31" x14ac:dyDescent="0.3">
      <c r="A2" s="3" t="s">
        <v>2</v>
      </c>
      <c r="H2" s="1" t="s">
        <v>3</v>
      </c>
      <c r="I2" s="4">
        <v>2000</v>
      </c>
      <c r="J2" s="1">
        <v>630</v>
      </c>
      <c r="K2" s="1">
        <v>250</v>
      </c>
      <c r="L2" s="1">
        <v>100</v>
      </c>
      <c r="M2" s="1">
        <v>50</v>
      </c>
      <c r="N2" s="1">
        <v>35</v>
      </c>
      <c r="O2" s="1">
        <v>25</v>
      </c>
      <c r="P2" s="1">
        <v>16</v>
      </c>
      <c r="Q2" s="1">
        <v>6.3</v>
      </c>
      <c r="R2" s="1"/>
      <c r="S2" s="1">
        <v>100</v>
      </c>
      <c r="T2" s="1">
        <v>50</v>
      </c>
      <c r="U2" s="1">
        <v>25</v>
      </c>
      <c r="V2" s="1">
        <v>16</v>
      </c>
      <c r="Y2" s="49" t="s">
        <v>4</v>
      </c>
      <c r="Z2" s="49"/>
      <c r="AA2" s="49"/>
      <c r="AC2" s="49" t="s">
        <v>5</v>
      </c>
      <c r="AD2" s="49"/>
      <c r="AE2" s="49"/>
    </row>
    <row r="3" spans="1:31" x14ac:dyDescent="0.3">
      <c r="A3" s="3" t="s">
        <v>6</v>
      </c>
      <c r="B3" s="3" t="s">
        <v>7</v>
      </c>
      <c r="C3" s="1" t="s">
        <v>8</v>
      </c>
      <c r="D3" s="1" t="s">
        <v>9</v>
      </c>
      <c r="E3" s="5" t="s">
        <v>10</v>
      </c>
      <c r="F3" s="5" t="s">
        <v>273</v>
      </c>
      <c r="G3" s="3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12</v>
      </c>
      <c r="S3" s="1" t="s">
        <v>16</v>
      </c>
      <c r="T3" s="1" t="s">
        <v>17</v>
      </c>
      <c r="U3" s="1" t="s">
        <v>19</v>
      </c>
      <c r="V3" s="1" t="s">
        <v>20</v>
      </c>
      <c r="Y3" s="3" t="s">
        <v>22</v>
      </c>
      <c r="Z3" s="3" t="s">
        <v>23</v>
      </c>
      <c r="AA3" s="3" t="s">
        <v>24</v>
      </c>
      <c r="AC3" s="3" t="s">
        <v>25</v>
      </c>
      <c r="AD3" s="3" t="s">
        <v>26</v>
      </c>
      <c r="AE3" s="3" t="s">
        <v>27</v>
      </c>
    </row>
    <row r="4" spans="1:31" x14ac:dyDescent="0.3">
      <c r="A4" s="6">
        <v>0.5</v>
      </c>
      <c r="B4" s="1">
        <v>2</v>
      </c>
      <c r="K4" s="1"/>
      <c r="L4" s="1"/>
      <c r="M4" s="1"/>
      <c r="N4" s="1"/>
      <c r="O4" s="1"/>
      <c r="P4" s="1"/>
      <c r="Q4" s="1"/>
      <c r="S4" s="1"/>
      <c r="T4" s="1"/>
      <c r="U4" s="1"/>
      <c r="V4" s="1"/>
      <c r="Y4" s="1" t="s">
        <v>28</v>
      </c>
      <c r="Z4" s="1">
        <v>1005</v>
      </c>
      <c r="AA4" s="7" t="s">
        <v>29</v>
      </c>
      <c r="AC4" s="1" t="s">
        <v>30</v>
      </c>
      <c r="AD4" s="1" t="s">
        <v>31</v>
      </c>
      <c r="AE4" s="1" t="s">
        <v>32</v>
      </c>
    </row>
    <row r="5" spans="1:31" x14ac:dyDescent="0.3">
      <c r="A5" s="6">
        <v>0.6</v>
      </c>
      <c r="B5" s="1"/>
      <c r="C5" s="1">
        <v>1</v>
      </c>
      <c r="D5" s="1">
        <v>1</v>
      </c>
      <c r="E5" s="4">
        <f>10^D5*10*C5</f>
        <v>100</v>
      </c>
      <c r="F5" s="24">
        <f>E5/100</f>
        <v>1</v>
      </c>
      <c r="G5" s="1">
        <f>E5/1000000</f>
        <v>1E-4</v>
      </c>
      <c r="H5" s="1" t="str">
        <f>C5*10&amp;D5</f>
        <v>101</v>
      </c>
      <c r="I5" s="1"/>
      <c r="J5" s="1"/>
      <c r="K5" s="1"/>
      <c r="L5" s="1"/>
      <c r="M5" s="1"/>
      <c r="N5" s="1"/>
      <c r="O5" s="1"/>
      <c r="P5" s="1"/>
      <c r="Q5" s="1"/>
      <c r="R5" s="1" t="str">
        <f>C5*10&amp;D5</f>
        <v>101</v>
      </c>
      <c r="S5" s="1"/>
      <c r="T5" s="1"/>
      <c r="U5" s="1"/>
      <c r="V5" s="1"/>
      <c r="Y5" s="1" t="s">
        <v>33</v>
      </c>
      <c r="Z5" s="1">
        <v>1608</v>
      </c>
      <c r="AA5" s="7" t="s">
        <v>34</v>
      </c>
      <c r="AC5" s="1" t="s">
        <v>0</v>
      </c>
      <c r="AD5" s="1" t="s">
        <v>35</v>
      </c>
      <c r="AE5" s="1" t="s">
        <v>32</v>
      </c>
    </row>
    <row r="6" spans="1:31" x14ac:dyDescent="0.3">
      <c r="A6" s="6">
        <v>0.8</v>
      </c>
      <c r="B6" s="1">
        <v>3</v>
      </c>
      <c r="C6" s="1">
        <v>1.2</v>
      </c>
      <c r="D6" s="1">
        <v>1</v>
      </c>
      <c r="E6" s="4">
        <f>10^D6*10*C6</f>
        <v>120</v>
      </c>
      <c r="F6" s="24">
        <f t="shared" ref="F6:F69" si="0">E6/100</f>
        <v>1.2</v>
      </c>
      <c r="G6" s="1">
        <f>E6/1000000</f>
        <v>1.2E-4</v>
      </c>
      <c r="H6" s="1" t="str">
        <f t="shared" ref="H6:H69" si="1">C6*10&amp;D6</f>
        <v>121</v>
      </c>
      <c r="I6" s="1"/>
      <c r="J6" s="1"/>
      <c r="K6" s="1"/>
      <c r="L6" s="1"/>
      <c r="M6" s="1"/>
      <c r="N6" s="1"/>
      <c r="O6" s="1"/>
      <c r="P6" s="1"/>
      <c r="Q6" s="1"/>
      <c r="R6" s="1" t="str">
        <f t="shared" ref="R6:R70" si="2">C6*10&amp;D6</f>
        <v>121</v>
      </c>
      <c r="S6" s="1"/>
      <c r="T6" s="1"/>
      <c r="U6" s="1"/>
      <c r="V6" s="1"/>
      <c r="Y6" s="1" t="s">
        <v>36</v>
      </c>
      <c r="Z6" s="1">
        <v>2012</v>
      </c>
      <c r="AA6" s="7" t="s">
        <v>37</v>
      </c>
      <c r="AC6" s="1" t="s">
        <v>38</v>
      </c>
      <c r="AD6" s="1" t="s">
        <v>39</v>
      </c>
      <c r="AE6" s="1" t="s">
        <v>32</v>
      </c>
    </row>
    <row r="7" spans="1:31" x14ac:dyDescent="0.3">
      <c r="A7" s="6">
        <v>0.85</v>
      </c>
      <c r="B7" s="1">
        <v>4</v>
      </c>
      <c r="C7" s="1">
        <v>1.5</v>
      </c>
      <c r="D7" s="1">
        <v>1</v>
      </c>
      <c r="E7" s="4">
        <f t="shared" ref="E7:E65" si="3">10^D7*10*C7</f>
        <v>150</v>
      </c>
      <c r="F7" s="24">
        <f t="shared" si="0"/>
        <v>1.5</v>
      </c>
      <c r="G7" s="1">
        <f t="shared" ref="G7:G70" si="4">E7/1000000</f>
        <v>1.4999999999999999E-4</v>
      </c>
      <c r="H7" s="1" t="str">
        <f t="shared" si="1"/>
        <v>151</v>
      </c>
      <c r="I7" s="1"/>
      <c r="J7" s="1"/>
      <c r="K7" s="1"/>
      <c r="L7" s="1"/>
      <c r="M7" s="1"/>
      <c r="N7" s="1"/>
      <c r="O7" s="1"/>
      <c r="P7" s="1"/>
      <c r="Q7" s="1"/>
      <c r="R7" s="1" t="str">
        <f t="shared" si="2"/>
        <v>151</v>
      </c>
      <c r="S7" s="1">
        <v>2</v>
      </c>
      <c r="T7" s="1">
        <v>2</v>
      </c>
      <c r="U7" s="1"/>
      <c r="V7" s="1"/>
      <c r="Y7" s="1" t="s">
        <v>40</v>
      </c>
      <c r="Z7" s="1">
        <v>3216</v>
      </c>
      <c r="AA7" s="7" t="s">
        <v>41</v>
      </c>
      <c r="AC7" s="1" t="s">
        <v>42</v>
      </c>
      <c r="AD7" s="1" t="s">
        <v>43</v>
      </c>
      <c r="AE7" s="1" t="s">
        <v>32</v>
      </c>
    </row>
    <row r="8" spans="1:31" x14ac:dyDescent="0.3">
      <c r="A8" s="6">
        <v>1.1499999999999999</v>
      </c>
      <c r="B8" s="1">
        <v>5</v>
      </c>
      <c r="C8" s="1">
        <v>1.8</v>
      </c>
      <c r="D8" s="1">
        <v>1</v>
      </c>
      <c r="E8" s="4">
        <f t="shared" si="3"/>
        <v>180</v>
      </c>
      <c r="F8" s="24">
        <f t="shared" si="0"/>
        <v>1.8</v>
      </c>
      <c r="G8" s="1">
        <f t="shared" si="4"/>
        <v>1.8000000000000001E-4</v>
      </c>
      <c r="H8" s="1" t="str">
        <f t="shared" si="1"/>
        <v>181</v>
      </c>
      <c r="I8" s="1"/>
      <c r="J8" s="1"/>
      <c r="K8" s="1"/>
      <c r="L8" s="1"/>
      <c r="M8" s="1"/>
      <c r="N8" s="1"/>
      <c r="O8" s="1"/>
      <c r="P8" s="1"/>
      <c r="Q8" s="1"/>
      <c r="R8" s="1" t="str">
        <f t="shared" si="2"/>
        <v>181</v>
      </c>
      <c r="S8" s="1"/>
      <c r="T8" s="1"/>
      <c r="U8" s="1"/>
      <c r="V8" s="1"/>
      <c r="Y8" s="1" t="s">
        <v>44</v>
      </c>
      <c r="Z8" s="1">
        <v>3225</v>
      </c>
      <c r="AA8" s="7" t="s">
        <v>45</v>
      </c>
      <c r="AC8" s="1" t="s">
        <v>1</v>
      </c>
      <c r="AD8" s="1" t="s">
        <v>35</v>
      </c>
      <c r="AE8" s="1" t="s">
        <v>46</v>
      </c>
    </row>
    <row r="9" spans="1:31" x14ac:dyDescent="0.3">
      <c r="A9" s="6">
        <v>1.25</v>
      </c>
      <c r="B9" s="1">
        <v>4</v>
      </c>
      <c r="C9" s="1">
        <v>2.2000000000000002</v>
      </c>
      <c r="D9" s="1">
        <v>1</v>
      </c>
      <c r="E9" s="4">
        <f t="shared" si="3"/>
        <v>220.00000000000003</v>
      </c>
      <c r="F9" s="24">
        <f t="shared" si="0"/>
        <v>2.2000000000000002</v>
      </c>
      <c r="G9" s="1">
        <f t="shared" si="4"/>
        <v>2.2000000000000003E-4</v>
      </c>
      <c r="H9" s="1" t="str">
        <f t="shared" si="1"/>
        <v>221</v>
      </c>
      <c r="I9" s="1"/>
      <c r="J9" s="1"/>
      <c r="K9" s="1"/>
      <c r="L9" s="1"/>
      <c r="M9" s="1"/>
      <c r="N9" s="1"/>
      <c r="O9" s="1"/>
      <c r="P9" s="1"/>
      <c r="Q9" s="1"/>
      <c r="R9" s="1" t="str">
        <f t="shared" si="2"/>
        <v>221</v>
      </c>
      <c r="S9" s="1">
        <v>2</v>
      </c>
      <c r="T9" s="1">
        <v>2</v>
      </c>
      <c r="U9" s="1"/>
      <c r="V9" s="1"/>
      <c r="Y9" s="1" t="s">
        <v>47</v>
      </c>
      <c r="Z9" s="1">
        <v>4520</v>
      </c>
      <c r="AA9" s="7" t="s">
        <v>48</v>
      </c>
      <c r="AC9" s="1" t="s">
        <v>49</v>
      </c>
      <c r="AD9" s="1" t="s">
        <v>50</v>
      </c>
      <c r="AE9" s="1" t="s">
        <v>46</v>
      </c>
    </row>
    <row r="10" spans="1:31" x14ac:dyDescent="0.3">
      <c r="A10" s="6">
        <v>1.3</v>
      </c>
      <c r="B10" s="1" t="s">
        <v>51</v>
      </c>
      <c r="C10" s="1">
        <v>2.7</v>
      </c>
      <c r="D10" s="1">
        <v>1</v>
      </c>
      <c r="E10" s="4">
        <f t="shared" si="3"/>
        <v>270</v>
      </c>
      <c r="F10" s="24">
        <f t="shared" si="0"/>
        <v>2.7</v>
      </c>
      <c r="G10" s="1">
        <f t="shared" si="4"/>
        <v>2.7E-4</v>
      </c>
      <c r="H10" s="1" t="str">
        <f t="shared" si="1"/>
        <v>271</v>
      </c>
      <c r="I10" s="1"/>
      <c r="J10" s="1"/>
      <c r="K10" s="1"/>
      <c r="L10" s="1"/>
      <c r="M10" s="1"/>
      <c r="N10" s="1"/>
      <c r="O10" s="1"/>
      <c r="P10" s="1"/>
      <c r="Q10" s="1"/>
      <c r="R10" s="1" t="str">
        <f t="shared" si="2"/>
        <v>271</v>
      </c>
      <c r="S10" s="1"/>
      <c r="T10" s="1"/>
      <c r="U10" s="1"/>
      <c r="V10" s="1"/>
      <c r="Y10" s="1" t="s">
        <v>52</v>
      </c>
      <c r="Z10" s="1">
        <v>4532</v>
      </c>
      <c r="AA10" s="7" t="s">
        <v>53</v>
      </c>
    </row>
    <row r="11" spans="1:31" x14ac:dyDescent="0.3">
      <c r="A11" s="6">
        <v>1.6</v>
      </c>
      <c r="B11" s="1">
        <v>5</v>
      </c>
      <c r="C11" s="1">
        <v>3.3</v>
      </c>
      <c r="D11" s="1">
        <v>1</v>
      </c>
      <c r="E11" s="4">
        <f t="shared" si="3"/>
        <v>330</v>
      </c>
      <c r="F11" s="24">
        <f t="shared" si="0"/>
        <v>3.3</v>
      </c>
      <c r="G11" s="1">
        <f t="shared" si="4"/>
        <v>3.3E-4</v>
      </c>
      <c r="H11" s="1" t="str">
        <f t="shared" si="1"/>
        <v>331</v>
      </c>
      <c r="I11" s="1"/>
      <c r="J11" s="1"/>
      <c r="K11" s="1"/>
      <c r="L11" s="1"/>
      <c r="M11" s="1"/>
      <c r="N11" s="1"/>
      <c r="O11" s="1"/>
      <c r="P11" s="1"/>
      <c r="Q11" s="1"/>
      <c r="R11" s="1" t="str">
        <f t="shared" si="2"/>
        <v>331</v>
      </c>
      <c r="S11" s="1">
        <v>2</v>
      </c>
      <c r="T11" s="1">
        <v>2</v>
      </c>
      <c r="U11" s="1"/>
      <c r="V11" s="1"/>
      <c r="Y11" s="1" t="s">
        <v>54</v>
      </c>
      <c r="Z11" s="1">
        <v>5750</v>
      </c>
      <c r="AA11" s="7" t="s">
        <v>55</v>
      </c>
    </row>
    <row r="12" spans="1:31" x14ac:dyDescent="0.3">
      <c r="A12" s="6">
        <v>2</v>
      </c>
      <c r="B12" s="1">
        <v>6</v>
      </c>
      <c r="C12" s="1">
        <v>3.9</v>
      </c>
      <c r="D12" s="1">
        <v>1</v>
      </c>
      <c r="E12" s="4">
        <f t="shared" si="3"/>
        <v>390</v>
      </c>
      <c r="F12" s="24">
        <f t="shared" si="0"/>
        <v>3.9</v>
      </c>
      <c r="G12" s="1">
        <f t="shared" si="4"/>
        <v>3.8999999999999999E-4</v>
      </c>
      <c r="H12" s="1" t="str">
        <f t="shared" si="1"/>
        <v>391</v>
      </c>
      <c r="I12" s="1"/>
      <c r="J12" s="1"/>
      <c r="K12" s="1"/>
      <c r="L12" s="1"/>
      <c r="M12" s="1"/>
      <c r="N12" s="1"/>
      <c r="O12" s="1"/>
      <c r="P12" s="1"/>
      <c r="Q12" s="1"/>
      <c r="R12" s="1" t="str">
        <f t="shared" si="2"/>
        <v>391</v>
      </c>
      <c r="S12" s="1"/>
      <c r="T12" s="1"/>
      <c r="U12" s="1"/>
      <c r="V12" s="1"/>
      <c r="Y12" s="1" t="s">
        <v>56</v>
      </c>
      <c r="Z12" s="1">
        <v>7563</v>
      </c>
      <c r="AA12" s="7" t="s">
        <v>57</v>
      </c>
    </row>
    <row r="13" spans="1:31" x14ac:dyDescent="0.3">
      <c r="A13" s="6">
        <v>2.2999999999999998</v>
      </c>
      <c r="B13" s="1" t="s">
        <v>58</v>
      </c>
      <c r="C13" s="1">
        <v>4.7</v>
      </c>
      <c r="D13" s="1">
        <v>1</v>
      </c>
      <c r="E13" s="4">
        <f t="shared" si="3"/>
        <v>470</v>
      </c>
      <c r="F13" s="24">
        <f t="shared" si="0"/>
        <v>4.7</v>
      </c>
      <c r="G13" s="1">
        <f t="shared" si="4"/>
        <v>4.6999999999999999E-4</v>
      </c>
      <c r="H13" s="1" t="str">
        <f t="shared" si="1"/>
        <v>471</v>
      </c>
      <c r="I13" s="1"/>
      <c r="J13" s="1"/>
      <c r="K13" s="1"/>
      <c r="L13" s="1"/>
      <c r="M13" s="1"/>
      <c r="N13" s="1"/>
      <c r="O13" s="1"/>
      <c r="P13" s="1"/>
      <c r="Q13" s="1"/>
      <c r="R13" s="1" t="str">
        <f t="shared" si="2"/>
        <v>471</v>
      </c>
      <c r="S13" s="1">
        <v>2</v>
      </c>
      <c r="T13" s="1">
        <v>2</v>
      </c>
      <c r="U13" s="1"/>
      <c r="V13" s="1"/>
    </row>
    <row r="14" spans="1:31" x14ac:dyDescent="0.3">
      <c r="A14" s="6">
        <v>2.5</v>
      </c>
      <c r="B14" s="1">
        <v>6</v>
      </c>
      <c r="C14" s="1">
        <v>5.6</v>
      </c>
      <c r="D14" s="1">
        <v>1</v>
      </c>
      <c r="E14" s="4">
        <f t="shared" si="3"/>
        <v>560</v>
      </c>
      <c r="F14" s="24">
        <f t="shared" si="0"/>
        <v>5.6</v>
      </c>
      <c r="G14" s="1">
        <f t="shared" si="4"/>
        <v>5.5999999999999995E-4</v>
      </c>
      <c r="H14" s="1" t="str">
        <f t="shared" si="1"/>
        <v>561</v>
      </c>
      <c r="I14" s="1"/>
      <c r="J14" s="1"/>
      <c r="K14" s="1"/>
      <c r="L14" s="1"/>
      <c r="M14" s="1"/>
      <c r="N14" s="1"/>
      <c r="O14" s="1"/>
      <c r="P14" s="1"/>
      <c r="Q14" s="1"/>
      <c r="R14" s="1" t="str">
        <f t="shared" si="2"/>
        <v>561</v>
      </c>
      <c r="S14" s="1"/>
      <c r="T14" s="1"/>
      <c r="U14" s="1"/>
      <c r="V14" s="1"/>
    </row>
    <row r="15" spans="1:31" x14ac:dyDescent="0.3">
      <c r="A15" s="6"/>
      <c r="C15" s="1">
        <v>6.8</v>
      </c>
      <c r="D15" s="1">
        <v>1</v>
      </c>
      <c r="E15" s="4">
        <f t="shared" si="3"/>
        <v>680</v>
      </c>
      <c r="F15" s="24">
        <f t="shared" si="0"/>
        <v>6.8</v>
      </c>
      <c r="G15" s="1">
        <f t="shared" si="4"/>
        <v>6.8000000000000005E-4</v>
      </c>
      <c r="H15" s="1" t="str">
        <f t="shared" si="1"/>
        <v>681</v>
      </c>
      <c r="I15" s="1"/>
      <c r="J15" s="1"/>
      <c r="K15" s="1"/>
      <c r="L15" s="1"/>
      <c r="M15" s="1"/>
      <c r="N15" s="1"/>
      <c r="O15" s="1"/>
      <c r="P15" s="1"/>
      <c r="Q15" s="1"/>
      <c r="R15" s="1" t="str">
        <f t="shared" si="2"/>
        <v>681</v>
      </c>
      <c r="S15" s="1">
        <v>2</v>
      </c>
      <c r="T15" s="1">
        <v>2</v>
      </c>
      <c r="U15" s="1"/>
      <c r="V15" s="1"/>
    </row>
    <row r="16" spans="1:31" x14ac:dyDescent="0.3">
      <c r="A16" s="6"/>
      <c r="C16" s="1">
        <v>8.1999999999999993</v>
      </c>
      <c r="D16" s="1">
        <v>1</v>
      </c>
      <c r="E16" s="4">
        <f t="shared" si="3"/>
        <v>819.99999999999989</v>
      </c>
      <c r="F16" s="24">
        <f t="shared" si="0"/>
        <v>8.1999999999999993</v>
      </c>
      <c r="G16" s="1">
        <f t="shared" si="4"/>
        <v>8.1999999999999987E-4</v>
      </c>
      <c r="H16" s="1" t="str">
        <f t="shared" si="1"/>
        <v>821</v>
      </c>
      <c r="I16" s="1"/>
      <c r="J16" s="1"/>
      <c r="K16" s="1"/>
      <c r="L16" s="1"/>
      <c r="M16" s="1"/>
      <c r="N16" s="1"/>
      <c r="O16" s="1"/>
      <c r="P16" s="1"/>
      <c r="Q16" s="1"/>
      <c r="R16" s="1" t="str">
        <f t="shared" si="2"/>
        <v>821</v>
      </c>
      <c r="S16" s="1"/>
      <c r="T16" s="1"/>
      <c r="U16" s="1"/>
      <c r="V16" s="1"/>
    </row>
    <row r="17" spans="1:22" x14ac:dyDescent="0.3">
      <c r="A17" s="19"/>
      <c r="C17" s="1">
        <v>1</v>
      </c>
      <c r="D17" s="1">
        <v>2</v>
      </c>
      <c r="E17" s="4">
        <f t="shared" si="3"/>
        <v>1000</v>
      </c>
      <c r="F17" s="24">
        <f t="shared" si="0"/>
        <v>10</v>
      </c>
      <c r="G17" s="1">
        <f t="shared" si="4"/>
        <v>1E-3</v>
      </c>
      <c r="H17" s="1" t="str">
        <f t="shared" si="1"/>
        <v>102</v>
      </c>
      <c r="I17" s="1">
        <v>7</v>
      </c>
      <c r="J17" s="1">
        <v>5</v>
      </c>
      <c r="K17" s="1">
        <v>4</v>
      </c>
      <c r="L17" s="1" t="s">
        <v>59</v>
      </c>
      <c r="M17" s="1" t="s">
        <v>60</v>
      </c>
      <c r="N17" s="1"/>
      <c r="O17" s="1"/>
      <c r="P17" s="1"/>
      <c r="Q17" s="1"/>
      <c r="R17" s="1" t="str">
        <f t="shared" si="2"/>
        <v>102</v>
      </c>
      <c r="S17" s="1" t="s">
        <v>60</v>
      </c>
      <c r="T17" s="1" t="s">
        <v>60</v>
      </c>
      <c r="U17" s="1"/>
      <c r="V17" s="1"/>
    </row>
    <row r="18" spans="1:22" x14ac:dyDescent="0.3">
      <c r="A18" s="19"/>
      <c r="C18" s="1">
        <v>1.2</v>
      </c>
      <c r="D18" s="1">
        <v>2</v>
      </c>
      <c r="E18" s="4">
        <f>10^D18*10*C18</f>
        <v>1200</v>
      </c>
      <c r="F18" s="24">
        <f t="shared" si="0"/>
        <v>12</v>
      </c>
      <c r="G18" s="1">
        <f>E18/1000000</f>
        <v>1.1999999999999999E-3</v>
      </c>
      <c r="H18" s="1" t="str">
        <f t="shared" si="1"/>
        <v>122</v>
      </c>
      <c r="I18" s="1"/>
      <c r="J18" s="1"/>
      <c r="K18" s="1"/>
      <c r="L18" s="1"/>
      <c r="M18" s="1"/>
      <c r="N18" s="1"/>
      <c r="O18" s="1"/>
      <c r="P18" s="1"/>
      <c r="Q18" s="1"/>
      <c r="R18" s="1" t="str">
        <f t="shared" si="2"/>
        <v>122</v>
      </c>
      <c r="S18" s="1"/>
      <c r="T18" s="1"/>
      <c r="U18" s="1"/>
      <c r="V18" s="1"/>
    </row>
    <row r="19" spans="1:22" x14ac:dyDescent="0.3">
      <c r="A19" s="19"/>
      <c r="C19" s="1">
        <v>1.5</v>
      </c>
      <c r="D19" s="1">
        <v>2</v>
      </c>
      <c r="E19" s="4">
        <f t="shared" si="3"/>
        <v>1500</v>
      </c>
      <c r="F19" s="24">
        <f t="shared" si="0"/>
        <v>15</v>
      </c>
      <c r="G19" s="1">
        <f t="shared" si="4"/>
        <v>1.5E-3</v>
      </c>
      <c r="H19" s="1" t="str">
        <f t="shared" si="1"/>
        <v>152</v>
      </c>
      <c r="I19" s="1"/>
      <c r="J19" s="1"/>
      <c r="K19" s="1"/>
      <c r="L19" s="1"/>
      <c r="M19" s="1"/>
      <c r="N19" s="1"/>
      <c r="O19" s="1"/>
      <c r="P19" s="1"/>
      <c r="Q19" s="1"/>
      <c r="R19" s="1" t="str">
        <f t="shared" si="2"/>
        <v>152</v>
      </c>
      <c r="S19" s="1" t="s">
        <v>60</v>
      </c>
      <c r="T19" s="1" t="s">
        <v>60</v>
      </c>
      <c r="U19" s="1"/>
      <c r="V19" s="1"/>
    </row>
    <row r="20" spans="1:22" x14ac:dyDescent="0.3">
      <c r="A20" s="19"/>
      <c r="C20" s="1">
        <v>1.8</v>
      </c>
      <c r="D20" s="1">
        <v>2</v>
      </c>
      <c r="E20" s="4">
        <f t="shared" si="3"/>
        <v>1800</v>
      </c>
      <c r="F20" s="24">
        <f t="shared" si="0"/>
        <v>18</v>
      </c>
      <c r="G20" s="1">
        <f t="shared" si="4"/>
        <v>1.8E-3</v>
      </c>
      <c r="H20" s="1" t="str">
        <f t="shared" si="1"/>
        <v>182</v>
      </c>
      <c r="I20" s="1"/>
      <c r="J20" s="1"/>
      <c r="K20" s="1"/>
      <c r="L20" s="1"/>
      <c r="M20" s="1"/>
      <c r="N20" s="1"/>
      <c r="O20" s="1"/>
      <c r="P20" s="1"/>
      <c r="Q20" s="1"/>
      <c r="R20" s="1" t="str">
        <f t="shared" si="2"/>
        <v>182</v>
      </c>
      <c r="S20" s="1"/>
      <c r="T20" s="1"/>
      <c r="U20" s="1"/>
      <c r="V20" s="1"/>
    </row>
    <row r="21" spans="1:22" x14ac:dyDescent="0.3">
      <c r="A21" s="19"/>
      <c r="C21" s="1">
        <v>2.2000000000000002</v>
      </c>
      <c r="D21" s="1">
        <v>2</v>
      </c>
      <c r="E21" s="4">
        <f t="shared" si="3"/>
        <v>2200</v>
      </c>
      <c r="F21" s="24">
        <f t="shared" si="0"/>
        <v>22</v>
      </c>
      <c r="G21" s="1">
        <f t="shared" si="4"/>
        <v>2.2000000000000001E-3</v>
      </c>
      <c r="H21" s="1" t="str">
        <f t="shared" si="1"/>
        <v>222</v>
      </c>
      <c r="I21" s="1">
        <v>8</v>
      </c>
      <c r="J21" s="1">
        <v>5</v>
      </c>
      <c r="K21" s="1">
        <v>4</v>
      </c>
      <c r="L21" s="1" t="s">
        <v>59</v>
      </c>
      <c r="M21" s="1" t="s">
        <v>60</v>
      </c>
      <c r="N21" s="1"/>
      <c r="O21" s="1"/>
      <c r="P21" s="1"/>
      <c r="Q21" s="1"/>
      <c r="R21" s="1" t="str">
        <f t="shared" si="2"/>
        <v>222</v>
      </c>
      <c r="S21" s="1" t="s">
        <v>60</v>
      </c>
      <c r="T21" s="1" t="s">
        <v>60</v>
      </c>
      <c r="U21" s="1"/>
      <c r="V21" s="1"/>
    </row>
    <row r="22" spans="1:22" x14ac:dyDescent="0.3">
      <c r="A22" s="19"/>
      <c r="C22" s="1">
        <v>2.7</v>
      </c>
      <c r="D22" s="1">
        <v>2</v>
      </c>
      <c r="E22" s="4">
        <f t="shared" si="3"/>
        <v>2700</v>
      </c>
      <c r="F22" s="24">
        <f t="shared" si="0"/>
        <v>27</v>
      </c>
      <c r="G22" s="1">
        <f t="shared" si="4"/>
        <v>2.7000000000000001E-3</v>
      </c>
      <c r="H22" s="1" t="str">
        <f t="shared" si="1"/>
        <v>272</v>
      </c>
      <c r="I22" s="1"/>
      <c r="J22" s="1"/>
      <c r="K22" s="1"/>
      <c r="L22" s="1"/>
      <c r="M22" s="1"/>
      <c r="N22" s="1"/>
      <c r="O22" s="1"/>
      <c r="P22" s="1"/>
      <c r="Q22" s="1"/>
      <c r="R22" s="1" t="str">
        <f t="shared" si="2"/>
        <v>272</v>
      </c>
      <c r="S22" s="1"/>
      <c r="T22" s="1"/>
      <c r="U22" s="1"/>
      <c r="V22" s="1"/>
    </row>
    <row r="23" spans="1:22" x14ac:dyDescent="0.3">
      <c r="A23" s="19"/>
      <c r="C23" s="1">
        <v>3.3</v>
      </c>
      <c r="D23" s="1">
        <v>2</v>
      </c>
      <c r="E23" s="4">
        <f t="shared" si="3"/>
        <v>3300</v>
      </c>
      <c r="F23" s="24">
        <f t="shared" si="0"/>
        <v>33</v>
      </c>
      <c r="G23" s="1">
        <f t="shared" si="4"/>
        <v>3.3E-3</v>
      </c>
      <c r="H23" s="1" t="str">
        <f t="shared" si="1"/>
        <v>332</v>
      </c>
      <c r="I23" s="1"/>
      <c r="J23" s="1">
        <v>5</v>
      </c>
      <c r="K23" s="1"/>
      <c r="L23" s="1"/>
      <c r="M23" s="1"/>
      <c r="N23" s="1"/>
      <c r="O23" s="1"/>
      <c r="P23" s="1"/>
      <c r="Q23" s="1"/>
      <c r="R23" s="1" t="str">
        <f t="shared" si="2"/>
        <v>332</v>
      </c>
      <c r="S23" s="1" t="s">
        <v>60</v>
      </c>
      <c r="T23" s="1" t="s">
        <v>60</v>
      </c>
      <c r="U23" s="1"/>
      <c r="V23" s="1"/>
    </row>
    <row r="24" spans="1:22" x14ac:dyDescent="0.3">
      <c r="A24" s="19"/>
      <c r="C24" s="1">
        <v>3.9</v>
      </c>
      <c r="D24" s="1">
        <v>2</v>
      </c>
      <c r="E24" s="4">
        <f t="shared" si="3"/>
        <v>3900</v>
      </c>
      <c r="F24" s="24">
        <f t="shared" si="0"/>
        <v>39</v>
      </c>
      <c r="G24" s="1">
        <f t="shared" si="4"/>
        <v>3.8999999999999998E-3</v>
      </c>
      <c r="H24" s="1" t="str">
        <f t="shared" si="1"/>
        <v>392</v>
      </c>
      <c r="I24" s="1"/>
      <c r="J24" s="1"/>
      <c r="K24" s="1"/>
      <c r="L24" s="1"/>
      <c r="M24" s="1"/>
      <c r="N24" s="1"/>
      <c r="O24" s="1"/>
      <c r="P24" s="1"/>
      <c r="Q24" s="1"/>
      <c r="R24" s="1" t="str">
        <f t="shared" si="2"/>
        <v>392</v>
      </c>
      <c r="S24" s="1"/>
      <c r="T24" s="1"/>
      <c r="U24" s="1"/>
      <c r="V24" s="1"/>
    </row>
    <row r="25" spans="1:22" x14ac:dyDescent="0.3">
      <c r="A25" s="19"/>
      <c r="C25" s="1">
        <v>4.7</v>
      </c>
      <c r="D25" s="1">
        <v>2</v>
      </c>
      <c r="E25" s="4">
        <f t="shared" si="3"/>
        <v>4700</v>
      </c>
      <c r="F25" s="24">
        <f t="shared" si="0"/>
        <v>47</v>
      </c>
      <c r="G25" s="1">
        <f t="shared" si="4"/>
        <v>4.7000000000000002E-3</v>
      </c>
      <c r="H25" s="1" t="str">
        <f t="shared" si="1"/>
        <v>472</v>
      </c>
      <c r="I25" s="1"/>
      <c r="J25" s="1">
        <v>5</v>
      </c>
      <c r="K25" s="1">
        <v>4</v>
      </c>
      <c r="L25" s="1" t="s">
        <v>59</v>
      </c>
      <c r="M25" s="1" t="s">
        <v>60</v>
      </c>
      <c r="N25" s="1"/>
      <c r="O25" s="1"/>
      <c r="P25" s="1"/>
      <c r="Q25" s="1"/>
      <c r="R25" s="1" t="str">
        <f t="shared" si="2"/>
        <v>472</v>
      </c>
      <c r="S25" s="1">
        <v>3</v>
      </c>
      <c r="T25" s="1" t="s">
        <v>60</v>
      </c>
      <c r="U25" s="1"/>
      <c r="V25" s="1"/>
    </row>
    <row r="26" spans="1:22" x14ac:dyDescent="0.3">
      <c r="C26" s="1">
        <v>5.6</v>
      </c>
      <c r="D26" s="1">
        <v>2</v>
      </c>
      <c r="E26" s="4">
        <f t="shared" si="3"/>
        <v>5600</v>
      </c>
      <c r="F26" s="24">
        <f t="shared" si="0"/>
        <v>56</v>
      </c>
      <c r="G26" s="1">
        <f t="shared" si="4"/>
        <v>5.5999999999999999E-3</v>
      </c>
      <c r="H26" s="1" t="str">
        <f t="shared" si="1"/>
        <v>562</v>
      </c>
      <c r="I26" s="1"/>
      <c r="J26" s="1"/>
      <c r="K26" s="1"/>
      <c r="L26" s="1"/>
      <c r="M26" s="1"/>
      <c r="N26" s="1"/>
      <c r="O26" s="1"/>
      <c r="P26" s="1"/>
      <c r="Q26" s="1"/>
      <c r="R26" s="1" t="str">
        <f t="shared" si="2"/>
        <v>562</v>
      </c>
      <c r="S26" s="1"/>
      <c r="T26" s="1"/>
      <c r="U26" s="1"/>
      <c r="V26" s="1"/>
    </row>
    <row r="27" spans="1:22" x14ac:dyDescent="0.3">
      <c r="C27" s="1">
        <v>6.8</v>
      </c>
      <c r="D27" s="1">
        <v>2</v>
      </c>
      <c r="E27" s="4">
        <f t="shared" si="3"/>
        <v>6800</v>
      </c>
      <c r="F27" s="24">
        <f t="shared" si="0"/>
        <v>68</v>
      </c>
      <c r="G27" s="1">
        <f t="shared" si="4"/>
        <v>6.7999999999999996E-3</v>
      </c>
      <c r="H27" s="1" t="str">
        <f t="shared" si="1"/>
        <v>682</v>
      </c>
      <c r="I27" s="1"/>
      <c r="J27" s="1"/>
      <c r="K27" s="1"/>
      <c r="L27" s="1"/>
      <c r="M27" s="1"/>
      <c r="N27" s="1"/>
      <c r="O27" s="1"/>
      <c r="P27" s="1"/>
      <c r="Q27" s="1"/>
      <c r="R27" s="1" t="str">
        <f t="shared" si="2"/>
        <v>682</v>
      </c>
      <c r="S27" s="1">
        <v>3</v>
      </c>
      <c r="T27" s="1" t="s">
        <v>60</v>
      </c>
      <c r="U27" s="1">
        <v>2</v>
      </c>
      <c r="V27" s="1"/>
    </row>
    <row r="28" spans="1:22" x14ac:dyDescent="0.3">
      <c r="C28" s="1">
        <v>8.1999999999999993</v>
      </c>
      <c r="D28" s="1">
        <v>2</v>
      </c>
      <c r="E28" s="4">
        <f t="shared" si="3"/>
        <v>8200</v>
      </c>
      <c r="F28" s="24">
        <f t="shared" si="0"/>
        <v>82</v>
      </c>
      <c r="G28" s="1">
        <f t="shared" si="4"/>
        <v>8.2000000000000007E-3</v>
      </c>
      <c r="H28" s="1" t="str">
        <f t="shared" si="1"/>
        <v>822</v>
      </c>
      <c r="I28" s="1"/>
      <c r="J28" s="1"/>
      <c r="K28" s="1"/>
      <c r="L28" s="1"/>
      <c r="M28" s="1"/>
      <c r="N28" s="1"/>
      <c r="O28" s="1"/>
      <c r="P28" s="1"/>
      <c r="Q28" s="1"/>
      <c r="R28" s="1" t="str">
        <f t="shared" si="2"/>
        <v>822</v>
      </c>
      <c r="S28" s="1"/>
      <c r="T28" s="1"/>
      <c r="U28" s="1"/>
      <c r="V28" s="1"/>
    </row>
    <row r="29" spans="1:22" x14ac:dyDescent="0.3">
      <c r="C29" s="1">
        <v>1</v>
      </c>
      <c r="D29" s="1">
        <v>3</v>
      </c>
      <c r="E29" s="4">
        <f t="shared" si="3"/>
        <v>10000</v>
      </c>
      <c r="F29" s="24">
        <f t="shared" si="0"/>
        <v>100</v>
      </c>
      <c r="G29" s="1">
        <f t="shared" si="4"/>
        <v>0.01</v>
      </c>
      <c r="H29" s="1" t="str">
        <f t="shared" si="1"/>
        <v>103</v>
      </c>
      <c r="I29" s="1"/>
      <c r="J29" s="1">
        <v>5</v>
      </c>
      <c r="K29" s="1">
        <v>4</v>
      </c>
      <c r="L29" s="1" t="s">
        <v>59</v>
      </c>
      <c r="M29" s="1" t="s">
        <v>60</v>
      </c>
      <c r="N29" s="1"/>
      <c r="O29" s="1"/>
      <c r="P29" s="1"/>
      <c r="Q29" s="1"/>
      <c r="R29" s="1" t="str">
        <f t="shared" si="2"/>
        <v>103</v>
      </c>
      <c r="S29" s="1">
        <v>3</v>
      </c>
      <c r="T29" s="1" t="s">
        <v>60</v>
      </c>
      <c r="U29" s="1">
        <v>2</v>
      </c>
      <c r="V29" s="1"/>
    </row>
    <row r="30" spans="1:22" x14ac:dyDescent="0.3">
      <c r="C30" s="1">
        <v>1.2</v>
      </c>
      <c r="D30" s="1">
        <v>3</v>
      </c>
      <c r="E30" s="4">
        <f>10^D30*10*C30</f>
        <v>12000</v>
      </c>
      <c r="F30" s="24">
        <f t="shared" si="0"/>
        <v>120</v>
      </c>
      <c r="G30" s="1">
        <f>E30/1000000</f>
        <v>1.2E-2</v>
      </c>
      <c r="H30" s="1" t="str">
        <f t="shared" si="1"/>
        <v>123</v>
      </c>
      <c r="I30" s="1"/>
      <c r="J30" s="1"/>
      <c r="K30" s="1"/>
      <c r="L30" s="1"/>
      <c r="M30" s="1"/>
      <c r="N30" s="1"/>
      <c r="O30" s="1"/>
      <c r="P30" s="1"/>
      <c r="Q30" s="1"/>
      <c r="R30" s="1" t="str">
        <f t="shared" si="2"/>
        <v>123</v>
      </c>
      <c r="S30" s="1"/>
      <c r="T30" s="1"/>
      <c r="U30" s="1"/>
      <c r="V30" s="1"/>
    </row>
    <row r="31" spans="1:22" x14ac:dyDescent="0.3">
      <c r="C31" s="1">
        <v>1.5</v>
      </c>
      <c r="D31" s="1">
        <v>3</v>
      </c>
      <c r="E31" s="4">
        <f t="shared" si="3"/>
        <v>15000</v>
      </c>
      <c r="F31" s="24">
        <f t="shared" si="0"/>
        <v>150</v>
      </c>
      <c r="G31" s="1">
        <f t="shared" si="4"/>
        <v>1.4999999999999999E-2</v>
      </c>
      <c r="H31" s="1" t="str">
        <f t="shared" si="1"/>
        <v>153</v>
      </c>
      <c r="I31" s="1"/>
      <c r="J31" s="1"/>
      <c r="K31" s="1"/>
      <c r="L31" s="1"/>
      <c r="M31" s="1"/>
      <c r="N31" s="1"/>
      <c r="O31" s="1"/>
      <c r="P31" s="1"/>
      <c r="Q31" s="1"/>
      <c r="R31" s="1" t="str">
        <f t="shared" si="2"/>
        <v>153</v>
      </c>
      <c r="S31" s="1">
        <v>3</v>
      </c>
      <c r="T31" s="1">
        <v>3</v>
      </c>
      <c r="U31" s="1">
        <v>2</v>
      </c>
      <c r="V31" s="1"/>
    </row>
    <row r="32" spans="1:22" x14ac:dyDescent="0.3">
      <c r="C32" s="1">
        <v>1.8</v>
      </c>
      <c r="D32" s="1">
        <v>3</v>
      </c>
      <c r="E32" s="4">
        <f t="shared" si="3"/>
        <v>18000</v>
      </c>
      <c r="F32" s="24">
        <f t="shared" si="0"/>
        <v>180</v>
      </c>
      <c r="G32" s="1">
        <f t="shared" si="4"/>
        <v>1.7999999999999999E-2</v>
      </c>
      <c r="H32" s="1" t="str">
        <f t="shared" si="1"/>
        <v>183</v>
      </c>
      <c r="I32" s="1"/>
      <c r="J32" s="1"/>
      <c r="K32" s="1"/>
      <c r="L32" s="1"/>
      <c r="M32" s="1"/>
      <c r="N32" s="1"/>
      <c r="O32" s="1"/>
      <c r="P32" s="1"/>
      <c r="Q32" s="1"/>
      <c r="R32" s="1" t="str">
        <f t="shared" si="2"/>
        <v>183</v>
      </c>
      <c r="S32" s="1"/>
      <c r="T32" s="1"/>
      <c r="U32" s="1"/>
      <c r="V32" s="1"/>
    </row>
    <row r="33" spans="3:22" x14ac:dyDescent="0.3">
      <c r="C33" s="1">
        <v>2.2000000000000002</v>
      </c>
      <c r="D33" s="1">
        <v>3</v>
      </c>
      <c r="E33" s="4">
        <f t="shared" si="3"/>
        <v>22000</v>
      </c>
      <c r="F33" s="24">
        <f t="shared" si="0"/>
        <v>220</v>
      </c>
      <c r="G33" s="1">
        <f t="shared" si="4"/>
        <v>2.1999999999999999E-2</v>
      </c>
      <c r="H33" s="1" t="str">
        <f t="shared" si="1"/>
        <v>223</v>
      </c>
      <c r="I33" s="1"/>
      <c r="J33" s="1">
        <v>5</v>
      </c>
      <c r="K33" s="1" t="s">
        <v>61</v>
      </c>
      <c r="L33" s="1" t="s">
        <v>59</v>
      </c>
      <c r="M33" s="1" t="s">
        <v>60</v>
      </c>
      <c r="N33" s="1"/>
      <c r="O33" s="1"/>
      <c r="P33" s="1"/>
      <c r="Q33" s="1"/>
      <c r="R33" s="1" t="str">
        <f t="shared" si="2"/>
        <v>223</v>
      </c>
      <c r="S33" s="1" t="s">
        <v>59</v>
      </c>
      <c r="T33" s="1">
        <v>3</v>
      </c>
      <c r="U33" s="1">
        <v>2</v>
      </c>
      <c r="V33" s="1"/>
    </row>
    <row r="34" spans="3:22" x14ac:dyDescent="0.3">
      <c r="C34" s="1">
        <v>2.7</v>
      </c>
      <c r="D34" s="1">
        <v>3</v>
      </c>
      <c r="E34" s="4">
        <f t="shared" si="3"/>
        <v>27000</v>
      </c>
      <c r="F34" s="24">
        <f t="shared" si="0"/>
        <v>270</v>
      </c>
      <c r="G34" s="1">
        <f t="shared" si="4"/>
        <v>2.7E-2</v>
      </c>
      <c r="H34" s="1" t="str">
        <f t="shared" si="1"/>
        <v>273</v>
      </c>
      <c r="I34" s="1"/>
      <c r="J34" s="1"/>
      <c r="K34" s="1"/>
      <c r="L34" s="1"/>
      <c r="M34" s="1"/>
      <c r="N34" s="1"/>
      <c r="O34" s="1"/>
      <c r="P34" s="1"/>
      <c r="Q34" s="1"/>
      <c r="R34" s="1" t="str">
        <f t="shared" si="2"/>
        <v>273</v>
      </c>
      <c r="S34" s="1"/>
      <c r="T34" s="1"/>
      <c r="U34" s="1"/>
      <c r="V34" s="1"/>
    </row>
    <row r="35" spans="3:22" x14ac:dyDescent="0.3">
      <c r="C35" s="1">
        <v>3.3</v>
      </c>
      <c r="D35" s="1">
        <v>3</v>
      </c>
      <c r="E35" s="4">
        <f t="shared" si="3"/>
        <v>33000</v>
      </c>
      <c r="F35" s="24">
        <f t="shared" si="0"/>
        <v>330</v>
      </c>
      <c r="G35" s="1">
        <f t="shared" si="4"/>
        <v>3.3000000000000002E-2</v>
      </c>
      <c r="H35" s="1" t="str">
        <f t="shared" si="1"/>
        <v>333</v>
      </c>
      <c r="I35" s="1"/>
      <c r="J35" s="1">
        <v>5</v>
      </c>
      <c r="K35" s="1"/>
      <c r="L35" s="1"/>
      <c r="M35" s="1"/>
      <c r="N35" s="1"/>
      <c r="O35" s="1"/>
      <c r="P35" s="1"/>
      <c r="Q35" s="1"/>
      <c r="R35" s="1" t="str">
        <f t="shared" si="2"/>
        <v>333</v>
      </c>
      <c r="S35" s="1">
        <v>4</v>
      </c>
      <c r="T35" s="1">
        <v>3</v>
      </c>
      <c r="U35" s="1">
        <v>2</v>
      </c>
      <c r="V35" s="1">
        <v>2</v>
      </c>
    </row>
    <row r="36" spans="3:22" x14ac:dyDescent="0.3">
      <c r="C36" s="1">
        <v>3.9</v>
      </c>
      <c r="D36" s="1">
        <v>3</v>
      </c>
      <c r="E36" s="4">
        <f t="shared" si="3"/>
        <v>39000</v>
      </c>
      <c r="F36" s="24">
        <f t="shared" si="0"/>
        <v>390</v>
      </c>
      <c r="G36" s="1">
        <f t="shared" si="4"/>
        <v>3.9E-2</v>
      </c>
      <c r="H36" s="1" t="str">
        <f t="shared" si="1"/>
        <v>393</v>
      </c>
      <c r="I36" s="1"/>
      <c r="J36" s="1"/>
      <c r="K36" s="1"/>
      <c r="L36" s="1"/>
      <c r="M36" s="1"/>
      <c r="N36" s="1"/>
      <c r="O36" s="1"/>
      <c r="P36" s="1"/>
      <c r="Q36" s="1"/>
      <c r="R36" s="1" t="str">
        <f t="shared" si="2"/>
        <v>393</v>
      </c>
      <c r="S36" s="1"/>
      <c r="T36" s="1"/>
      <c r="U36" s="1"/>
      <c r="V36" s="1"/>
    </row>
    <row r="37" spans="3:22" x14ac:dyDescent="0.3">
      <c r="C37" s="1">
        <v>4.7</v>
      </c>
      <c r="D37" s="1">
        <v>3</v>
      </c>
      <c r="E37" s="4">
        <f t="shared" si="3"/>
        <v>47000</v>
      </c>
      <c r="F37" s="24">
        <f t="shared" si="0"/>
        <v>470</v>
      </c>
      <c r="G37" s="1">
        <f t="shared" si="4"/>
        <v>4.7E-2</v>
      </c>
      <c r="H37" s="1" t="str">
        <f t="shared" si="1"/>
        <v>473</v>
      </c>
      <c r="I37" s="1"/>
      <c r="J37" s="1">
        <v>6</v>
      </c>
      <c r="K37" s="1">
        <v>5</v>
      </c>
      <c r="L37" s="1">
        <v>4</v>
      </c>
      <c r="M37" s="1" t="s">
        <v>60</v>
      </c>
      <c r="N37" s="1"/>
      <c r="O37" s="1"/>
      <c r="P37" s="1"/>
      <c r="Q37" s="1"/>
      <c r="R37" s="1" t="str">
        <f t="shared" si="2"/>
        <v>473</v>
      </c>
      <c r="S37" s="1">
        <v>4</v>
      </c>
      <c r="T37" s="1">
        <v>3</v>
      </c>
      <c r="U37" s="1">
        <v>2</v>
      </c>
      <c r="V37" s="1">
        <v>2</v>
      </c>
    </row>
    <row r="38" spans="3:22" x14ac:dyDescent="0.3">
      <c r="C38" s="1">
        <v>5.6</v>
      </c>
      <c r="D38" s="1">
        <v>3</v>
      </c>
      <c r="E38" s="4">
        <f t="shared" si="3"/>
        <v>56000</v>
      </c>
      <c r="F38" s="24">
        <f t="shared" si="0"/>
        <v>560</v>
      </c>
      <c r="G38" s="1">
        <f t="shared" si="4"/>
        <v>5.6000000000000001E-2</v>
      </c>
      <c r="H38" s="1" t="str">
        <f t="shared" si="1"/>
        <v>563</v>
      </c>
      <c r="I38" s="1"/>
      <c r="J38" s="1"/>
      <c r="K38" s="1"/>
      <c r="L38" s="1"/>
      <c r="M38" s="1"/>
      <c r="N38" s="1"/>
      <c r="O38" s="1"/>
      <c r="P38" s="1"/>
      <c r="Q38" s="1"/>
      <c r="R38" s="1" t="str">
        <f t="shared" si="2"/>
        <v>563</v>
      </c>
      <c r="S38" s="1"/>
      <c r="T38" s="1"/>
      <c r="U38" s="1"/>
      <c r="V38" s="1"/>
    </row>
    <row r="39" spans="3:22" x14ac:dyDescent="0.3">
      <c r="C39" s="1">
        <v>6.8</v>
      </c>
      <c r="D39" s="1">
        <v>3</v>
      </c>
      <c r="E39" s="4">
        <f t="shared" si="3"/>
        <v>68000</v>
      </c>
      <c r="F39" s="24">
        <f t="shared" si="0"/>
        <v>680</v>
      </c>
      <c r="G39" s="1">
        <f t="shared" si="4"/>
        <v>6.8000000000000005E-2</v>
      </c>
      <c r="H39" s="1" t="str">
        <f t="shared" si="1"/>
        <v>683</v>
      </c>
      <c r="I39" s="1"/>
      <c r="J39" s="1">
        <v>6</v>
      </c>
      <c r="K39" s="1"/>
      <c r="L39" s="1"/>
      <c r="M39" s="1"/>
      <c r="N39" s="1"/>
      <c r="O39" s="1"/>
      <c r="P39" s="1"/>
      <c r="Q39" s="1"/>
      <c r="R39" s="1" t="str">
        <f t="shared" si="2"/>
        <v>683</v>
      </c>
      <c r="S39" s="1">
        <v>4</v>
      </c>
      <c r="T39" s="1" t="s">
        <v>59</v>
      </c>
      <c r="U39" s="1">
        <v>3</v>
      </c>
      <c r="V39" s="1"/>
    </row>
    <row r="40" spans="3:22" x14ac:dyDescent="0.3">
      <c r="C40" s="1">
        <v>8.1999999999999993</v>
      </c>
      <c r="D40" s="1">
        <v>3</v>
      </c>
      <c r="E40" s="4">
        <f t="shared" si="3"/>
        <v>82000</v>
      </c>
      <c r="F40" s="24">
        <f t="shared" si="0"/>
        <v>820</v>
      </c>
      <c r="G40" s="1">
        <f t="shared" si="4"/>
        <v>8.2000000000000003E-2</v>
      </c>
      <c r="H40" s="1" t="str">
        <f t="shared" si="1"/>
        <v>823</v>
      </c>
      <c r="I40" s="1"/>
      <c r="J40" s="1"/>
      <c r="K40" s="1"/>
      <c r="L40" s="1"/>
      <c r="M40" s="1"/>
      <c r="N40" s="1"/>
      <c r="O40" s="1"/>
      <c r="P40" s="1"/>
      <c r="Q40" s="1"/>
      <c r="R40" s="1" t="str">
        <f t="shared" si="2"/>
        <v>823</v>
      </c>
      <c r="S40" s="1"/>
      <c r="T40" s="1"/>
      <c r="U40" s="1"/>
      <c r="V40" s="1"/>
    </row>
    <row r="41" spans="3:22" x14ac:dyDescent="0.3">
      <c r="C41" s="1">
        <v>1</v>
      </c>
      <c r="D41" s="1">
        <v>4</v>
      </c>
      <c r="E41" s="4">
        <f t="shared" si="3"/>
        <v>100000</v>
      </c>
      <c r="F41" s="24">
        <f t="shared" si="0"/>
        <v>1000</v>
      </c>
      <c r="G41" s="1">
        <f t="shared" si="4"/>
        <v>0.1</v>
      </c>
      <c r="H41" s="1" t="str">
        <f t="shared" si="1"/>
        <v>104</v>
      </c>
      <c r="I41" s="1"/>
      <c r="J41" s="1">
        <v>8</v>
      </c>
      <c r="K41" s="1" t="s">
        <v>62</v>
      </c>
      <c r="L41" s="1" t="s">
        <v>61</v>
      </c>
      <c r="M41" s="1" t="s">
        <v>63</v>
      </c>
      <c r="N41" s="1"/>
      <c r="O41" s="1"/>
      <c r="P41" s="1"/>
      <c r="Q41" s="1"/>
      <c r="R41" s="1" t="str">
        <f t="shared" si="2"/>
        <v>104</v>
      </c>
      <c r="S41" s="1">
        <v>5</v>
      </c>
      <c r="T41" s="1" t="s">
        <v>59</v>
      </c>
      <c r="U41" s="1">
        <v>3</v>
      </c>
      <c r="V41" s="1"/>
    </row>
    <row r="42" spans="3:22" x14ac:dyDescent="0.3">
      <c r="C42" s="1">
        <v>1.2</v>
      </c>
      <c r="D42" s="1">
        <v>4</v>
      </c>
      <c r="E42" s="4">
        <f>10^D42*10*C42</f>
        <v>120000</v>
      </c>
      <c r="F42" s="24">
        <f t="shared" si="0"/>
        <v>1200</v>
      </c>
      <c r="G42" s="1">
        <f>E42/1000000</f>
        <v>0.12</v>
      </c>
      <c r="H42" s="1" t="str">
        <f t="shared" si="1"/>
        <v>124</v>
      </c>
      <c r="I42" s="1"/>
      <c r="J42" s="1"/>
      <c r="K42" s="1"/>
      <c r="L42" s="1"/>
      <c r="M42" s="1"/>
      <c r="N42" s="1"/>
      <c r="O42" s="1"/>
      <c r="P42" s="1"/>
      <c r="Q42" s="1"/>
      <c r="R42" s="1" t="str">
        <f t="shared" si="2"/>
        <v>124</v>
      </c>
      <c r="S42" s="1"/>
      <c r="T42" s="1"/>
      <c r="U42" s="1"/>
      <c r="V42" s="1"/>
    </row>
    <row r="43" spans="3:22" x14ac:dyDescent="0.3">
      <c r="C43" s="1">
        <v>1.5</v>
      </c>
      <c r="D43" s="1">
        <v>4</v>
      </c>
      <c r="E43" s="4">
        <f t="shared" si="3"/>
        <v>150000</v>
      </c>
      <c r="F43" s="24">
        <f t="shared" si="0"/>
        <v>1500</v>
      </c>
      <c r="G43" s="1">
        <f t="shared" si="4"/>
        <v>0.15</v>
      </c>
      <c r="H43" s="1" t="str">
        <f t="shared" si="1"/>
        <v>154</v>
      </c>
      <c r="I43" s="1"/>
      <c r="J43" s="1"/>
      <c r="K43" s="1"/>
      <c r="L43" s="1"/>
      <c r="M43" s="1"/>
      <c r="N43" s="1"/>
      <c r="O43" s="1"/>
      <c r="P43" s="1"/>
      <c r="Q43" s="1"/>
      <c r="R43" s="1" t="str">
        <f t="shared" si="2"/>
        <v>154</v>
      </c>
      <c r="S43" s="1">
        <v>5</v>
      </c>
      <c r="T43" s="1">
        <v>4</v>
      </c>
      <c r="U43" s="1" t="s">
        <v>59</v>
      </c>
      <c r="V43" s="1"/>
    </row>
    <row r="44" spans="3:22" x14ac:dyDescent="0.3">
      <c r="C44" s="1">
        <v>1.8</v>
      </c>
      <c r="D44" s="1">
        <v>4</v>
      </c>
      <c r="E44" s="4">
        <f t="shared" si="3"/>
        <v>180000</v>
      </c>
      <c r="F44" s="24">
        <f t="shared" si="0"/>
        <v>1800</v>
      </c>
      <c r="G44" s="1">
        <f t="shared" si="4"/>
        <v>0.18</v>
      </c>
      <c r="H44" s="1" t="str">
        <f t="shared" si="1"/>
        <v>184</v>
      </c>
      <c r="I44" s="1"/>
      <c r="J44" s="1"/>
      <c r="K44" s="1"/>
      <c r="L44" s="1"/>
      <c r="M44" s="1"/>
      <c r="N44" s="1"/>
      <c r="O44" s="1"/>
      <c r="P44" s="1"/>
      <c r="Q44" s="1"/>
      <c r="R44" s="1" t="str">
        <f t="shared" si="2"/>
        <v>184</v>
      </c>
      <c r="S44" s="1"/>
      <c r="T44" s="1"/>
      <c r="U44" s="1"/>
      <c r="V44" s="1"/>
    </row>
    <row r="45" spans="3:22" x14ac:dyDescent="0.3">
      <c r="C45" s="1">
        <v>2.2000000000000002</v>
      </c>
      <c r="D45" s="1">
        <v>4</v>
      </c>
      <c r="E45" s="4">
        <f t="shared" si="3"/>
        <v>220000.00000000003</v>
      </c>
      <c r="F45" s="24">
        <f t="shared" si="0"/>
        <v>2200.0000000000005</v>
      </c>
      <c r="G45" s="1">
        <f t="shared" si="4"/>
        <v>0.22000000000000003</v>
      </c>
      <c r="H45" s="1" t="str">
        <f t="shared" si="1"/>
        <v>224</v>
      </c>
      <c r="I45" s="1"/>
      <c r="J45" s="1">
        <v>9</v>
      </c>
      <c r="K45" s="1">
        <v>6</v>
      </c>
      <c r="L45" s="1">
        <v>5</v>
      </c>
      <c r="M45" s="1" t="s">
        <v>59</v>
      </c>
      <c r="N45" s="1" t="s">
        <v>60</v>
      </c>
      <c r="O45" s="1">
        <v>2</v>
      </c>
      <c r="P45" s="1">
        <v>2</v>
      </c>
      <c r="Q45" s="1"/>
      <c r="R45" s="1" t="str">
        <f t="shared" si="2"/>
        <v>224</v>
      </c>
      <c r="S45" s="1">
        <v>5</v>
      </c>
      <c r="T45" s="1">
        <v>4</v>
      </c>
      <c r="U45" s="1" t="s">
        <v>59</v>
      </c>
      <c r="V45" s="1"/>
    </row>
    <row r="46" spans="3:22" x14ac:dyDescent="0.3">
      <c r="C46" s="1">
        <v>2.7</v>
      </c>
      <c r="D46" s="1">
        <v>4</v>
      </c>
      <c r="E46" s="4">
        <f t="shared" si="3"/>
        <v>270000</v>
      </c>
      <c r="F46" s="24">
        <f t="shared" si="0"/>
        <v>2700</v>
      </c>
      <c r="G46" s="1">
        <f t="shared" si="4"/>
        <v>0.27</v>
      </c>
      <c r="H46" s="1" t="str">
        <f t="shared" si="1"/>
        <v>274</v>
      </c>
      <c r="I46" s="1"/>
      <c r="J46" s="1"/>
      <c r="K46" s="1"/>
      <c r="L46" s="1"/>
      <c r="M46" s="1"/>
      <c r="N46" s="1"/>
      <c r="O46" s="1"/>
      <c r="P46" s="1"/>
      <c r="Q46" s="1"/>
      <c r="R46" s="1" t="str">
        <f t="shared" si="2"/>
        <v>274</v>
      </c>
      <c r="S46" s="1"/>
      <c r="T46" s="1"/>
      <c r="U46" s="1"/>
      <c r="V46" s="1"/>
    </row>
    <row r="47" spans="3:22" x14ac:dyDescent="0.3">
      <c r="C47" s="1">
        <v>3.3</v>
      </c>
      <c r="D47" s="1">
        <v>4</v>
      </c>
      <c r="E47" s="4">
        <f t="shared" si="3"/>
        <v>330000</v>
      </c>
      <c r="F47" s="24">
        <f t="shared" si="0"/>
        <v>3300</v>
      </c>
      <c r="G47" s="1">
        <f t="shared" si="4"/>
        <v>0.33</v>
      </c>
      <c r="H47" s="1" t="str">
        <f t="shared" si="1"/>
        <v>334</v>
      </c>
      <c r="I47" s="1"/>
      <c r="J47" s="1"/>
      <c r="K47" s="1"/>
      <c r="L47" s="1"/>
      <c r="M47" s="1"/>
      <c r="N47" s="1"/>
      <c r="O47" s="1"/>
      <c r="P47" s="1"/>
      <c r="Q47" s="1"/>
      <c r="R47" s="1" t="str">
        <f t="shared" si="2"/>
        <v>334</v>
      </c>
      <c r="S47" s="1">
        <v>5</v>
      </c>
      <c r="T47" s="1">
        <v>5</v>
      </c>
      <c r="U47" s="1" t="s">
        <v>59</v>
      </c>
      <c r="V47" s="1">
        <v>3</v>
      </c>
    </row>
    <row r="48" spans="3:22" x14ac:dyDescent="0.3">
      <c r="C48" s="1">
        <v>3.9</v>
      </c>
      <c r="D48" s="1">
        <v>4</v>
      </c>
      <c r="E48" s="4">
        <f t="shared" si="3"/>
        <v>390000</v>
      </c>
      <c r="F48" s="24">
        <f t="shared" si="0"/>
        <v>3900</v>
      </c>
      <c r="G48" s="1">
        <f t="shared" si="4"/>
        <v>0.39</v>
      </c>
      <c r="H48" s="1" t="str">
        <f t="shared" si="1"/>
        <v>394</v>
      </c>
      <c r="I48" s="1"/>
      <c r="J48" s="1"/>
      <c r="K48" s="1"/>
      <c r="L48" s="1"/>
      <c r="M48" s="1"/>
      <c r="N48" s="1"/>
      <c r="O48" s="1"/>
      <c r="P48" s="1"/>
      <c r="Q48" s="1"/>
      <c r="R48" s="1" t="str">
        <f t="shared" si="2"/>
        <v>394</v>
      </c>
      <c r="S48" s="1"/>
      <c r="T48" s="1"/>
      <c r="U48" s="1"/>
      <c r="V48" s="1"/>
    </row>
    <row r="49" spans="3:22" x14ac:dyDescent="0.3">
      <c r="C49" s="1">
        <v>4.7</v>
      </c>
      <c r="D49" s="1">
        <v>4</v>
      </c>
      <c r="E49" s="4">
        <f t="shared" si="3"/>
        <v>470000</v>
      </c>
      <c r="F49" s="24">
        <f t="shared" si="0"/>
        <v>4700</v>
      </c>
      <c r="G49" s="1">
        <f t="shared" si="4"/>
        <v>0.47</v>
      </c>
      <c r="H49" s="1" t="str">
        <f t="shared" si="1"/>
        <v>474</v>
      </c>
      <c r="I49" s="1"/>
      <c r="J49" s="1"/>
      <c r="K49" s="1">
        <v>8</v>
      </c>
      <c r="L49" s="1" t="s">
        <v>62</v>
      </c>
      <c r="M49" s="1" t="s">
        <v>59</v>
      </c>
      <c r="N49" s="1">
        <v>3</v>
      </c>
      <c r="O49" s="1">
        <v>3</v>
      </c>
      <c r="P49" s="1"/>
      <c r="Q49" s="1"/>
      <c r="R49" s="1" t="str">
        <f t="shared" si="2"/>
        <v>474</v>
      </c>
      <c r="S49" s="1">
        <v>6</v>
      </c>
      <c r="T49" s="1">
        <v>5</v>
      </c>
      <c r="U49" s="1">
        <v>4</v>
      </c>
      <c r="V49" s="1">
        <v>3</v>
      </c>
    </row>
    <row r="50" spans="3:22" x14ac:dyDescent="0.3">
      <c r="C50" s="1">
        <v>5.6</v>
      </c>
      <c r="D50" s="1">
        <v>4</v>
      </c>
      <c r="E50" s="4">
        <f t="shared" si="3"/>
        <v>560000</v>
      </c>
      <c r="F50" s="24">
        <f t="shared" si="0"/>
        <v>5600</v>
      </c>
      <c r="G50" s="1">
        <f t="shared" si="4"/>
        <v>0.56000000000000005</v>
      </c>
      <c r="H50" s="1" t="str">
        <f t="shared" si="1"/>
        <v>564</v>
      </c>
      <c r="I50" s="1"/>
      <c r="J50" s="1"/>
      <c r="K50" s="1"/>
      <c r="L50" s="1"/>
      <c r="M50" s="1"/>
      <c r="N50" s="1"/>
      <c r="O50" s="1"/>
      <c r="P50" s="1"/>
      <c r="Q50" s="1"/>
      <c r="R50" s="1" t="str">
        <f t="shared" si="2"/>
        <v>564</v>
      </c>
      <c r="S50" s="1"/>
      <c r="T50" s="1"/>
      <c r="U50" s="1"/>
      <c r="V50" s="1"/>
    </row>
    <row r="51" spans="3:22" x14ac:dyDescent="0.3">
      <c r="C51" s="1">
        <v>6.8</v>
      </c>
      <c r="D51" s="1">
        <v>4</v>
      </c>
      <c r="E51" s="4">
        <f t="shared" si="3"/>
        <v>680000</v>
      </c>
      <c r="F51" s="24">
        <f t="shared" si="0"/>
        <v>6800</v>
      </c>
      <c r="G51" s="1">
        <f t="shared" si="4"/>
        <v>0.68</v>
      </c>
      <c r="H51" s="1" t="str">
        <f t="shared" si="1"/>
        <v>684</v>
      </c>
      <c r="I51" s="1"/>
      <c r="J51" s="1"/>
      <c r="K51" s="1"/>
      <c r="L51" s="1"/>
      <c r="M51" s="1"/>
      <c r="N51" s="1"/>
      <c r="O51" s="1"/>
      <c r="P51" s="1"/>
      <c r="Q51" s="1"/>
      <c r="R51" s="1" t="str">
        <f t="shared" si="2"/>
        <v>684</v>
      </c>
      <c r="S51" s="1">
        <v>6</v>
      </c>
      <c r="T51" s="1">
        <v>5</v>
      </c>
      <c r="U51" s="1">
        <v>4</v>
      </c>
      <c r="V51" s="1">
        <v>4</v>
      </c>
    </row>
    <row r="52" spans="3:22" x14ac:dyDescent="0.3">
      <c r="C52" s="1">
        <v>8.1999999999999993</v>
      </c>
      <c r="D52" s="1">
        <v>4</v>
      </c>
      <c r="E52" s="4">
        <f t="shared" si="3"/>
        <v>819999.99999999988</v>
      </c>
      <c r="F52" s="24">
        <f t="shared" si="0"/>
        <v>8199.9999999999982</v>
      </c>
      <c r="G52" s="1">
        <f t="shared" si="4"/>
        <v>0.81999999999999984</v>
      </c>
      <c r="H52" s="1" t="str">
        <f t="shared" si="1"/>
        <v>824</v>
      </c>
      <c r="I52" s="1"/>
      <c r="J52" s="1"/>
      <c r="K52" s="1"/>
      <c r="L52" s="1"/>
      <c r="M52" s="1"/>
      <c r="N52" s="1"/>
      <c r="O52" s="1"/>
      <c r="P52" s="1"/>
      <c r="Q52" s="1"/>
      <c r="R52" s="1" t="str">
        <f t="shared" si="2"/>
        <v>824</v>
      </c>
      <c r="S52" s="1"/>
      <c r="T52" s="1"/>
      <c r="U52" s="1"/>
      <c r="V52" s="1"/>
    </row>
    <row r="53" spans="3:22" x14ac:dyDescent="0.3">
      <c r="C53" s="1">
        <v>1</v>
      </c>
      <c r="D53" s="1">
        <v>5</v>
      </c>
      <c r="E53" s="4">
        <f t="shared" si="3"/>
        <v>1000000</v>
      </c>
      <c r="F53" s="24">
        <f t="shared" si="0"/>
        <v>10000</v>
      </c>
      <c r="G53" s="1">
        <f t="shared" si="4"/>
        <v>1</v>
      </c>
      <c r="H53" s="1" t="str">
        <f t="shared" si="1"/>
        <v>105</v>
      </c>
      <c r="I53" s="1"/>
      <c r="J53" s="1"/>
      <c r="K53" s="1">
        <v>9</v>
      </c>
      <c r="L53" s="1" t="s">
        <v>62</v>
      </c>
      <c r="M53" s="1" t="s">
        <v>61</v>
      </c>
      <c r="N53" s="1" t="s">
        <v>59</v>
      </c>
      <c r="O53" s="1">
        <v>3</v>
      </c>
      <c r="P53" s="1"/>
      <c r="Q53" s="1"/>
      <c r="R53" s="1" t="str">
        <f t="shared" si="2"/>
        <v>105</v>
      </c>
      <c r="S53" s="1"/>
      <c r="T53" s="1">
        <v>5</v>
      </c>
      <c r="U53" s="1" t="s">
        <v>61</v>
      </c>
      <c r="V53" s="1">
        <v>4</v>
      </c>
    </row>
    <row r="54" spans="3:22" x14ac:dyDescent="0.3">
      <c r="C54" s="1">
        <v>1.2</v>
      </c>
      <c r="D54" s="1">
        <v>5</v>
      </c>
      <c r="E54" s="4">
        <f>10^D54*10*C54</f>
        <v>1200000</v>
      </c>
      <c r="F54" s="24">
        <f t="shared" si="0"/>
        <v>12000</v>
      </c>
      <c r="G54" s="1">
        <f>E54/1000000</f>
        <v>1.2</v>
      </c>
      <c r="H54" s="1" t="str">
        <f t="shared" si="1"/>
        <v>125</v>
      </c>
      <c r="I54" s="1"/>
      <c r="J54" s="1"/>
      <c r="K54" s="1"/>
      <c r="L54" s="1"/>
      <c r="M54" s="1"/>
      <c r="N54" s="1"/>
      <c r="O54" s="1"/>
      <c r="P54" s="1"/>
      <c r="Q54" s="1"/>
      <c r="R54" s="1" t="str">
        <f t="shared" si="2"/>
        <v>125</v>
      </c>
      <c r="S54" s="1"/>
      <c r="T54" s="1"/>
      <c r="U54" s="1"/>
      <c r="V54" s="1"/>
    </row>
    <row r="55" spans="3:22" x14ac:dyDescent="0.3">
      <c r="C55" s="1">
        <v>1.5</v>
      </c>
      <c r="D55" s="1">
        <v>5</v>
      </c>
      <c r="E55" s="4">
        <f t="shared" ref="E55:E56" si="5">10^D55*10*C55</f>
        <v>1500000</v>
      </c>
      <c r="F55" s="24">
        <f t="shared" si="0"/>
        <v>15000</v>
      </c>
      <c r="G55" s="1">
        <f t="shared" si="4"/>
        <v>1.5</v>
      </c>
      <c r="H55" s="1" t="str">
        <f t="shared" si="1"/>
        <v>155</v>
      </c>
      <c r="I55" s="1"/>
      <c r="J55" s="1"/>
      <c r="K55" s="1"/>
      <c r="L55" s="1"/>
      <c r="M55" s="1"/>
      <c r="N55" s="1"/>
      <c r="O55" s="1"/>
      <c r="P55" s="1"/>
      <c r="Q55" s="1"/>
      <c r="R55" s="1" t="str">
        <f t="shared" si="2"/>
        <v>155</v>
      </c>
      <c r="S55" s="1"/>
      <c r="T55" s="1"/>
      <c r="U55" s="1">
        <v>5</v>
      </c>
      <c r="V55" s="1"/>
    </row>
    <row r="56" spans="3:22" x14ac:dyDescent="0.3">
      <c r="C56" s="1">
        <v>1.8</v>
      </c>
      <c r="D56" s="1">
        <v>5</v>
      </c>
      <c r="E56" s="4">
        <f t="shared" si="5"/>
        <v>1800000</v>
      </c>
      <c r="F56" s="24">
        <f t="shared" si="0"/>
        <v>18000</v>
      </c>
      <c r="G56" s="1">
        <f t="shared" si="4"/>
        <v>1.8</v>
      </c>
      <c r="H56" s="1" t="str">
        <f t="shared" si="1"/>
        <v>185</v>
      </c>
      <c r="I56" s="1"/>
      <c r="J56" s="1"/>
      <c r="K56" s="1"/>
      <c r="L56" s="1"/>
      <c r="M56" s="1"/>
      <c r="N56" s="1"/>
      <c r="O56" s="1"/>
      <c r="P56" s="1"/>
      <c r="Q56" s="1"/>
      <c r="R56" s="1" t="str">
        <f t="shared" si="2"/>
        <v>185</v>
      </c>
      <c r="S56" s="1"/>
      <c r="T56" s="1"/>
      <c r="U56" s="1"/>
      <c r="V56" s="1"/>
    </row>
    <row r="57" spans="3:22" x14ac:dyDescent="0.3">
      <c r="C57" s="1">
        <v>2.2000000000000002</v>
      </c>
      <c r="D57" s="1">
        <v>5</v>
      </c>
      <c r="E57" s="4">
        <f t="shared" si="3"/>
        <v>2200000</v>
      </c>
      <c r="F57" s="24">
        <f t="shared" si="0"/>
        <v>22000</v>
      </c>
      <c r="G57" s="1">
        <f t="shared" si="4"/>
        <v>2.2000000000000002</v>
      </c>
      <c r="H57" s="1" t="str">
        <f t="shared" si="1"/>
        <v>225</v>
      </c>
      <c r="I57" s="1"/>
      <c r="J57" s="1"/>
      <c r="K57" s="1"/>
      <c r="L57" s="1">
        <v>6</v>
      </c>
      <c r="M57" s="1" t="s">
        <v>64</v>
      </c>
      <c r="N57" s="1" t="s">
        <v>61</v>
      </c>
      <c r="O57" s="1" t="s">
        <v>61</v>
      </c>
      <c r="P57" s="1"/>
      <c r="Q57" s="1"/>
      <c r="R57" s="1" t="str">
        <f t="shared" si="2"/>
        <v>225</v>
      </c>
      <c r="S57" s="1"/>
      <c r="T57" s="1"/>
      <c r="U57" s="1">
        <v>5</v>
      </c>
      <c r="V57" s="1"/>
    </row>
    <row r="58" spans="3:22" x14ac:dyDescent="0.3">
      <c r="C58" s="1">
        <v>2.7</v>
      </c>
      <c r="D58" s="1">
        <v>5</v>
      </c>
      <c r="E58" s="4">
        <f t="shared" si="3"/>
        <v>2700000</v>
      </c>
      <c r="F58" s="24">
        <f t="shared" si="0"/>
        <v>27000</v>
      </c>
      <c r="G58" s="1">
        <f t="shared" si="4"/>
        <v>2.7</v>
      </c>
      <c r="H58" s="1" t="str">
        <f t="shared" si="1"/>
        <v>275</v>
      </c>
      <c r="I58" s="1"/>
      <c r="J58" s="1"/>
      <c r="K58" s="1"/>
      <c r="L58" s="1"/>
      <c r="M58" s="1"/>
      <c r="N58" s="1"/>
      <c r="O58" s="1"/>
      <c r="P58" s="1"/>
      <c r="Q58" s="1"/>
      <c r="R58" s="1" t="str">
        <f t="shared" si="2"/>
        <v>275</v>
      </c>
      <c r="S58" s="1"/>
      <c r="T58" s="1"/>
      <c r="U58" s="1"/>
      <c r="V58" s="1"/>
    </row>
    <row r="59" spans="3:22" x14ac:dyDescent="0.3">
      <c r="C59" s="1">
        <v>3.3</v>
      </c>
      <c r="D59" s="1">
        <v>5</v>
      </c>
      <c r="E59" s="4">
        <f t="shared" si="3"/>
        <v>3300000</v>
      </c>
      <c r="F59" s="24">
        <f t="shared" si="0"/>
        <v>33000</v>
      </c>
      <c r="G59" s="1">
        <f t="shared" si="4"/>
        <v>3.3</v>
      </c>
      <c r="H59" s="1" t="str">
        <f t="shared" si="1"/>
        <v>335</v>
      </c>
      <c r="I59" s="1"/>
      <c r="J59" s="1"/>
      <c r="K59" s="1"/>
      <c r="L59" s="1"/>
      <c r="M59" s="1"/>
      <c r="N59" s="1"/>
      <c r="O59" s="1"/>
      <c r="P59" s="1"/>
      <c r="Q59" s="1"/>
      <c r="R59" s="1" t="str">
        <f t="shared" si="2"/>
        <v>335</v>
      </c>
      <c r="S59" s="1"/>
      <c r="T59" s="1"/>
      <c r="U59" s="1" t="s">
        <v>62</v>
      </c>
      <c r="V59" s="1">
        <v>5</v>
      </c>
    </row>
    <row r="60" spans="3:22" x14ac:dyDescent="0.3">
      <c r="C60" s="1">
        <v>3.9</v>
      </c>
      <c r="D60" s="1">
        <v>5</v>
      </c>
      <c r="E60" s="4">
        <f t="shared" si="3"/>
        <v>3900000</v>
      </c>
      <c r="F60" s="24">
        <f t="shared" si="0"/>
        <v>39000</v>
      </c>
      <c r="G60" s="1">
        <f t="shared" si="4"/>
        <v>3.9</v>
      </c>
      <c r="H60" s="1" t="str">
        <f t="shared" si="1"/>
        <v>395</v>
      </c>
      <c r="I60" s="1"/>
      <c r="J60" s="1"/>
      <c r="K60" s="1"/>
      <c r="L60" s="1"/>
      <c r="M60" s="1"/>
      <c r="N60" s="1"/>
      <c r="O60" s="1"/>
      <c r="P60" s="1"/>
      <c r="Q60" s="1"/>
      <c r="R60" s="1" t="str">
        <f t="shared" si="2"/>
        <v>395</v>
      </c>
      <c r="S60" s="1"/>
      <c r="T60" s="1"/>
      <c r="U60" s="1"/>
      <c r="V60" s="1"/>
    </row>
    <row r="61" spans="3:22" x14ac:dyDescent="0.3">
      <c r="C61" s="1">
        <v>4.7</v>
      </c>
      <c r="D61" s="1">
        <v>5</v>
      </c>
      <c r="E61" s="4">
        <f t="shared" si="3"/>
        <v>4700000</v>
      </c>
      <c r="F61" s="24">
        <f t="shared" si="0"/>
        <v>47000</v>
      </c>
      <c r="G61" s="1">
        <f t="shared" si="4"/>
        <v>4.7</v>
      </c>
      <c r="H61" s="1" t="str">
        <f t="shared" si="1"/>
        <v>475</v>
      </c>
      <c r="I61" s="1"/>
      <c r="J61" s="1"/>
      <c r="K61" s="1"/>
      <c r="L61" s="1"/>
      <c r="M61" s="1" t="s">
        <v>61</v>
      </c>
      <c r="N61" s="1" t="s">
        <v>61</v>
      </c>
      <c r="O61" s="1">
        <v>4</v>
      </c>
      <c r="P61" s="1">
        <v>4</v>
      </c>
      <c r="Q61" s="1"/>
      <c r="R61" s="1" t="str">
        <f t="shared" si="2"/>
        <v>475</v>
      </c>
      <c r="S61" s="1"/>
      <c r="T61" s="1"/>
      <c r="U61" s="1" t="s">
        <v>62</v>
      </c>
      <c r="V61" s="1">
        <v>5</v>
      </c>
    </row>
    <row r="62" spans="3:22" x14ac:dyDescent="0.3">
      <c r="C62" s="1">
        <v>5.6</v>
      </c>
      <c r="D62" s="1">
        <v>5</v>
      </c>
      <c r="E62" s="4">
        <f t="shared" si="3"/>
        <v>5600000</v>
      </c>
      <c r="F62" s="24">
        <f t="shared" si="0"/>
        <v>56000</v>
      </c>
      <c r="G62" s="1">
        <f t="shared" si="4"/>
        <v>5.6</v>
      </c>
      <c r="H62" s="1" t="str">
        <f t="shared" si="1"/>
        <v>565</v>
      </c>
      <c r="I62" s="1"/>
      <c r="J62" s="1"/>
      <c r="K62" s="1"/>
      <c r="L62" s="1"/>
      <c r="M62" s="1"/>
      <c r="N62" s="1"/>
      <c r="O62" s="1"/>
      <c r="P62" s="1"/>
      <c r="Q62" s="1"/>
      <c r="R62" s="1" t="str">
        <f t="shared" si="2"/>
        <v>565</v>
      </c>
      <c r="S62" s="1"/>
      <c r="T62" s="1"/>
      <c r="U62" s="1"/>
      <c r="V62" s="1"/>
    </row>
    <row r="63" spans="3:22" x14ac:dyDescent="0.3">
      <c r="C63" s="1">
        <v>6.8</v>
      </c>
      <c r="D63" s="1">
        <v>5</v>
      </c>
      <c r="E63" s="4">
        <f t="shared" si="3"/>
        <v>6800000</v>
      </c>
      <c r="F63" s="24">
        <f t="shared" si="0"/>
        <v>68000</v>
      </c>
      <c r="G63" s="1">
        <f t="shared" si="4"/>
        <v>6.8</v>
      </c>
      <c r="H63" s="1" t="str">
        <f t="shared" si="1"/>
        <v>685</v>
      </c>
      <c r="I63" s="1"/>
      <c r="J63" s="1"/>
      <c r="K63" s="1"/>
      <c r="L63" s="1"/>
      <c r="M63" s="1"/>
      <c r="N63" s="1"/>
      <c r="O63" s="1"/>
      <c r="P63" s="1"/>
      <c r="Q63" s="1"/>
      <c r="R63" s="1" t="str">
        <f t="shared" si="2"/>
        <v>685</v>
      </c>
      <c r="S63" s="1"/>
      <c r="T63" s="1"/>
      <c r="U63" s="1"/>
      <c r="V63" s="1"/>
    </row>
    <row r="64" spans="3:22" x14ac:dyDescent="0.3">
      <c r="C64" s="1">
        <v>8.1999999999999993</v>
      </c>
      <c r="D64" s="1">
        <v>5</v>
      </c>
      <c r="E64" s="4">
        <f t="shared" si="3"/>
        <v>8199999.9999999991</v>
      </c>
      <c r="F64" s="24">
        <f t="shared" si="0"/>
        <v>81999.999999999985</v>
      </c>
      <c r="G64" s="1">
        <f t="shared" si="4"/>
        <v>8.1999999999999993</v>
      </c>
      <c r="H64" s="1" t="str">
        <f t="shared" si="1"/>
        <v>825</v>
      </c>
      <c r="I64" s="1"/>
      <c r="J64" s="1"/>
      <c r="K64" s="1"/>
      <c r="L64" s="1"/>
      <c r="M64" s="1"/>
      <c r="N64" s="1"/>
      <c r="O64" s="1"/>
      <c r="P64" s="1"/>
      <c r="Q64" s="1"/>
      <c r="R64" s="1" t="str">
        <f t="shared" si="2"/>
        <v>825</v>
      </c>
      <c r="S64" s="1"/>
      <c r="T64" s="1"/>
      <c r="U64" s="1"/>
      <c r="V64" s="1"/>
    </row>
    <row r="65" spans="3:22" x14ac:dyDescent="0.3">
      <c r="C65" s="1">
        <v>1</v>
      </c>
      <c r="D65" s="1">
        <v>6</v>
      </c>
      <c r="E65" s="4">
        <f t="shared" si="3"/>
        <v>10000000</v>
      </c>
      <c r="F65" s="24">
        <f t="shared" si="0"/>
        <v>100000</v>
      </c>
      <c r="G65" s="1">
        <f t="shared" si="4"/>
        <v>10</v>
      </c>
      <c r="H65" s="1" t="str">
        <f t="shared" si="1"/>
        <v>106</v>
      </c>
      <c r="I65" s="1"/>
      <c r="J65" s="1"/>
      <c r="K65" s="1"/>
      <c r="L65" s="1"/>
      <c r="M65" s="1">
        <v>5</v>
      </c>
      <c r="N65" s="1">
        <v>5</v>
      </c>
      <c r="O65" s="1">
        <v>5</v>
      </c>
      <c r="P65" s="1"/>
      <c r="Q65" s="1"/>
      <c r="R65" s="1" t="str">
        <f t="shared" si="2"/>
        <v>106</v>
      </c>
      <c r="S65" s="1"/>
      <c r="T65" s="1"/>
      <c r="U65" s="1">
        <v>6</v>
      </c>
      <c r="V65" s="1">
        <v>6</v>
      </c>
    </row>
    <row r="66" spans="3:22" x14ac:dyDescent="0.3">
      <c r="C66" s="1">
        <v>1.2</v>
      </c>
      <c r="D66" s="1">
        <v>6</v>
      </c>
      <c r="E66" s="4">
        <f>10^D66*10*C66</f>
        <v>12000000</v>
      </c>
      <c r="F66" s="24">
        <f t="shared" si="0"/>
        <v>120000</v>
      </c>
      <c r="G66" s="1">
        <f>E66/1000000</f>
        <v>12</v>
      </c>
      <c r="H66" s="1" t="str">
        <f t="shared" si="1"/>
        <v>126</v>
      </c>
      <c r="I66" s="1"/>
      <c r="J66" s="1"/>
      <c r="K66" s="1"/>
      <c r="L66" s="1"/>
      <c r="M66" s="1"/>
      <c r="N66" s="1"/>
      <c r="O66" s="1"/>
      <c r="P66" s="1"/>
      <c r="Q66" s="1"/>
      <c r="R66" s="1" t="str">
        <f t="shared" si="2"/>
        <v>126</v>
      </c>
      <c r="S66" s="1"/>
      <c r="T66" s="1"/>
      <c r="U66" s="1"/>
      <c r="V66" s="1"/>
    </row>
    <row r="67" spans="3:22" x14ac:dyDescent="0.3">
      <c r="C67" s="1">
        <v>1.5</v>
      </c>
      <c r="D67" s="1">
        <v>6</v>
      </c>
      <c r="E67" s="4">
        <f t="shared" ref="E67:E70" si="6">10^D67*10*C67</f>
        <v>15000000</v>
      </c>
      <c r="F67" s="24">
        <f t="shared" si="0"/>
        <v>150000</v>
      </c>
      <c r="G67" s="1">
        <f t="shared" si="4"/>
        <v>15</v>
      </c>
      <c r="H67" s="1" t="str">
        <f t="shared" si="1"/>
        <v>156</v>
      </c>
      <c r="I67" s="1"/>
      <c r="J67" s="1"/>
      <c r="K67" s="1"/>
      <c r="L67" s="1"/>
      <c r="M67" s="1"/>
      <c r="N67" s="1"/>
      <c r="O67" s="1"/>
      <c r="P67" s="1"/>
      <c r="Q67" s="1"/>
      <c r="R67" s="1" t="str">
        <f t="shared" si="2"/>
        <v>156</v>
      </c>
      <c r="S67" s="1"/>
      <c r="T67" s="1"/>
      <c r="U67" s="1"/>
      <c r="V67" s="1"/>
    </row>
    <row r="68" spans="3:22" x14ac:dyDescent="0.3">
      <c r="C68" s="1">
        <v>1.8</v>
      </c>
      <c r="D68" s="1">
        <v>6</v>
      </c>
      <c r="E68" s="4">
        <f t="shared" si="6"/>
        <v>18000000</v>
      </c>
      <c r="F68" s="24">
        <f t="shared" si="0"/>
        <v>180000</v>
      </c>
      <c r="G68" s="1">
        <f t="shared" si="4"/>
        <v>18</v>
      </c>
      <c r="H68" s="1" t="str">
        <f t="shared" si="1"/>
        <v>186</v>
      </c>
      <c r="I68" s="1"/>
      <c r="J68" s="1"/>
      <c r="K68" s="1"/>
      <c r="L68" s="1"/>
      <c r="M68" s="1"/>
      <c r="N68" s="1"/>
      <c r="O68" s="1"/>
      <c r="P68" s="1"/>
      <c r="Q68" s="1"/>
      <c r="R68" s="1" t="str">
        <f t="shared" si="2"/>
        <v>186</v>
      </c>
      <c r="S68" s="1"/>
      <c r="T68" s="1"/>
      <c r="U68" s="1"/>
      <c r="V68" s="1"/>
    </row>
    <row r="69" spans="3:22" x14ac:dyDescent="0.3">
      <c r="C69" s="1">
        <v>2.2000000000000002</v>
      </c>
      <c r="D69" s="1">
        <v>6</v>
      </c>
      <c r="E69" s="4">
        <f t="shared" si="6"/>
        <v>22000000</v>
      </c>
      <c r="F69" s="24">
        <f t="shared" si="0"/>
        <v>220000</v>
      </c>
      <c r="G69" s="1">
        <f t="shared" si="4"/>
        <v>22</v>
      </c>
      <c r="H69" s="1" t="str">
        <f t="shared" si="1"/>
        <v>226</v>
      </c>
      <c r="I69" s="1"/>
      <c r="J69" s="1"/>
      <c r="K69" s="1"/>
      <c r="L69" s="1"/>
      <c r="M69" s="1"/>
      <c r="N69" s="1"/>
      <c r="O69" s="1">
        <v>6</v>
      </c>
      <c r="P69" s="1"/>
      <c r="Q69" s="1">
        <v>5</v>
      </c>
      <c r="R69" s="1" t="str">
        <f t="shared" si="2"/>
        <v>226</v>
      </c>
      <c r="S69" s="1"/>
      <c r="T69" s="1"/>
      <c r="U69" s="1"/>
      <c r="V69" s="1"/>
    </row>
    <row r="70" spans="3:22" x14ac:dyDescent="0.3">
      <c r="C70" s="1">
        <v>4.7</v>
      </c>
      <c r="D70" s="1">
        <v>6</v>
      </c>
      <c r="E70" s="4">
        <f t="shared" si="6"/>
        <v>47000000</v>
      </c>
      <c r="F70" s="24">
        <f t="shared" ref="F70" si="7">E70/100</f>
        <v>470000</v>
      </c>
      <c r="G70" s="1">
        <f t="shared" si="4"/>
        <v>47</v>
      </c>
      <c r="H70" s="1" t="str">
        <f t="shared" ref="H70" si="8">C70*10&amp;D70</f>
        <v>476</v>
      </c>
      <c r="I70" s="1"/>
      <c r="J70" s="1"/>
      <c r="K70" s="1"/>
      <c r="L70" s="1"/>
      <c r="M70" s="1"/>
      <c r="N70" s="1"/>
      <c r="O70" s="1" t="s">
        <v>65</v>
      </c>
      <c r="P70" s="1"/>
      <c r="Q70" s="1"/>
      <c r="R70" s="1" t="str">
        <f t="shared" si="2"/>
        <v>476</v>
      </c>
      <c r="S70" s="1"/>
      <c r="T70" s="1"/>
      <c r="U70" s="1"/>
      <c r="V70" s="1"/>
    </row>
  </sheetData>
  <mergeCells count="4">
    <mergeCell ref="L1:P1"/>
    <mergeCell ref="S1:V1"/>
    <mergeCell ref="Y2:AA2"/>
    <mergeCell ref="AC2:A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Y136"/>
  <sheetViews>
    <sheetView workbookViewId="0">
      <pane xSplit="5" ySplit="2" topLeftCell="F21" activePane="bottomRight" state="frozen"/>
      <selection pane="topRight"/>
      <selection pane="bottomLeft"/>
      <selection pane="bottomRight" activeCell="N2" sqref="N2"/>
    </sheetView>
  </sheetViews>
  <sheetFormatPr defaultRowHeight="14.4" x14ac:dyDescent="0.3"/>
  <cols>
    <col min="2" max="3" width="8.88671875" style="8"/>
    <col min="4" max="4" width="8.88671875" style="9"/>
    <col min="5" max="5" width="8.88671875" style="1"/>
    <col min="6" max="6" width="24.88671875" style="8" bestFit="1" customWidth="1"/>
    <col min="7" max="7" width="25.109375" style="8" bestFit="1" customWidth="1"/>
    <col min="8" max="8" width="25.44140625" style="8" bestFit="1" customWidth="1"/>
    <col min="9" max="9" width="25.6640625" style="8" bestFit="1" customWidth="1"/>
    <col min="10" max="10" width="25.88671875" style="8" bestFit="1" customWidth="1"/>
    <col min="11" max="13" width="24.88671875" style="8" bestFit="1" customWidth="1"/>
    <col min="14" max="14" width="24.109375" style="8" bestFit="1" customWidth="1"/>
    <col min="17" max="20" width="25" style="8" customWidth="1"/>
    <col min="21" max="25" width="25" style="1" customWidth="1"/>
  </cols>
  <sheetData>
    <row r="2" spans="1:25" x14ac:dyDescent="0.3">
      <c r="F2" s="8" t="str">
        <f t="shared" ref="F2:N2" si="0">Q2</f>
        <v>2kV</v>
      </c>
      <c r="G2" s="8" t="str">
        <f t="shared" si="0"/>
        <v>630V</v>
      </c>
      <c r="H2" s="8" t="str">
        <f t="shared" si="0"/>
        <v>250V</v>
      </c>
      <c r="I2" s="8" t="str">
        <f t="shared" si="0"/>
        <v>100V</v>
      </c>
      <c r="J2" s="8" t="str">
        <f t="shared" si="0"/>
        <v>50V</v>
      </c>
      <c r="K2" s="8" t="str">
        <f t="shared" si="0"/>
        <v>35V</v>
      </c>
      <c r="L2" s="8" t="str">
        <f t="shared" si="0"/>
        <v>25V</v>
      </c>
      <c r="M2" s="8" t="str">
        <f t="shared" si="0"/>
        <v>16V</v>
      </c>
      <c r="N2" s="8" t="str">
        <f t="shared" si="0"/>
        <v>6.3V</v>
      </c>
      <c r="Q2" s="10" t="s">
        <v>66</v>
      </c>
      <c r="R2" s="10" t="s">
        <v>67</v>
      </c>
      <c r="S2" s="10" t="s">
        <v>68</v>
      </c>
      <c r="T2" s="10" t="s">
        <v>69</v>
      </c>
      <c r="U2" s="11" t="s">
        <v>70</v>
      </c>
      <c r="V2" s="11" t="s">
        <v>71</v>
      </c>
      <c r="W2" s="11" t="s">
        <v>72</v>
      </c>
      <c r="X2" s="11" t="s">
        <v>73</v>
      </c>
      <c r="Y2" s="11" t="s">
        <v>74</v>
      </c>
    </row>
    <row r="3" spans="1:25" x14ac:dyDescent="0.3">
      <c r="A3" t="str">
        <f>VLOOKUP(LEFT(B3,FIND(" ",B3)-1)/IF(RIGHT(B3,2)="nF",1000,1),'TDK CGA series'!$G$5:$H$70,2)</f>
        <v>102</v>
      </c>
      <c r="B3" s="51" t="s">
        <v>75</v>
      </c>
      <c r="C3" s="51">
        <v>1005</v>
      </c>
      <c r="D3" s="50">
        <v>0.5</v>
      </c>
      <c r="E3" s="12" t="s">
        <v>76</v>
      </c>
      <c r="F3" s="13" t="str">
        <f t="shared" ref="F3:N31" si="1">IF(Q3&lt;&gt;"",HYPERLINK("https://product.tdk.com/en/search/capacitor/ceramic/mlcc/info?part_no="&amp;Q3&amp;"&amp;utm_source=mlcc_automotive_soft_en.pdf&amp;utm_medium=catalog",Q3),"")</f>
        <v/>
      </c>
      <c r="G3" s="13" t="str">
        <f t="shared" si="1"/>
        <v/>
      </c>
      <c r="H3" s="13" t="str">
        <f t="shared" si="1"/>
        <v/>
      </c>
      <c r="I3" s="13" t="str">
        <f t="shared" si="1"/>
        <v/>
      </c>
      <c r="J3" s="13" t="str">
        <f t="shared" si="1"/>
        <v>CGA2B2X7R1H102K050BE</v>
      </c>
      <c r="K3" s="13" t="str">
        <f t="shared" si="1"/>
        <v/>
      </c>
      <c r="L3" s="13" t="str">
        <f t="shared" si="1"/>
        <v/>
      </c>
      <c r="M3" s="13" t="str">
        <f t="shared" si="1"/>
        <v/>
      </c>
      <c r="N3" s="13" t="str">
        <f t="shared" si="1"/>
        <v/>
      </c>
      <c r="Q3" s="14" t="s">
        <v>77</v>
      </c>
      <c r="R3" s="14" t="s">
        <v>77</v>
      </c>
      <c r="S3" s="14" t="s">
        <v>77</v>
      </c>
      <c r="T3" s="14" t="s">
        <v>77</v>
      </c>
      <c r="U3" t="s">
        <v>78</v>
      </c>
      <c r="V3" s="15" t="s">
        <v>77</v>
      </c>
      <c r="W3" s="15" t="s">
        <v>77</v>
      </c>
      <c r="X3" s="15" t="s">
        <v>77</v>
      </c>
      <c r="Y3" s="15" t="s">
        <v>77</v>
      </c>
    </row>
    <row r="4" spans="1:25" x14ac:dyDescent="0.3">
      <c r="A4" t="str">
        <f>IF(B4=0,A3,VLOOKUP(LEFT(B4,FIND(" ",B4)-1)/IF(RIGHT(B4,2)="nF",1000,1),'TDK CGA series'!$G$5:$H$70,2))</f>
        <v>102</v>
      </c>
      <c r="B4" s="51"/>
      <c r="C4" s="51"/>
      <c r="D4" s="50"/>
      <c r="E4" s="12" t="s">
        <v>79</v>
      </c>
      <c r="F4" s="16" t="str">
        <f t="shared" si="1"/>
        <v/>
      </c>
      <c r="G4" s="16" t="str">
        <f t="shared" si="1"/>
        <v/>
      </c>
      <c r="H4" s="16" t="str">
        <f t="shared" si="1"/>
        <v/>
      </c>
      <c r="I4" s="16" t="str">
        <f t="shared" si="1"/>
        <v/>
      </c>
      <c r="J4" s="16" t="str">
        <f t="shared" si="1"/>
        <v>CGA2B2X7R1H102M050BE</v>
      </c>
      <c r="K4" s="16" t="str">
        <f t="shared" si="1"/>
        <v/>
      </c>
      <c r="L4" s="16" t="str">
        <f t="shared" si="1"/>
        <v/>
      </c>
      <c r="M4" s="16" t="str">
        <f t="shared" si="1"/>
        <v/>
      </c>
      <c r="N4" s="16" t="str">
        <f t="shared" si="1"/>
        <v/>
      </c>
      <c r="Q4" s="14" t="s">
        <v>77</v>
      </c>
      <c r="R4" s="14" t="s">
        <v>77</v>
      </c>
      <c r="S4" s="14" t="s">
        <v>77</v>
      </c>
      <c r="T4" s="14" t="s">
        <v>77</v>
      </c>
      <c r="U4" t="s">
        <v>80</v>
      </c>
      <c r="V4" s="15" t="s">
        <v>77</v>
      </c>
      <c r="W4" s="15" t="s">
        <v>77</v>
      </c>
      <c r="X4" s="15" t="s">
        <v>77</v>
      </c>
      <c r="Y4" s="15" t="s">
        <v>77</v>
      </c>
    </row>
    <row r="5" spans="1:25" x14ac:dyDescent="0.3">
      <c r="A5" t="str">
        <f>IF(B5=0,A4,VLOOKUP(LEFT(B5,FIND(" ",B5)-1)/IF(RIGHT(B5,2)="nF",1000,1),'TDK CGA series'!$G$5:$H$70,2))</f>
        <v>102</v>
      </c>
      <c r="B5" s="51"/>
      <c r="C5" s="51">
        <v>1608</v>
      </c>
      <c r="D5" s="50">
        <v>0.8</v>
      </c>
      <c r="E5" s="12" t="s">
        <v>76</v>
      </c>
      <c r="F5" s="16" t="str">
        <f t="shared" si="1"/>
        <v/>
      </c>
      <c r="G5" s="16" t="str">
        <f t="shared" si="1"/>
        <v/>
      </c>
      <c r="H5" s="16" t="str">
        <f t="shared" si="1"/>
        <v/>
      </c>
      <c r="I5" s="16" t="str">
        <f t="shared" si="1"/>
        <v>CGA3E2X7R2A102K080AE</v>
      </c>
      <c r="J5" s="16" t="str">
        <f t="shared" si="1"/>
        <v>CGA3E2X7R1H102K080AE</v>
      </c>
      <c r="K5" s="16" t="str">
        <f t="shared" si="1"/>
        <v/>
      </c>
      <c r="L5" s="16" t="str">
        <f t="shared" si="1"/>
        <v/>
      </c>
      <c r="M5" s="16" t="str">
        <f t="shared" si="1"/>
        <v/>
      </c>
      <c r="N5" s="16" t="str">
        <f t="shared" si="1"/>
        <v/>
      </c>
      <c r="Q5" s="14" t="s">
        <v>77</v>
      </c>
      <c r="R5" s="14" t="s">
        <v>77</v>
      </c>
      <c r="S5" s="14" t="s">
        <v>77</v>
      </c>
      <c r="T5" s="14" t="s">
        <v>81</v>
      </c>
      <c r="U5" t="s">
        <v>82</v>
      </c>
      <c r="V5" s="15" t="s">
        <v>77</v>
      </c>
      <c r="W5" s="15" t="s">
        <v>77</v>
      </c>
      <c r="X5" s="15" t="s">
        <v>77</v>
      </c>
      <c r="Y5" s="15" t="s">
        <v>77</v>
      </c>
    </row>
    <row r="6" spans="1:25" x14ac:dyDescent="0.3">
      <c r="A6" t="str">
        <f>IF(B6=0,A5,VLOOKUP(LEFT(B6,FIND(" ",B6)-1)/IF(RIGHT(B6,2)="nF",1000,1),'TDK CGA series'!$G$5:$H$70,2))</f>
        <v>102</v>
      </c>
      <c r="B6" s="51"/>
      <c r="C6" s="51"/>
      <c r="D6" s="50"/>
      <c r="E6" s="12" t="s">
        <v>79</v>
      </c>
      <c r="F6" s="16" t="str">
        <f t="shared" si="1"/>
        <v/>
      </c>
      <c r="G6" s="16" t="str">
        <f t="shared" si="1"/>
        <v/>
      </c>
      <c r="H6" s="16" t="str">
        <f t="shared" si="1"/>
        <v/>
      </c>
      <c r="I6" s="16" t="str">
        <f t="shared" si="1"/>
        <v>CGA3E2X7R2A102M080AE</v>
      </c>
      <c r="J6" s="16" t="str">
        <f t="shared" si="1"/>
        <v>CGA3E2X7R1H102M080AE</v>
      </c>
      <c r="K6" s="16" t="str">
        <f t="shared" si="1"/>
        <v/>
      </c>
      <c r="L6" s="16" t="str">
        <f t="shared" si="1"/>
        <v/>
      </c>
      <c r="M6" s="16" t="str">
        <f t="shared" si="1"/>
        <v/>
      </c>
      <c r="N6" s="16" t="str">
        <f t="shared" si="1"/>
        <v/>
      </c>
      <c r="Q6" s="14" t="s">
        <v>77</v>
      </c>
      <c r="R6" s="14" t="s">
        <v>77</v>
      </c>
      <c r="S6" s="14" t="s">
        <v>77</v>
      </c>
      <c r="T6" s="14" t="s">
        <v>83</v>
      </c>
      <c r="U6" t="s">
        <v>84</v>
      </c>
      <c r="V6" s="15" t="s">
        <v>77</v>
      </c>
      <c r="W6" s="15" t="s">
        <v>77</v>
      </c>
      <c r="X6" s="15" t="s">
        <v>77</v>
      </c>
      <c r="Y6" s="15" t="s">
        <v>77</v>
      </c>
    </row>
    <row r="7" spans="1:25" x14ac:dyDescent="0.3">
      <c r="A7" t="str">
        <f>IF(B7=0,A6,VLOOKUP(LEFT(B7,FIND(" ",B7)-1)/IF(RIGHT(B7,2)="nF",1000,1),'TDK CGA series'!$G$5:$H$70,2))</f>
        <v>102</v>
      </c>
      <c r="B7" s="51"/>
      <c r="C7" s="51">
        <v>2012</v>
      </c>
      <c r="D7" s="50">
        <v>0.85</v>
      </c>
      <c r="E7" s="12" t="s">
        <v>76</v>
      </c>
      <c r="F7" s="16" t="str">
        <f t="shared" si="1"/>
        <v/>
      </c>
      <c r="G7" s="16" t="str">
        <f t="shared" si="1"/>
        <v/>
      </c>
      <c r="H7" s="16" t="str">
        <f t="shared" si="1"/>
        <v>CGA4F3X7R2E102K085AE</v>
      </c>
      <c r="I7" s="16" t="str">
        <f t="shared" si="1"/>
        <v>CGA4F2X7R2A102K085AE</v>
      </c>
      <c r="J7" s="16" t="str">
        <f t="shared" si="1"/>
        <v/>
      </c>
      <c r="K7" s="16" t="str">
        <f t="shared" si="1"/>
        <v/>
      </c>
      <c r="L7" s="16" t="str">
        <f t="shared" si="1"/>
        <v/>
      </c>
      <c r="M7" s="16" t="str">
        <f t="shared" si="1"/>
        <v/>
      </c>
      <c r="N7" s="16" t="str">
        <f t="shared" si="1"/>
        <v/>
      </c>
      <c r="Q7" s="14" t="s">
        <v>77</v>
      </c>
      <c r="R7" s="14" t="s">
        <v>77</v>
      </c>
      <c r="S7" s="14" t="s">
        <v>85</v>
      </c>
      <c r="T7" s="14" t="s">
        <v>86</v>
      </c>
      <c r="U7" s="15" t="s">
        <v>77</v>
      </c>
      <c r="V7" s="15" t="s">
        <v>77</v>
      </c>
      <c r="W7" s="15" t="s">
        <v>77</v>
      </c>
      <c r="X7" s="15" t="s">
        <v>77</v>
      </c>
      <c r="Y7" s="15" t="s">
        <v>77</v>
      </c>
    </row>
    <row r="8" spans="1:25" x14ac:dyDescent="0.3">
      <c r="A8" t="str">
        <f>IF(B8=0,A7,VLOOKUP(LEFT(B8,FIND(" ",B8)-1)/IF(RIGHT(B8,2)="nF",1000,1),'TDK CGA series'!$G$5:$H$70,2))</f>
        <v>102</v>
      </c>
      <c r="B8" s="51"/>
      <c r="C8" s="51"/>
      <c r="D8" s="50"/>
      <c r="E8" s="12" t="s">
        <v>79</v>
      </c>
      <c r="F8" s="16" t="str">
        <f t="shared" si="1"/>
        <v/>
      </c>
      <c r="G8" s="16" t="str">
        <f t="shared" si="1"/>
        <v/>
      </c>
      <c r="H8" s="16" t="str">
        <f t="shared" si="1"/>
        <v>CGA4F3X7R2E102M085AE</v>
      </c>
      <c r="I8" s="16" t="str">
        <f t="shared" si="1"/>
        <v>CGA4F2X7R2A102M085AE</v>
      </c>
      <c r="J8" s="16" t="str">
        <f t="shared" si="1"/>
        <v/>
      </c>
      <c r="K8" s="16" t="str">
        <f t="shared" si="1"/>
        <v/>
      </c>
      <c r="L8" s="16" t="str">
        <f t="shared" si="1"/>
        <v/>
      </c>
      <c r="M8" s="16" t="str">
        <f t="shared" si="1"/>
        <v/>
      </c>
      <c r="N8" s="16" t="str">
        <f t="shared" si="1"/>
        <v/>
      </c>
      <c r="Q8" s="14" t="s">
        <v>77</v>
      </c>
      <c r="R8" s="14" t="s">
        <v>77</v>
      </c>
      <c r="S8" s="14" t="s">
        <v>87</v>
      </c>
      <c r="T8" s="14" t="s">
        <v>88</v>
      </c>
      <c r="U8" s="15" t="s">
        <v>77</v>
      </c>
      <c r="V8" s="15" t="s">
        <v>77</v>
      </c>
      <c r="W8" s="15" t="s">
        <v>77</v>
      </c>
      <c r="X8" s="15" t="s">
        <v>77</v>
      </c>
      <c r="Y8" s="15" t="s">
        <v>77</v>
      </c>
    </row>
    <row r="9" spans="1:25" x14ac:dyDescent="0.3">
      <c r="A9" t="str">
        <f>IF(B9=0,A8,VLOOKUP(LEFT(B9,FIND(" ",B9)-1)/IF(RIGHT(B9,2)="nF",1000,1),'TDK CGA series'!$G$5:$H$70,2))</f>
        <v>102</v>
      </c>
      <c r="B9" s="51"/>
      <c r="C9" s="51">
        <v>3216</v>
      </c>
      <c r="D9" s="50">
        <v>1.1499999999999999</v>
      </c>
      <c r="E9" s="12" t="s">
        <v>76</v>
      </c>
      <c r="F9" s="16" t="str">
        <f t="shared" si="1"/>
        <v/>
      </c>
      <c r="G9" s="16" t="str">
        <f t="shared" si="1"/>
        <v>CGA5H4X7R2J102K115AE</v>
      </c>
      <c r="H9" s="16" t="str">
        <f t="shared" si="1"/>
        <v/>
      </c>
      <c r="I9" s="16" t="str">
        <f t="shared" si="1"/>
        <v/>
      </c>
      <c r="J9" s="16" t="str">
        <f t="shared" si="1"/>
        <v/>
      </c>
      <c r="K9" s="16" t="str">
        <f t="shared" si="1"/>
        <v/>
      </c>
      <c r="L9" s="16" t="str">
        <f t="shared" si="1"/>
        <v/>
      </c>
      <c r="M9" s="16" t="str">
        <f t="shared" si="1"/>
        <v/>
      </c>
      <c r="N9" s="16" t="str">
        <f t="shared" si="1"/>
        <v/>
      </c>
      <c r="Q9" s="14" t="s">
        <v>77</v>
      </c>
      <c r="R9" s="14" t="s">
        <v>89</v>
      </c>
      <c r="S9" s="14" t="s">
        <v>77</v>
      </c>
      <c r="T9" s="14" t="s">
        <v>77</v>
      </c>
      <c r="U9" s="15" t="s">
        <v>77</v>
      </c>
      <c r="V9" s="15" t="s">
        <v>77</v>
      </c>
      <c r="W9" s="15" t="s">
        <v>77</v>
      </c>
      <c r="X9" s="15" t="s">
        <v>77</v>
      </c>
      <c r="Y9" s="15" t="s">
        <v>77</v>
      </c>
    </row>
    <row r="10" spans="1:25" x14ac:dyDescent="0.3">
      <c r="A10" t="str">
        <f>IF(B10=0,A9,VLOOKUP(LEFT(B10,FIND(" ",B10)-1)/IF(RIGHT(B10,2)="nF",1000,1),'TDK CGA series'!$G$5:$H$70,2))</f>
        <v>102</v>
      </c>
      <c r="B10" s="51"/>
      <c r="C10" s="51"/>
      <c r="D10" s="50"/>
      <c r="E10" s="12" t="s">
        <v>79</v>
      </c>
      <c r="F10" s="16" t="str">
        <f t="shared" si="1"/>
        <v/>
      </c>
      <c r="G10" s="16" t="str">
        <f t="shared" si="1"/>
        <v>CGA5H4X7R2J102M115AE</v>
      </c>
      <c r="H10" s="16" t="str">
        <f t="shared" si="1"/>
        <v/>
      </c>
      <c r="I10" s="16" t="str">
        <f t="shared" si="1"/>
        <v/>
      </c>
      <c r="J10" s="16" t="str">
        <f t="shared" si="1"/>
        <v/>
      </c>
      <c r="K10" s="16" t="str">
        <f t="shared" si="1"/>
        <v/>
      </c>
      <c r="L10" s="16" t="str">
        <f t="shared" si="1"/>
        <v/>
      </c>
      <c r="M10" s="16" t="str">
        <f t="shared" si="1"/>
        <v/>
      </c>
      <c r="N10" s="16" t="str">
        <f t="shared" si="1"/>
        <v/>
      </c>
      <c r="Q10" s="14" t="s">
        <v>77</v>
      </c>
      <c r="R10" s="14" t="s">
        <v>90</v>
      </c>
      <c r="S10" s="14" t="s">
        <v>77</v>
      </c>
      <c r="T10" s="14" t="s">
        <v>77</v>
      </c>
      <c r="U10" s="15" t="s">
        <v>77</v>
      </c>
      <c r="V10" s="15" t="s">
        <v>77</v>
      </c>
      <c r="W10" s="15" t="s">
        <v>77</v>
      </c>
      <c r="X10" s="15" t="s">
        <v>77</v>
      </c>
      <c r="Y10" s="15" t="s">
        <v>77</v>
      </c>
    </row>
    <row r="11" spans="1:25" x14ac:dyDescent="0.3">
      <c r="A11" t="str">
        <f>IF(B11=0,A10,VLOOKUP(LEFT(B11,FIND(" ",B11)-1)/IF(RIGHT(B11,2)="nF",1000,1),'TDK CGA series'!$G$5:$H$70,2))</f>
        <v>102</v>
      </c>
      <c r="B11" s="51"/>
      <c r="C11" s="51">
        <v>4520</v>
      </c>
      <c r="D11" s="50">
        <v>1.3</v>
      </c>
      <c r="E11" s="12" t="s">
        <v>76</v>
      </c>
      <c r="F11" s="16" t="str">
        <f t="shared" si="1"/>
        <v>CGA7K1X7R3D102K130KE</v>
      </c>
      <c r="G11" s="16" t="str">
        <f t="shared" si="1"/>
        <v/>
      </c>
      <c r="H11" s="16" t="str">
        <f t="shared" si="1"/>
        <v/>
      </c>
      <c r="I11" s="16" t="str">
        <f t="shared" si="1"/>
        <v/>
      </c>
      <c r="J11" s="16" t="str">
        <f t="shared" si="1"/>
        <v/>
      </c>
      <c r="K11" s="16" t="str">
        <f t="shared" si="1"/>
        <v/>
      </c>
      <c r="L11" s="16" t="str">
        <f t="shared" si="1"/>
        <v/>
      </c>
      <c r="M11" s="16" t="str">
        <f t="shared" si="1"/>
        <v/>
      </c>
      <c r="N11" s="16" t="str">
        <f t="shared" si="1"/>
        <v/>
      </c>
      <c r="Q11" s="14" t="s">
        <v>91</v>
      </c>
      <c r="R11" s="14" t="s">
        <v>77</v>
      </c>
      <c r="S11" s="14" t="s">
        <v>77</v>
      </c>
      <c r="T11" s="14" t="s">
        <v>77</v>
      </c>
      <c r="U11" s="15" t="s">
        <v>77</v>
      </c>
      <c r="V11" s="15" t="s">
        <v>77</v>
      </c>
      <c r="W11" s="15" t="s">
        <v>77</v>
      </c>
      <c r="X11" s="15" t="s">
        <v>77</v>
      </c>
      <c r="Y11" s="15" t="s">
        <v>77</v>
      </c>
    </row>
    <row r="12" spans="1:25" x14ac:dyDescent="0.3">
      <c r="A12" t="str">
        <f>IF(B12=0,A11,VLOOKUP(LEFT(B12,FIND(" ",B12)-1)/IF(RIGHT(B12,2)="nF",1000,1),'TDK CGA series'!$G$5:$H$70,2))</f>
        <v>102</v>
      </c>
      <c r="B12" s="51"/>
      <c r="C12" s="51"/>
      <c r="D12" s="50"/>
      <c r="E12" s="12" t="s">
        <v>79</v>
      </c>
      <c r="F12" s="16" t="str">
        <f t="shared" si="1"/>
        <v>CGA7K1X7R3D102M130KE</v>
      </c>
      <c r="G12" s="16" t="str">
        <f t="shared" si="1"/>
        <v/>
      </c>
      <c r="H12" s="16" t="str">
        <f t="shared" si="1"/>
        <v/>
      </c>
      <c r="I12" s="16" t="str">
        <f t="shared" si="1"/>
        <v/>
      </c>
      <c r="J12" s="16" t="str">
        <f t="shared" si="1"/>
        <v/>
      </c>
      <c r="K12" s="16" t="str">
        <f t="shared" si="1"/>
        <v/>
      </c>
      <c r="L12" s="16" t="str">
        <f t="shared" si="1"/>
        <v/>
      </c>
      <c r="M12" s="16" t="str">
        <f t="shared" si="1"/>
        <v/>
      </c>
      <c r="N12" s="16" t="str">
        <f t="shared" si="1"/>
        <v/>
      </c>
      <c r="Q12" s="14" t="s">
        <v>92</v>
      </c>
      <c r="R12" s="14" t="s">
        <v>77</v>
      </c>
      <c r="S12" s="14" t="s">
        <v>77</v>
      </c>
      <c r="T12" s="14" t="s">
        <v>77</v>
      </c>
      <c r="U12" s="15" t="s">
        <v>77</v>
      </c>
      <c r="V12" s="15" t="s">
        <v>77</v>
      </c>
      <c r="W12" s="15" t="s">
        <v>77</v>
      </c>
      <c r="X12" s="15" t="s">
        <v>77</v>
      </c>
      <c r="Y12" s="15" t="s">
        <v>77</v>
      </c>
    </row>
    <row r="13" spans="1:25" x14ac:dyDescent="0.3">
      <c r="A13" t="str">
        <f>IF(B13=0,A12,VLOOKUP(LEFT(B13,FIND(" ",B13)-1)/IF(RIGHT(B13,2)="nF",1000,1),'TDK CGA series'!$G$5:$H$70,2))</f>
        <v>222</v>
      </c>
      <c r="B13" s="51" t="s">
        <v>93</v>
      </c>
      <c r="C13" s="51">
        <v>1005</v>
      </c>
      <c r="D13" s="50">
        <v>0.5</v>
      </c>
      <c r="E13" s="12" t="s">
        <v>76</v>
      </c>
      <c r="F13" s="13" t="str">
        <f t="shared" si="1"/>
        <v/>
      </c>
      <c r="G13" s="13" t="str">
        <f t="shared" si="1"/>
        <v/>
      </c>
      <c r="H13" s="13" t="str">
        <f t="shared" si="1"/>
        <v/>
      </c>
      <c r="I13" s="13" t="str">
        <f t="shared" si="1"/>
        <v/>
      </c>
      <c r="J13" s="13" t="str">
        <f t="shared" si="1"/>
        <v>CGA2B2X7R1H222K050BE</v>
      </c>
      <c r="K13" s="13" t="str">
        <f t="shared" si="1"/>
        <v/>
      </c>
      <c r="L13" s="13" t="str">
        <f t="shared" si="1"/>
        <v/>
      </c>
      <c r="M13" s="13" t="str">
        <f t="shared" si="1"/>
        <v/>
      </c>
      <c r="N13" s="13" t="str">
        <f t="shared" si="1"/>
        <v/>
      </c>
      <c r="Q13" s="14" t="s">
        <v>77</v>
      </c>
      <c r="R13" s="14" t="s">
        <v>77</v>
      </c>
      <c r="S13" s="14" t="s">
        <v>77</v>
      </c>
      <c r="T13" s="14" t="s">
        <v>77</v>
      </c>
      <c r="U13" s="17" t="s">
        <v>94</v>
      </c>
      <c r="V13" s="15" t="s">
        <v>77</v>
      </c>
      <c r="W13" s="15" t="s">
        <v>77</v>
      </c>
      <c r="X13" s="15" t="s">
        <v>77</v>
      </c>
      <c r="Y13" s="15" t="s">
        <v>77</v>
      </c>
    </row>
    <row r="14" spans="1:25" x14ac:dyDescent="0.3">
      <c r="A14" t="str">
        <f>IF(B14=0,A13,VLOOKUP(LEFT(B14,FIND(" ",B14)-1)/IF(RIGHT(B14,2)="nF",1000,1),'TDK CGA series'!$G$5:$H$70,2))</f>
        <v>222</v>
      </c>
      <c r="B14" s="51"/>
      <c r="C14" s="51"/>
      <c r="D14" s="50"/>
      <c r="E14" s="12" t="s">
        <v>79</v>
      </c>
      <c r="F14" s="16" t="str">
        <f t="shared" si="1"/>
        <v/>
      </c>
      <c r="G14" s="16" t="str">
        <f t="shared" si="1"/>
        <v/>
      </c>
      <c r="H14" s="16" t="str">
        <f t="shared" si="1"/>
        <v/>
      </c>
      <c r="I14" s="16" t="str">
        <f t="shared" si="1"/>
        <v/>
      </c>
      <c r="J14" s="16" t="str">
        <f t="shared" si="1"/>
        <v>CGA2B2X7R1H222M050BE</v>
      </c>
      <c r="K14" s="16" t="str">
        <f t="shared" si="1"/>
        <v/>
      </c>
      <c r="L14" s="16" t="str">
        <f t="shared" si="1"/>
        <v/>
      </c>
      <c r="M14" s="16" t="str">
        <f t="shared" si="1"/>
        <v/>
      </c>
      <c r="N14" s="16" t="str">
        <f t="shared" si="1"/>
        <v/>
      </c>
      <c r="Q14" s="14" t="s">
        <v>77</v>
      </c>
      <c r="R14" s="14" t="s">
        <v>77</v>
      </c>
      <c r="S14" s="14" t="s">
        <v>77</v>
      </c>
      <c r="T14" s="14" t="s">
        <v>77</v>
      </c>
      <c r="U14" s="17" t="s">
        <v>95</v>
      </c>
      <c r="V14" s="15" t="s">
        <v>77</v>
      </c>
      <c r="W14" s="15" t="s">
        <v>77</v>
      </c>
      <c r="X14" s="15" t="s">
        <v>77</v>
      </c>
      <c r="Y14" s="15" t="s">
        <v>77</v>
      </c>
    </row>
    <row r="15" spans="1:25" x14ac:dyDescent="0.3">
      <c r="A15" t="str">
        <f>IF(B15=0,A14,VLOOKUP(LEFT(B15,FIND(" ",B15)-1)/IF(RIGHT(B15,2)="nF",1000,1),'TDK CGA series'!$G$5:$H$70,2))</f>
        <v>222</v>
      </c>
      <c r="B15" s="51"/>
      <c r="C15" s="51">
        <v>1608</v>
      </c>
      <c r="D15" s="50">
        <v>0.8</v>
      </c>
      <c r="E15" s="12" t="s">
        <v>76</v>
      </c>
      <c r="F15" s="16" t="str">
        <f t="shared" si="1"/>
        <v/>
      </c>
      <c r="G15" s="16" t="str">
        <f t="shared" si="1"/>
        <v/>
      </c>
      <c r="H15" s="16" t="str">
        <f t="shared" si="1"/>
        <v/>
      </c>
      <c r="I15" s="16" t="str">
        <f t="shared" si="1"/>
        <v>CGA3E2X7R2A222K080AE</v>
      </c>
      <c r="J15" s="16" t="str">
        <f t="shared" si="1"/>
        <v>CGA3E2X7R1H222K080AE</v>
      </c>
      <c r="K15" s="16" t="str">
        <f t="shared" si="1"/>
        <v/>
      </c>
      <c r="L15" s="16" t="str">
        <f t="shared" si="1"/>
        <v/>
      </c>
      <c r="M15" s="16" t="str">
        <f t="shared" si="1"/>
        <v/>
      </c>
      <c r="N15" s="16" t="str">
        <f t="shared" si="1"/>
        <v/>
      </c>
      <c r="Q15" s="14" t="s">
        <v>77</v>
      </c>
      <c r="R15" s="14" t="s">
        <v>77</v>
      </c>
      <c r="S15" s="14" t="s">
        <v>77</v>
      </c>
      <c r="T15" s="14" t="s">
        <v>96</v>
      </c>
      <c r="U15" s="17" t="s">
        <v>97</v>
      </c>
      <c r="V15" s="15" t="s">
        <v>77</v>
      </c>
      <c r="W15" s="15" t="s">
        <v>77</v>
      </c>
      <c r="X15" s="15" t="s">
        <v>77</v>
      </c>
      <c r="Y15" s="15" t="s">
        <v>77</v>
      </c>
    </row>
    <row r="16" spans="1:25" x14ac:dyDescent="0.3">
      <c r="A16" t="str">
        <f>IF(B16=0,A15,VLOOKUP(LEFT(B16,FIND(" ",B16)-1)/IF(RIGHT(B16,2)="nF",1000,1),'TDK CGA series'!$G$5:$H$70,2))</f>
        <v>222</v>
      </c>
      <c r="B16" s="51"/>
      <c r="C16" s="51"/>
      <c r="D16" s="50"/>
      <c r="E16" s="12" t="s">
        <v>79</v>
      </c>
      <c r="F16" s="16" t="str">
        <f t="shared" si="1"/>
        <v/>
      </c>
      <c r="G16" s="16" t="str">
        <f t="shared" si="1"/>
        <v/>
      </c>
      <c r="H16" s="16" t="str">
        <f t="shared" si="1"/>
        <v/>
      </c>
      <c r="I16" s="16" t="str">
        <f t="shared" si="1"/>
        <v>CGA3E2X7R2A222M080AE</v>
      </c>
      <c r="J16" s="16" t="str">
        <f t="shared" si="1"/>
        <v>CGA3E2X7R1H222M080AE</v>
      </c>
      <c r="K16" s="16" t="str">
        <f t="shared" si="1"/>
        <v/>
      </c>
      <c r="L16" s="16" t="str">
        <f t="shared" si="1"/>
        <v/>
      </c>
      <c r="M16" s="16" t="str">
        <f t="shared" si="1"/>
        <v/>
      </c>
      <c r="N16" s="16" t="str">
        <f t="shared" si="1"/>
        <v/>
      </c>
      <c r="Q16" s="14" t="s">
        <v>77</v>
      </c>
      <c r="R16" s="14" t="s">
        <v>77</v>
      </c>
      <c r="S16" s="14" t="s">
        <v>77</v>
      </c>
      <c r="T16" s="14" t="s">
        <v>98</v>
      </c>
      <c r="U16" s="17" t="s">
        <v>99</v>
      </c>
      <c r="V16" s="15" t="s">
        <v>77</v>
      </c>
      <c r="W16" s="15" t="s">
        <v>77</v>
      </c>
      <c r="X16" s="15" t="s">
        <v>77</v>
      </c>
      <c r="Y16" s="15" t="s">
        <v>77</v>
      </c>
    </row>
    <row r="17" spans="1:25" x14ac:dyDescent="0.3">
      <c r="A17" t="str">
        <f>IF(B17=0,A16,VLOOKUP(LEFT(B17,FIND(" ",B17)-1)/IF(RIGHT(B17,2)="nF",1000,1),'TDK CGA series'!$G$5:$H$70,2))</f>
        <v>222</v>
      </c>
      <c r="B17" s="51"/>
      <c r="C17" s="51">
        <v>2012</v>
      </c>
      <c r="D17" s="50">
        <v>0.85</v>
      </c>
      <c r="E17" s="12" t="s">
        <v>76</v>
      </c>
      <c r="F17" s="16" t="str">
        <f t="shared" si="1"/>
        <v/>
      </c>
      <c r="G17" s="16" t="str">
        <f t="shared" si="1"/>
        <v/>
      </c>
      <c r="H17" s="16" t="str">
        <f t="shared" si="1"/>
        <v>CGA4F3X7R2E222K085AE</v>
      </c>
      <c r="I17" s="16" t="str">
        <f t="shared" si="1"/>
        <v>CGA4F2X7R2A222K085AE</v>
      </c>
      <c r="J17" s="16" t="str">
        <f t="shared" si="1"/>
        <v/>
      </c>
      <c r="K17" s="16" t="str">
        <f t="shared" si="1"/>
        <v/>
      </c>
      <c r="L17" s="16" t="str">
        <f t="shared" si="1"/>
        <v/>
      </c>
      <c r="M17" s="16" t="str">
        <f t="shared" si="1"/>
        <v/>
      </c>
      <c r="N17" s="16" t="str">
        <f t="shared" si="1"/>
        <v/>
      </c>
      <c r="Q17" s="14" t="s">
        <v>77</v>
      </c>
      <c r="R17" s="14" t="s">
        <v>77</v>
      </c>
      <c r="S17" s="14" t="s">
        <v>100</v>
      </c>
      <c r="T17" s="14" t="s">
        <v>101</v>
      </c>
      <c r="U17" s="17" t="s">
        <v>77</v>
      </c>
      <c r="V17" s="15" t="s">
        <v>77</v>
      </c>
      <c r="W17" s="15" t="s">
        <v>77</v>
      </c>
      <c r="X17" s="15" t="s">
        <v>77</v>
      </c>
      <c r="Y17" s="15" t="s">
        <v>77</v>
      </c>
    </row>
    <row r="18" spans="1:25" x14ac:dyDescent="0.3">
      <c r="A18" t="str">
        <f>IF(B18=0,A17,VLOOKUP(LEFT(B18,FIND(" ",B18)-1)/IF(RIGHT(B18,2)="nF",1000,1),'TDK CGA series'!$G$5:$H$70,2))</f>
        <v>222</v>
      </c>
      <c r="B18" s="51"/>
      <c r="C18" s="51"/>
      <c r="D18" s="50"/>
      <c r="E18" s="12" t="s">
        <v>79</v>
      </c>
      <c r="F18" s="16" t="str">
        <f t="shared" si="1"/>
        <v/>
      </c>
      <c r="G18" s="16" t="str">
        <f t="shared" si="1"/>
        <v/>
      </c>
      <c r="H18" s="16" t="str">
        <f t="shared" si="1"/>
        <v>CGA4F3X7R2E222M085AE</v>
      </c>
      <c r="I18" s="16" t="str">
        <f t="shared" si="1"/>
        <v>CGA4F2X7R2A222M085AE</v>
      </c>
      <c r="J18" s="16" t="str">
        <f t="shared" si="1"/>
        <v/>
      </c>
      <c r="K18" s="16" t="str">
        <f t="shared" si="1"/>
        <v/>
      </c>
      <c r="L18" s="16" t="str">
        <f t="shared" si="1"/>
        <v/>
      </c>
      <c r="M18" s="16" t="str">
        <f t="shared" si="1"/>
        <v/>
      </c>
      <c r="N18" s="16" t="str">
        <f t="shared" si="1"/>
        <v/>
      </c>
      <c r="Q18" s="14" t="s">
        <v>77</v>
      </c>
      <c r="R18" s="14" t="s">
        <v>77</v>
      </c>
      <c r="S18" s="14" t="s">
        <v>102</v>
      </c>
      <c r="T18" s="14" t="s">
        <v>103</v>
      </c>
      <c r="U18" s="17" t="s">
        <v>77</v>
      </c>
      <c r="V18" s="15" t="s">
        <v>77</v>
      </c>
      <c r="W18" s="15" t="s">
        <v>77</v>
      </c>
      <c r="X18" s="15" t="s">
        <v>77</v>
      </c>
      <c r="Y18" s="15" t="s">
        <v>77</v>
      </c>
    </row>
    <row r="19" spans="1:25" x14ac:dyDescent="0.3">
      <c r="A19" t="str">
        <f>IF(B19=0,A18,VLOOKUP(LEFT(B19,FIND(" ",B19)-1)/IF(RIGHT(B19,2)="nF",1000,1),'TDK CGA series'!$G$5:$H$70,2))</f>
        <v>222</v>
      </c>
      <c r="B19" s="51"/>
      <c r="C19" s="51">
        <v>3216</v>
      </c>
      <c r="D19" s="50">
        <v>1.1499999999999999</v>
      </c>
      <c r="E19" s="12" t="s">
        <v>76</v>
      </c>
      <c r="F19" s="16" t="str">
        <f t="shared" si="1"/>
        <v/>
      </c>
      <c r="G19" s="16" t="str">
        <f t="shared" si="1"/>
        <v>CGA5H4X7R2J222K115AE</v>
      </c>
      <c r="H19" s="16" t="str">
        <f t="shared" si="1"/>
        <v/>
      </c>
      <c r="I19" s="16" t="str">
        <f t="shared" si="1"/>
        <v/>
      </c>
      <c r="J19" s="16" t="str">
        <f t="shared" si="1"/>
        <v/>
      </c>
      <c r="K19" s="16" t="str">
        <f t="shared" si="1"/>
        <v/>
      </c>
      <c r="L19" s="16" t="str">
        <f t="shared" si="1"/>
        <v/>
      </c>
      <c r="M19" s="16" t="str">
        <f t="shared" si="1"/>
        <v/>
      </c>
      <c r="N19" s="16" t="str">
        <f t="shared" si="1"/>
        <v/>
      </c>
      <c r="Q19" s="14" t="s">
        <v>77</v>
      </c>
      <c r="R19" s="14" t="s">
        <v>104</v>
      </c>
      <c r="S19" s="14" t="s">
        <v>77</v>
      </c>
      <c r="T19" s="14" t="s">
        <v>77</v>
      </c>
      <c r="U19" s="17" t="s">
        <v>77</v>
      </c>
      <c r="V19" s="15" t="s">
        <v>77</v>
      </c>
      <c r="W19" s="15" t="s">
        <v>77</v>
      </c>
      <c r="X19" s="15" t="s">
        <v>77</v>
      </c>
      <c r="Y19" s="15" t="s">
        <v>77</v>
      </c>
    </row>
    <row r="20" spans="1:25" x14ac:dyDescent="0.3">
      <c r="A20" t="str">
        <f>IF(B20=0,A19,VLOOKUP(LEFT(B20,FIND(" ",B20)-1)/IF(RIGHT(B20,2)="nF",1000,1),'TDK CGA series'!$G$5:$H$70,2))</f>
        <v>222</v>
      </c>
      <c r="B20" s="51"/>
      <c r="C20" s="51"/>
      <c r="D20" s="50"/>
      <c r="E20" s="12" t="s">
        <v>79</v>
      </c>
      <c r="F20" s="16" t="str">
        <f t="shared" si="1"/>
        <v/>
      </c>
      <c r="G20" s="16" t="str">
        <f t="shared" si="1"/>
        <v>CGA5H4X7R2J222M115AE</v>
      </c>
      <c r="H20" s="16" t="str">
        <f t="shared" si="1"/>
        <v/>
      </c>
      <c r="I20" s="16" t="str">
        <f t="shared" si="1"/>
        <v/>
      </c>
      <c r="J20" s="16" t="str">
        <f t="shared" si="1"/>
        <v/>
      </c>
      <c r="K20" s="16" t="str">
        <f t="shared" si="1"/>
        <v/>
      </c>
      <c r="L20" s="16" t="str">
        <f t="shared" si="1"/>
        <v/>
      </c>
      <c r="M20" s="16" t="str">
        <f t="shared" si="1"/>
        <v/>
      </c>
      <c r="N20" s="16" t="str">
        <f t="shared" si="1"/>
        <v/>
      </c>
      <c r="Q20" s="14" t="s">
        <v>77</v>
      </c>
      <c r="R20" s="14" t="s">
        <v>105</v>
      </c>
      <c r="S20" s="14" t="s">
        <v>77</v>
      </c>
      <c r="T20" s="14" t="s">
        <v>77</v>
      </c>
      <c r="U20" s="17" t="s">
        <v>77</v>
      </c>
      <c r="V20" s="15" t="s">
        <v>77</v>
      </c>
      <c r="W20" s="15" t="s">
        <v>77</v>
      </c>
      <c r="X20" s="15" t="s">
        <v>77</v>
      </c>
      <c r="Y20" s="15" t="s">
        <v>77</v>
      </c>
    </row>
    <row r="21" spans="1:25" x14ac:dyDescent="0.3">
      <c r="A21" t="str">
        <f>IF(B21=0,A20,VLOOKUP(LEFT(B21,FIND(" ",B21)-1)/IF(RIGHT(B21,2)="nF",1000,1),'TDK CGA series'!$G$5:$H$70,2))</f>
        <v>222</v>
      </c>
      <c r="B21" s="51"/>
      <c r="C21" s="51">
        <v>4536</v>
      </c>
      <c r="D21" s="50">
        <v>1.3</v>
      </c>
      <c r="E21" s="12" t="s">
        <v>76</v>
      </c>
      <c r="F21" s="16" t="str">
        <f t="shared" si="1"/>
        <v>CGA8K1X7R3D222K130KE</v>
      </c>
      <c r="G21" s="16" t="str">
        <f t="shared" si="1"/>
        <v/>
      </c>
      <c r="H21" s="16" t="str">
        <f t="shared" si="1"/>
        <v/>
      </c>
      <c r="I21" s="16" t="str">
        <f t="shared" si="1"/>
        <v/>
      </c>
      <c r="J21" s="16" t="str">
        <f t="shared" si="1"/>
        <v/>
      </c>
      <c r="K21" s="16" t="str">
        <f t="shared" si="1"/>
        <v/>
      </c>
      <c r="L21" s="16" t="str">
        <f t="shared" si="1"/>
        <v/>
      </c>
      <c r="M21" s="16" t="str">
        <f t="shared" si="1"/>
        <v/>
      </c>
      <c r="N21" s="16" t="str">
        <f t="shared" si="1"/>
        <v/>
      </c>
      <c r="Q21" s="14" t="s">
        <v>106</v>
      </c>
      <c r="R21" s="14" t="s">
        <v>77</v>
      </c>
      <c r="S21" s="14" t="s">
        <v>77</v>
      </c>
      <c r="T21" s="14" t="s">
        <v>77</v>
      </c>
      <c r="U21" s="17" t="s">
        <v>77</v>
      </c>
      <c r="V21" s="15" t="s">
        <v>77</v>
      </c>
      <c r="W21" s="15" t="s">
        <v>77</v>
      </c>
      <c r="X21" s="15" t="s">
        <v>77</v>
      </c>
      <c r="Y21" s="15" t="s">
        <v>77</v>
      </c>
    </row>
    <row r="22" spans="1:25" x14ac:dyDescent="0.3">
      <c r="A22" t="str">
        <f>IF(B22=0,A21,VLOOKUP(LEFT(B22,FIND(" ",B22)-1)/IF(RIGHT(B22,2)="nF",1000,1),'TDK CGA series'!$G$5:$H$70,2))</f>
        <v>222</v>
      </c>
      <c r="B22" s="51"/>
      <c r="C22" s="51"/>
      <c r="D22" s="50"/>
      <c r="E22" s="12" t="s">
        <v>79</v>
      </c>
      <c r="F22" s="16" t="str">
        <f t="shared" si="1"/>
        <v>CGA8K1X7R3D222M130KE</v>
      </c>
      <c r="G22" s="16" t="str">
        <f t="shared" si="1"/>
        <v/>
      </c>
      <c r="H22" s="16" t="str">
        <f t="shared" si="1"/>
        <v/>
      </c>
      <c r="I22" s="16" t="str">
        <f t="shared" si="1"/>
        <v/>
      </c>
      <c r="J22" s="16" t="str">
        <f t="shared" si="1"/>
        <v/>
      </c>
      <c r="K22" s="16" t="str">
        <f t="shared" si="1"/>
        <v/>
      </c>
      <c r="L22" s="16" t="str">
        <f t="shared" si="1"/>
        <v/>
      </c>
      <c r="M22" s="16" t="str">
        <f t="shared" si="1"/>
        <v/>
      </c>
      <c r="N22" s="16" t="str">
        <f t="shared" si="1"/>
        <v/>
      </c>
      <c r="Q22" s="14" t="s">
        <v>107</v>
      </c>
      <c r="R22" s="14" t="s">
        <v>77</v>
      </c>
      <c r="S22" s="14" t="s">
        <v>77</v>
      </c>
      <c r="T22" s="14" t="s">
        <v>77</v>
      </c>
      <c r="U22" s="17" t="s">
        <v>77</v>
      </c>
      <c r="V22" s="15" t="s">
        <v>77</v>
      </c>
      <c r="W22" s="15" t="s">
        <v>77</v>
      </c>
      <c r="X22" s="15" t="s">
        <v>77</v>
      </c>
      <c r="Y22" s="15" t="s">
        <v>77</v>
      </c>
    </row>
    <row r="23" spans="1:25" x14ac:dyDescent="0.3">
      <c r="A23" t="str">
        <f>IF(B23=0,A22,VLOOKUP(LEFT(B23,FIND(" ",B23)-1)/IF(RIGHT(B23,2)="nF",1000,1),'TDK CGA series'!$G$5:$H$70,2))</f>
        <v>332</v>
      </c>
      <c r="B23" s="51" t="s">
        <v>108</v>
      </c>
      <c r="C23" s="51">
        <v>3216</v>
      </c>
      <c r="D23" s="50">
        <v>1.1499999999999999</v>
      </c>
      <c r="E23" s="12" t="s">
        <v>76</v>
      </c>
      <c r="F23" s="13" t="str">
        <f t="shared" si="1"/>
        <v/>
      </c>
      <c r="G23" s="13" t="str">
        <f t="shared" si="1"/>
        <v>CGA5H4X7R2J332K115AE</v>
      </c>
      <c r="H23" s="13" t="str">
        <f t="shared" si="1"/>
        <v/>
      </c>
      <c r="I23" s="13" t="str">
        <f t="shared" si="1"/>
        <v/>
      </c>
      <c r="J23" s="13" t="str">
        <f t="shared" si="1"/>
        <v/>
      </c>
      <c r="K23" s="13" t="str">
        <f t="shared" si="1"/>
        <v/>
      </c>
      <c r="L23" s="13" t="str">
        <f t="shared" si="1"/>
        <v/>
      </c>
      <c r="M23" s="13" t="str">
        <f t="shared" si="1"/>
        <v/>
      </c>
      <c r="N23" s="13" t="str">
        <f t="shared" si="1"/>
        <v/>
      </c>
      <c r="Q23" s="14" t="s">
        <v>77</v>
      </c>
      <c r="R23" s="14" t="s">
        <v>109</v>
      </c>
      <c r="S23" s="14" t="s">
        <v>77</v>
      </c>
      <c r="T23" s="14" t="s">
        <v>77</v>
      </c>
      <c r="U23" s="17" t="s">
        <v>77</v>
      </c>
      <c r="V23" s="15" t="s">
        <v>77</v>
      </c>
      <c r="W23" s="15" t="s">
        <v>77</v>
      </c>
      <c r="X23" s="15" t="s">
        <v>77</v>
      </c>
      <c r="Y23" s="15" t="s">
        <v>77</v>
      </c>
    </row>
    <row r="24" spans="1:25" x14ac:dyDescent="0.3">
      <c r="A24" t="str">
        <f>IF(B24=0,A23,VLOOKUP(LEFT(B24,FIND(" ",B24)-1)/IF(RIGHT(B24,2)="nF",1000,1),'TDK CGA series'!$G$5:$H$70,2))</f>
        <v>332</v>
      </c>
      <c r="B24" s="51"/>
      <c r="C24" s="51"/>
      <c r="D24" s="50"/>
      <c r="E24" s="12" t="s">
        <v>79</v>
      </c>
      <c r="F24" s="16" t="str">
        <f t="shared" si="1"/>
        <v/>
      </c>
      <c r="G24" s="16" t="str">
        <f t="shared" si="1"/>
        <v>CGA5H4X7R2J332M115AE</v>
      </c>
      <c r="H24" s="16" t="str">
        <f t="shared" si="1"/>
        <v/>
      </c>
      <c r="I24" s="16" t="str">
        <f t="shared" si="1"/>
        <v/>
      </c>
      <c r="J24" s="16" t="str">
        <f t="shared" si="1"/>
        <v/>
      </c>
      <c r="K24" s="16" t="str">
        <f t="shared" si="1"/>
        <v/>
      </c>
      <c r="L24" s="16" t="str">
        <f t="shared" si="1"/>
        <v/>
      </c>
      <c r="M24" s="16" t="str">
        <f t="shared" si="1"/>
        <v/>
      </c>
      <c r="N24" s="16" t="str">
        <f t="shared" si="1"/>
        <v/>
      </c>
      <c r="Q24" s="14" t="s">
        <v>77</v>
      </c>
      <c r="R24" s="14" t="s">
        <v>110</v>
      </c>
      <c r="S24" s="14" t="s">
        <v>77</v>
      </c>
      <c r="T24" s="14" t="s">
        <v>77</v>
      </c>
      <c r="U24" s="17" t="s">
        <v>77</v>
      </c>
      <c r="V24" s="15" t="s">
        <v>77</v>
      </c>
      <c r="W24" s="15" t="s">
        <v>77</v>
      </c>
      <c r="X24" s="15" t="s">
        <v>77</v>
      </c>
      <c r="Y24" s="15" t="s">
        <v>77</v>
      </c>
    </row>
    <row r="25" spans="1:25" x14ac:dyDescent="0.3">
      <c r="A25" t="str">
        <f>IF(B25=0,A24,VLOOKUP(LEFT(B25,FIND(" ",B25)-1)/IF(RIGHT(B25,2)="nF",1000,1),'TDK CGA series'!$G$5:$H$70,2))</f>
        <v>472</v>
      </c>
      <c r="B25" s="51" t="s">
        <v>111</v>
      </c>
      <c r="C25" s="51">
        <v>1005</v>
      </c>
      <c r="D25" s="50">
        <v>0.5</v>
      </c>
      <c r="E25" s="12" t="s">
        <v>76</v>
      </c>
      <c r="F25" s="13" t="str">
        <f t="shared" si="1"/>
        <v/>
      </c>
      <c r="G25" s="13" t="str">
        <f t="shared" si="1"/>
        <v/>
      </c>
      <c r="H25" s="13" t="str">
        <f t="shared" si="1"/>
        <v/>
      </c>
      <c r="I25" s="13" t="str">
        <f t="shared" si="1"/>
        <v/>
      </c>
      <c r="J25" s="13" t="str">
        <f t="shared" si="1"/>
        <v>CGA2B2X7R1H472K050BE</v>
      </c>
      <c r="K25" s="13" t="str">
        <f t="shared" si="1"/>
        <v/>
      </c>
      <c r="L25" s="13" t="str">
        <f t="shared" si="1"/>
        <v/>
      </c>
      <c r="M25" s="13" t="str">
        <f t="shared" si="1"/>
        <v/>
      </c>
      <c r="N25" s="13" t="str">
        <f t="shared" si="1"/>
        <v/>
      </c>
      <c r="Q25" s="14" t="s">
        <v>77</v>
      </c>
      <c r="R25" s="14" t="s">
        <v>77</v>
      </c>
      <c r="S25" s="14" t="s">
        <v>77</v>
      </c>
      <c r="T25" s="14" t="s">
        <v>77</v>
      </c>
      <c r="U25" s="17" t="s">
        <v>112</v>
      </c>
      <c r="V25" s="15" t="s">
        <v>77</v>
      </c>
      <c r="W25" s="15" t="s">
        <v>77</v>
      </c>
      <c r="X25" s="15" t="s">
        <v>77</v>
      </c>
      <c r="Y25" s="15" t="s">
        <v>77</v>
      </c>
    </row>
    <row r="26" spans="1:25" x14ac:dyDescent="0.3">
      <c r="A26" t="str">
        <f>IF(B26=0,A25,VLOOKUP(LEFT(B26,FIND(" ",B26)-1)/IF(RIGHT(B26,2)="nF",1000,1),'TDK CGA series'!$G$5:$H$70,2))</f>
        <v>472</v>
      </c>
      <c r="B26" s="51"/>
      <c r="C26" s="51"/>
      <c r="D26" s="50"/>
      <c r="E26" s="12" t="s">
        <v>79</v>
      </c>
      <c r="F26" s="16" t="str">
        <f t="shared" si="1"/>
        <v/>
      </c>
      <c r="G26" s="16" t="str">
        <f t="shared" si="1"/>
        <v/>
      </c>
      <c r="H26" s="16" t="str">
        <f t="shared" si="1"/>
        <v/>
      </c>
      <c r="I26" s="16" t="str">
        <f t="shared" si="1"/>
        <v/>
      </c>
      <c r="J26" s="16" t="str">
        <f t="shared" si="1"/>
        <v>CGA2B2X7R1H472M050BE</v>
      </c>
      <c r="K26" s="16" t="str">
        <f t="shared" si="1"/>
        <v/>
      </c>
      <c r="L26" s="16" t="str">
        <f t="shared" si="1"/>
        <v/>
      </c>
      <c r="M26" s="16" t="str">
        <f t="shared" si="1"/>
        <v/>
      </c>
      <c r="N26" s="16" t="str">
        <f t="shared" si="1"/>
        <v/>
      </c>
      <c r="Q26" s="14" t="s">
        <v>77</v>
      </c>
      <c r="R26" s="14" t="s">
        <v>77</v>
      </c>
      <c r="S26" s="14" t="s">
        <v>77</v>
      </c>
      <c r="T26" s="14" t="s">
        <v>77</v>
      </c>
      <c r="U26" s="17" t="s">
        <v>113</v>
      </c>
      <c r="V26" s="15" t="s">
        <v>77</v>
      </c>
      <c r="W26" s="15" t="s">
        <v>77</v>
      </c>
      <c r="X26" s="15" t="s">
        <v>77</v>
      </c>
      <c r="Y26" s="15" t="s">
        <v>77</v>
      </c>
    </row>
    <row r="27" spans="1:25" x14ac:dyDescent="0.3">
      <c r="A27" t="str">
        <f>IF(B27=0,A26,VLOOKUP(LEFT(B27,FIND(" ",B27)-1)/IF(RIGHT(B27,2)="nF",1000,1),'TDK CGA series'!$G$5:$H$70,2))</f>
        <v>472</v>
      </c>
      <c r="B27" s="51"/>
      <c r="C27" s="51">
        <v>1608</v>
      </c>
      <c r="D27" s="50">
        <v>0.8</v>
      </c>
      <c r="E27" s="12" t="s">
        <v>76</v>
      </c>
      <c r="F27" s="16" t="str">
        <f t="shared" si="1"/>
        <v/>
      </c>
      <c r="G27" s="16" t="str">
        <f t="shared" si="1"/>
        <v/>
      </c>
      <c r="H27" s="16" t="str">
        <f t="shared" si="1"/>
        <v/>
      </c>
      <c r="I27" s="16" t="str">
        <f t="shared" si="1"/>
        <v>CGA3E2X7R2A472K080AE</v>
      </c>
      <c r="J27" s="16" t="str">
        <f t="shared" si="1"/>
        <v>CGA3E2X7R1H472K080AE</v>
      </c>
      <c r="K27" s="16" t="str">
        <f t="shared" si="1"/>
        <v/>
      </c>
      <c r="L27" s="16" t="str">
        <f t="shared" si="1"/>
        <v/>
      </c>
      <c r="M27" s="16" t="str">
        <f t="shared" si="1"/>
        <v/>
      </c>
      <c r="N27" s="16" t="str">
        <f t="shared" si="1"/>
        <v/>
      </c>
      <c r="Q27" s="14" t="s">
        <v>77</v>
      </c>
      <c r="R27" s="14" t="s">
        <v>77</v>
      </c>
      <c r="S27" s="14" t="s">
        <v>77</v>
      </c>
      <c r="T27" s="14" t="s">
        <v>114</v>
      </c>
      <c r="U27" s="17" t="s">
        <v>115</v>
      </c>
      <c r="V27" s="15" t="s">
        <v>77</v>
      </c>
      <c r="W27" s="15" t="s">
        <v>77</v>
      </c>
      <c r="X27" s="15" t="s">
        <v>77</v>
      </c>
      <c r="Y27" s="15" t="s">
        <v>77</v>
      </c>
    </row>
    <row r="28" spans="1:25" x14ac:dyDescent="0.3">
      <c r="A28" t="str">
        <f>IF(B28=0,A27,VLOOKUP(LEFT(B28,FIND(" ",B28)-1)/IF(RIGHT(B28,2)="nF",1000,1),'TDK CGA series'!$G$5:$H$70,2))</f>
        <v>472</v>
      </c>
      <c r="B28" s="51"/>
      <c r="C28" s="51"/>
      <c r="D28" s="50"/>
      <c r="E28" s="12" t="s">
        <v>79</v>
      </c>
      <c r="F28" s="16" t="str">
        <f t="shared" si="1"/>
        <v/>
      </c>
      <c r="G28" s="16" t="str">
        <f t="shared" si="1"/>
        <v/>
      </c>
      <c r="H28" s="16" t="str">
        <f t="shared" si="1"/>
        <v/>
      </c>
      <c r="I28" s="16" t="str">
        <f t="shared" si="1"/>
        <v>CGA3E2X7R2A472M080AE</v>
      </c>
      <c r="J28" s="16" t="str">
        <f t="shared" si="1"/>
        <v>CGA3E2X7R1H472M080AE</v>
      </c>
      <c r="K28" s="16" t="str">
        <f t="shared" si="1"/>
        <v/>
      </c>
      <c r="L28" s="16" t="str">
        <f t="shared" si="1"/>
        <v/>
      </c>
      <c r="M28" s="16" t="str">
        <f t="shared" si="1"/>
        <v/>
      </c>
      <c r="N28" s="16" t="str">
        <f t="shared" si="1"/>
        <v/>
      </c>
      <c r="Q28" s="14" t="s">
        <v>77</v>
      </c>
      <c r="R28" s="14" t="s">
        <v>77</v>
      </c>
      <c r="S28" s="14" t="s">
        <v>77</v>
      </c>
      <c r="T28" s="14" t="s">
        <v>116</v>
      </c>
      <c r="U28" s="17" t="s">
        <v>117</v>
      </c>
      <c r="V28" s="15" t="s">
        <v>77</v>
      </c>
      <c r="W28" s="15" t="s">
        <v>77</v>
      </c>
      <c r="X28" s="15" t="s">
        <v>77</v>
      </c>
      <c r="Y28" s="15" t="s">
        <v>77</v>
      </c>
    </row>
    <row r="29" spans="1:25" x14ac:dyDescent="0.3">
      <c r="A29" t="str">
        <f>IF(B29=0,A28,VLOOKUP(LEFT(B29,FIND(" ",B29)-1)/IF(RIGHT(B29,2)="nF",1000,1),'TDK CGA series'!$G$5:$H$70,2))</f>
        <v>472</v>
      </c>
      <c r="B29" s="51"/>
      <c r="C29" s="51">
        <v>2012</v>
      </c>
      <c r="D29" s="50">
        <v>0.85</v>
      </c>
      <c r="E29" s="12" t="s">
        <v>76</v>
      </c>
      <c r="F29" s="16" t="str">
        <f t="shared" si="1"/>
        <v/>
      </c>
      <c r="G29" s="16" t="str">
        <f t="shared" si="1"/>
        <v/>
      </c>
      <c r="H29" s="16" t="str">
        <f t="shared" si="1"/>
        <v>CGA4F3X7R2E472K085AE</v>
      </c>
      <c r="I29" s="16" t="str">
        <f t="shared" si="1"/>
        <v>CGA4F2X7R2A472K085AE</v>
      </c>
      <c r="J29" s="16" t="str">
        <f t="shared" si="1"/>
        <v/>
      </c>
      <c r="K29" s="16" t="str">
        <f t="shared" si="1"/>
        <v/>
      </c>
      <c r="L29" s="16" t="str">
        <f t="shared" si="1"/>
        <v/>
      </c>
      <c r="M29" s="16" t="str">
        <f t="shared" si="1"/>
        <v/>
      </c>
      <c r="N29" s="16" t="str">
        <f t="shared" si="1"/>
        <v/>
      </c>
      <c r="Q29" s="14" t="s">
        <v>77</v>
      </c>
      <c r="R29" s="14" t="s">
        <v>77</v>
      </c>
      <c r="S29" s="14" t="s">
        <v>118</v>
      </c>
      <c r="T29" s="14" t="s">
        <v>119</v>
      </c>
      <c r="U29" s="17" t="s">
        <v>77</v>
      </c>
      <c r="V29" s="15" t="s">
        <v>77</v>
      </c>
      <c r="W29" s="15" t="s">
        <v>77</v>
      </c>
      <c r="X29" s="15" t="s">
        <v>77</v>
      </c>
      <c r="Y29" s="15" t="s">
        <v>77</v>
      </c>
    </row>
    <row r="30" spans="1:25" x14ac:dyDescent="0.3">
      <c r="A30" t="str">
        <f>IF(B30=0,A29,VLOOKUP(LEFT(B30,FIND(" ",B30)-1)/IF(RIGHT(B30,2)="nF",1000,1),'TDK CGA series'!$G$5:$H$70,2))</f>
        <v>472</v>
      </c>
      <c r="B30" s="51"/>
      <c r="C30" s="51"/>
      <c r="D30" s="50"/>
      <c r="E30" s="12" t="s">
        <v>79</v>
      </c>
      <c r="F30" s="16" t="str">
        <f t="shared" si="1"/>
        <v/>
      </c>
      <c r="G30" s="16" t="str">
        <f t="shared" si="1"/>
        <v/>
      </c>
      <c r="H30" s="16" t="str">
        <f t="shared" si="1"/>
        <v>CGA4F3X7R2E472M085AE</v>
      </c>
      <c r="I30" s="16" t="str">
        <f t="shared" si="1"/>
        <v>CGA4F2X7R2A472M085AE</v>
      </c>
      <c r="J30" s="16" t="str">
        <f t="shared" si="1"/>
        <v/>
      </c>
      <c r="K30" s="16" t="str">
        <f t="shared" si="1"/>
        <v/>
      </c>
      <c r="L30" s="16" t="str">
        <f t="shared" si="1"/>
        <v/>
      </c>
      <c r="M30" s="16" t="str">
        <f t="shared" si="1"/>
        <v/>
      </c>
      <c r="N30" s="16" t="str">
        <f t="shared" si="1"/>
        <v/>
      </c>
      <c r="Q30" s="14" t="s">
        <v>77</v>
      </c>
      <c r="R30" s="14" t="s">
        <v>77</v>
      </c>
      <c r="S30" s="14" t="s">
        <v>120</v>
      </c>
      <c r="T30" s="14" t="s">
        <v>121</v>
      </c>
      <c r="U30" s="17" t="s">
        <v>77</v>
      </c>
      <c r="V30" s="15" t="s">
        <v>77</v>
      </c>
      <c r="W30" s="15" t="s">
        <v>77</v>
      </c>
      <c r="X30" s="15" t="s">
        <v>77</v>
      </c>
      <c r="Y30" s="15" t="s">
        <v>77</v>
      </c>
    </row>
    <row r="31" spans="1:25" x14ac:dyDescent="0.3">
      <c r="A31" t="str">
        <f>IF(B31=0,A30,VLOOKUP(LEFT(B31,FIND(" ",B31)-1)/IF(RIGHT(B31,2)="nF",1000,1),'TDK CGA series'!$G$5:$H$70,2))</f>
        <v>472</v>
      </c>
      <c r="B31" s="51"/>
      <c r="C31" s="51">
        <v>3216</v>
      </c>
      <c r="D31" s="50">
        <v>1.1499999999999999</v>
      </c>
      <c r="E31" s="12" t="s">
        <v>76</v>
      </c>
      <c r="F31" s="16" t="str">
        <f t="shared" si="1"/>
        <v/>
      </c>
      <c r="G31" s="16" t="str">
        <f t="shared" si="1"/>
        <v>CGA5H4X7R2J472K115AE</v>
      </c>
      <c r="H31" s="16" t="str">
        <f t="shared" si="1"/>
        <v/>
      </c>
      <c r="I31" s="16" t="str">
        <f t="shared" ref="I31:N62" si="2">IF(T31&lt;&gt;"",HYPERLINK("https://product.tdk.com/en/search/capacitor/ceramic/mlcc/info?part_no="&amp;T31&amp;"&amp;utm_source=mlcc_automotive_soft_en.pdf&amp;utm_medium=catalog",T31),"")</f>
        <v/>
      </c>
      <c r="J31" s="16" t="str">
        <f t="shared" si="2"/>
        <v/>
      </c>
      <c r="K31" s="16" t="str">
        <f t="shared" si="2"/>
        <v/>
      </c>
      <c r="L31" s="16" t="str">
        <f t="shared" si="2"/>
        <v/>
      </c>
      <c r="M31" s="16" t="str">
        <f t="shared" si="2"/>
        <v/>
      </c>
      <c r="N31" s="16" t="str">
        <f t="shared" si="2"/>
        <v/>
      </c>
      <c r="Q31" s="14" t="s">
        <v>77</v>
      </c>
      <c r="R31" s="14" t="s">
        <v>122</v>
      </c>
      <c r="S31" s="14" t="s">
        <v>77</v>
      </c>
      <c r="T31" s="14" t="s">
        <v>77</v>
      </c>
      <c r="U31" s="17" t="s">
        <v>77</v>
      </c>
      <c r="V31" s="15" t="s">
        <v>77</v>
      </c>
      <c r="W31" s="15" t="s">
        <v>77</v>
      </c>
      <c r="X31" s="15" t="s">
        <v>77</v>
      </c>
      <c r="Y31" s="15" t="s">
        <v>77</v>
      </c>
    </row>
    <row r="32" spans="1:25" x14ac:dyDescent="0.3">
      <c r="A32" t="str">
        <f>IF(B32=0,A31,VLOOKUP(LEFT(B32,FIND(" ",B32)-1)/IF(RIGHT(B32,2)="nF",1000,1),'TDK CGA series'!$G$5:$H$70,2))</f>
        <v>472</v>
      </c>
      <c r="B32" s="51"/>
      <c r="C32" s="51"/>
      <c r="D32" s="50"/>
      <c r="E32" s="12" t="s">
        <v>79</v>
      </c>
      <c r="F32" s="16" t="str">
        <f t="shared" ref="F32:N63" si="3">IF(Q32&lt;&gt;"",HYPERLINK("https://product.tdk.com/en/search/capacitor/ceramic/mlcc/info?part_no="&amp;Q32&amp;"&amp;utm_source=mlcc_automotive_soft_en.pdf&amp;utm_medium=catalog",Q32),"")</f>
        <v/>
      </c>
      <c r="G32" s="16" t="str">
        <f t="shared" si="3"/>
        <v>CGA5H4X7R2J472M115AE</v>
      </c>
      <c r="H32" s="16" t="str">
        <f t="shared" si="3"/>
        <v/>
      </c>
      <c r="I32" s="16" t="str">
        <f t="shared" si="2"/>
        <v/>
      </c>
      <c r="J32" s="16" t="str">
        <f t="shared" si="2"/>
        <v/>
      </c>
      <c r="K32" s="16" t="str">
        <f t="shared" si="2"/>
        <v/>
      </c>
      <c r="L32" s="16" t="str">
        <f t="shared" si="2"/>
        <v/>
      </c>
      <c r="M32" s="16" t="str">
        <f t="shared" si="2"/>
        <v/>
      </c>
      <c r="N32" s="16" t="str">
        <f t="shared" si="2"/>
        <v/>
      </c>
      <c r="Q32" s="14" t="s">
        <v>77</v>
      </c>
      <c r="R32" s="14" t="s">
        <v>123</v>
      </c>
      <c r="S32" s="14" t="s">
        <v>77</v>
      </c>
      <c r="T32" s="14" t="s">
        <v>77</v>
      </c>
      <c r="U32" s="17" t="s">
        <v>77</v>
      </c>
      <c r="V32" s="15" t="s">
        <v>77</v>
      </c>
      <c r="W32" s="15" t="s">
        <v>77</v>
      </c>
      <c r="X32" s="15" t="s">
        <v>77</v>
      </c>
      <c r="Y32" s="15" t="s">
        <v>77</v>
      </c>
    </row>
    <row r="33" spans="1:25" x14ac:dyDescent="0.3">
      <c r="A33" t="str">
        <f>IF(B33=0,A32,VLOOKUP(LEFT(B33,FIND(" ",B33)-1)/IF(RIGHT(B33,2)="nF",1000,1),'TDK CGA series'!$G$5:$H$70,2))</f>
        <v>103</v>
      </c>
      <c r="B33" s="51" t="s">
        <v>124</v>
      </c>
      <c r="C33" s="51">
        <v>1005</v>
      </c>
      <c r="D33" s="50">
        <v>0.5</v>
      </c>
      <c r="E33" s="12" t="s">
        <v>76</v>
      </c>
      <c r="F33" s="13" t="str">
        <f t="shared" si="3"/>
        <v/>
      </c>
      <c r="G33" s="13" t="str">
        <f t="shared" si="3"/>
        <v/>
      </c>
      <c r="H33" s="13" t="str">
        <f t="shared" si="3"/>
        <v/>
      </c>
      <c r="I33" s="13" t="str">
        <f t="shared" si="2"/>
        <v/>
      </c>
      <c r="J33" s="13" t="str">
        <f t="shared" si="2"/>
        <v>CGA2B3X7R1H103K050BE</v>
      </c>
      <c r="K33" s="13" t="str">
        <f t="shared" si="2"/>
        <v/>
      </c>
      <c r="L33" s="13" t="str">
        <f t="shared" si="2"/>
        <v/>
      </c>
      <c r="M33" s="13" t="str">
        <f t="shared" si="2"/>
        <v/>
      </c>
      <c r="N33" s="13" t="str">
        <f t="shared" si="2"/>
        <v/>
      </c>
      <c r="Q33" s="14" t="s">
        <v>77</v>
      </c>
      <c r="R33" s="14" t="s">
        <v>77</v>
      </c>
      <c r="S33" s="14" t="s">
        <v>77</v>
      </c>
      <c r="T33" s="14" t="s">
        <v>77</v>
      </c>
      <c r="U33" s="17" t="s">
        <v>125</v>
      </c>
      <c r="V33" s="15" t="s">
        <v>77</v>
      </c>
      <c r="W33" s="15" t="s">
        <v>77</v>
      </c>
      <c r="X33" s="15" t="s">
        <v>77</v>
      </c>
      <c r="Y33" s="15" t="s">
        <v>77</v>
      </c>
    </row>
    <row r="34" spans="1:25" x14ac:dyDescent="0.3">
      <c r="A34" t="str">
        <f>IF(B34=0,A33,VLOOKUP(LEFT(B34,FIND(" ",B34)-1)/IF(RIGHT(B34,2)="nF",1000,1),'TDK CGA series'!$G$5:$H$70,2))</f>
        <v>103</v>
      </c>
      <c r="B34" s="51"/>
      <c r="C34" s="51"/>
      <c r="D34" s="50"/>
      <c r="E34" s="12" t="s">
        <v>79</v>
      </c>
      <c r="F34" s="16" t="str">
        <f t="shared" si="3"/>
        <v/>
      </c>
      <c r="G34" s="16" t="str">
        <f t="shared" si="3"/>
        <v/>
      </c>
      <c r="H34" s="16" t="str">
        <f t="shared" si="3"/>
        <v/>
      </c>
      <c r="I34" s="16" t="str">
        <f t="shared" si="2"/>
        <v/>
      </c>
      <c r="J34" s="16" t="str">
        <f t="shared" si="2"/>
        <v>CGA2B3X7R1H103M050BE</v>
      </c>
      <c r="K34" s="16" t="str">
        <f t="shared" si="2"/>
        <v/>
      </c>
      <c r="L34" s="16" t="str">
        <f t="shared" si="2"/>
        <v/>
      </c>
      <c r="M34" s="16" t="str">
        <f t="shared" si="2"/>
        <v/>
      </c>
      <c r="N34" s="16" t="str">
        <f t="shared" si="2"/>
        <v/>
      </c>
      <c r="Q34" s="14" t="s">
        <v>77</v>
      </c>
      <c r="R34" s="14" t="s">
        <v>77</v>
      </c>
      <c r="S34" s="14" t="s">
        <v>77</v>
      </c>
      <c r="T34" s="14" t="s">
        <v>77</v>
      </c>
      <c r="U34" s="17" t="s">
        <v>126</v>
      </c>
      <c r="V34" s="15" t="s">
        <v>77</v>
      </c>
      <c r="W34" s="15" t="s">
        <v>77</v>
      </c>
      <c r="X34" s="15" t="s">
        <v>77</v>
      </c>
      <c r="Y34" s="15" t="s">
        <v>77</v>
      </c>
    </row>
    <row r="35" spans="1:25" x14ac:dyDescent="0.3">
      <c r="A35" t="str">
        <f>IF(B35=0,A34,VLOOKUP(LEFT(B35,FIND(" ",B35)-1)/IF(RIGHT(B35,2)="nF",1000,1),'TDK CGA series'!$G$5:$H$70,2))</f>
        <v>103</v>
      </c>
      <c r="B35" s="51"/>
      <c r="C35" s="51">
        <v>1608</v>
      </c>
      <c r="D35" s="50">
        <v>0.8</v>
      </c>
      <c r="E35" s="12" t="s">
        <v>76</v>
      </c>
      <c r="F35" s="16" t="str">
        <f t="shared" si="3"/>
        <v/>
      </c>
      <c r="G35" s="16" t="str">
        <f t="shared" si="3"/>
        <v/>
      </c>
      <c r="H35" s="16" t="str">
        <f t="shared" si="3"/>
        <v/>
      </c>
      <c r="I35" s="16" t="str">
        <f t="shared" si="2"/>
        <v xml:space="preserve">CGA3E2X7R2A103K080AE </v>
      </c>
      <c r="J35" s="16" t="str">
        <f t="shared" si="2"/>
        <v>CGA3E2X7R1H103K080AE</v>
      </c>
      <c r="K35" s="16" t="str">
        <f t="shared" si="2"/>
        <v/>
      </c>
      <c r="L35" s="16" t="str">
        <f t="shared" si="2"/>
        <v/>
      </c>
      <c r="M35" s="16" t="str">
        <f t="shared" si="2"/>
        <v/>
      </c>
      <c r="N35" s="16" t="str">
        <f t="shared" si="2"/>
        <v/>
      </c>
      <c r="Q35" s="14" t="s">
        <v>77</v>
      </c>
      <c r="R35" s="14" t="s">
        <v>77</v>
      </c>
      <c r="S35" s="14" t="s">
        <v>77</v>
      </c>
      <c r="T35" s="14" t="s">
        <v>127</v>
      </c>
      <c r="U35" s="17" t="s">
        <v>128</v>
      </c>
      <c r="V35" s="15" t="s">
        <v>77</v>
      </c>
      <c r="W35" s="15" t="s">
        <v>77</v>
      </c>
      <c r="X35" s="15" t="s">
        <v>77</v>
      </c>
      <c r="Y35" s="15" t="s">
        <v>77</v>
      </c>
    </row>
    <row r="36" spans="1:25" x14ac:dyDescent="0.3">
      <c r="A36" t="str">
        <f>IF(B36=0,A35,VLOOKUP(LEFT(B36,FIND(" ",B36)-1)/IF(RIGHT(B36,2)="nF",1000,1),'TDK CGA series'!$G$5:$H$70,2))</f>
        <v>103</v>
      </c>
      <c r="B36" s="51"/>
      <c r="C36" s="51"/>
      <c r="D36" s="50"/>
      <c r="E36" s="12" t="s">
        <v>79</v>
      </c>
      <c r="F36" s="16" t="str">
        <f t="shared" si="3"/>
        <v/>
      </c>
      <c r="G36" s="16" t="str">
        <f t="shared" si="3"/>
        <v/>
      </c>
      <c r="H36" s="16" t="str">
        <f t="shared" si="3"/>
        <v/>
      </c>
      <c r="I36" s="16" t="str">
        <f t="shared" si="2"/>
        <v xml:space="preserve">CGA3E2X7R2A103M080AE </v>
      </c>
      <c r="J36" s="16" t="str">
        <f t="shared" si="2"/>
        <v>CGA3E2X7R1H103M080AE</v>
      </c>
      <c r="K36" s="16" t="str">
        <f t="shared" si="2"/>
        <v/>
      </c>
      <c r="L36" s="16" t="str">
        <f t="shared" si="2"/>
        <v/>
      </c>
      <c r="M36" s="16" t="str">
        <f t="shared" si="2"/>
        <v/>
      </c>
      <c r="N36" s="16" t="str">
        <f t="shared" si="2"/>
        <v/>
      </c>
      <c r="Q36" s="14" t="s">
        <v>77</v>
      </c>
      <c r="R36" s="14" t="s">
        <v>77</v>
      </c>
      <c r="S36" s="14" t="s">
        <v>77</v>
      </c>
      <c r="T36" s="14" t="s">
        <v>129</v>
      </c>
      <c r="U36" s="17" t="s">
        <v>130</v>
      </c>
      <c r="V36" s="15" t="s">
        <v>77</v>
      </c>
      <c r="W36" s="15" t="s">
        <v>77</v>
      </c>
      <c r="X36" s="15" t="s">
        <v>77</v>
      </c>
      <c r="Y36" s="15" t="s">
        <v>77</v>
      </c>
    </row>
    <row r="37" spans="1:25" x14ac:dyDescent="0.3">
      <c r="A37" t="str">
        <f>IF(B37=0,A36,VLOOKUP(LEFT(B37,FIND(" ",B37)-1)/IF(RIGHT(B37,2)="nF",1000,1),'TDK CGA series'!$G$5:$H$70,2))</f>
        <v>103</v>
      </c>
      <c r="B37" s="51"/>
      <c r="C37" s="51">
        <v>2012</v>
      </c>
      <c r="D37" s="50">
        <v>0.85</v>
      </c>
      <c r="E37" s="12" t="s">
        <v>76</v>
      </c>
      <c r="F37" s="16" t="str">
        <f t="shared" si="3"/>
        <v/>
      </c>
      <c r="G37" s="16" t="str">
        <f t="shared" si="3"/>
        <v/>
      </c>
      <c r="H37" s="16" t="str">
        <f t="shared" si="3"/>
        <v/>
      </c>
      <c r="I37" s="16" t="str">
        <f t="shared" si="2"/>
        <v>CGA4F2X7R2A103K085AE</v>
      </c>
      <c r="J37" s="16" t="str">
        <f t="shared" si="2"/>
        <v/>
      </c>
      <c r="K37" s="16" t="str">
        <f t="shared" si="2"/>
        <v/>
      </c>
      <c r="L37" s="16" t="str">
        <f t="shared" si="2"/>
        <v/>
      </c>
      <c r="M37" s="16" t="str">
        <f t="shared" si="2"/>
        <v/>
      </c>
      <c r="N37" s="16" t="str">
        <f t="shared" si="2"/>
        <v/>
      </c>
      <c r="Q37" s="14" t="s">
        <v>77</v>
      </c>
      <c r="R37" s="14" t="s">
        <v>77</v>
      </c>
      <c r="S37" s="14" t="s">
        <v>77</v>
      </c>
      <c r="T37" s="14" t="s">
        <v>131</v>
      </c>
      <c r="U37" s="17" t="s">
        <v>77</v>
      </c>
      <c r="V37" s="15" t="s">
        <v>77</v>
      </c>
      <c r="W37" s="15" t="s">
        <v>77</v>
      </c>
      <c r="X37" s="15" t="s">
        <v>77</v>
      </c>
      <c r="Y37" s="15" t="s">
        <v>77</v>
      </c>
    </row>
    <row r="38" spans="1:25" x14ac:dyDescent="0.3">
      <c r="A38" t="str">
        <f>IF(B38=0,A37,VLOOKUP(LEFT(B38,FIND(" ",B38)-1)/IF(RIGHT(B38,2)="nF",1000,1),'TDK CGA series'!$G$5:$H$70,2))</f>
        <v>103</v>
      </c>
      <c r="B38" s="51"/>
      <c r="C38" s="51"/>
      <c r="D38" s="50"/>
      <c r="E38" s="12" t="s">
        <v>79</v>
      </c>
      <c r="F38" s="16" t="str">
        <f t="shared" si="3"/>
        <v/>
      </c>
      <c r="G38" s="16" t="str">
        <f t="shared" si="3"/>
        <v/>
      </c>
      <c r="H38" s="16" t="str">
        <f t="shared" si="3"/>
        <v/>
      </c>
      <c r="I38" s="16" t="str">
        <f t="shared" si="2"/>
        <v>CGA4F2X7R2A103M085AE</v>
      </c>
      <c r="J38" s="16" t="str">
        <f t="shared" si="2"/>
        <v/>
      </c>
      <c r="K38" s="16" t="str">
        <f t="shared" si="2"/>
        <v/>
      </c>
      <c r="L38" s="16" t="str">
        <f t="shared" si="2"/>
        <v/>
      </c>
      <c r="M38" s="16" t="str">
        <f t="shared" si="2"/>
        <v/>
      </c>
      <c r="N38" s="16" t="str">
        <f t="shared" si="2"/>
        <v/>
      </c>
      <c r="Q38" s="14" t="s">
        <v>77</v>
      </c>
      <c r="R38" s="14" t="s">
        <v>77</v>
      </c>
      <c r="S38" s="14" t="s">
        <v>77</v>
      </c>
      <c r="T38" s="14" t="s">
        <v>132</v>
      </c>
      <c r="U38" s="17" t="s">
        <v>77</v>
      </c>
      <c r="V38" s="15" t="s">
        <v>77</v>
      </c>
      <c r="W38" s="15" t="s">
        <v>77</v>
      </c>
      <c r="X38" s="15" t="s">
        <v>77</v>
      </c>
      <c r="Y38" s="15" t="s">
        <v>77</v>
      </c>
    </row>
    <row r="39" spans="1:25" x14ac:dyDescent="0.3">
      <c r="A39" t="str">
        <f>IF(B39=0,A38,VLOOKUP(LEFT(B39,FIND(" ",B39)-1)/IF(RIGHT(B39,2)="nF",1000,1),'TDK CGA series'!$G$5:$H$70,2))</f>
        <v>103</v>
      </c>
      <c r="B39" s="51"/>
      <c r="C39" s="51"/>
      <c r="D39" s="50">
        <v>1.25</v>
      </c>
      <c r="E39" s="12" t="s">
        <v>76</v>
      </c>
      <c r="F39" s="16" t="str">
        <f t="shared" si="3"/>
        <v/>
      </c>
      <c r="G39" s="16" t="str">
        <f t="shared" si="3"/>
        <v/>
      </c>
      <c r="H39" s="16" t="str">
        <f t="shared" si="3"/>
        <v>CGA4J3X7R2E103K125AE</v>
      </c>
      <c r="I39" s="16" t="str">
        <f t="shared" si="2"/>
        <v/>
      </c>
      <c r="J39" s="16" t="str">
        <f t="shared" si="2"/>
        <v/>
      </c>
      <c r="K39" s="16" t="str">
        <f t="shared" si="2"/>
        <v/>
      </c>
      <c r="L39" s="16" t="str">
        <f t="shared" si="2"/>
        <v/>
      </c>
      <c r="M39" s="16" t="str">
        <f t="shared" si="2"/>
        <v/>
      </c>
      <c r="N39" s="16" t="str">
        <f t="shared" si="2"/>
        <v/>
      </c>
      <c r="Q39" s="14" t="s">
        <v>77</v>
      </c>
      <c r="R39" s="14" t="s">
        <v>77</v>
      </c>
      <c r="S39" s="14" t="s">
        <v>133</v>
      </c>
      <c r="T39" s="14" t="s">
        <v>77</v>
      </c>
      <c r="U39" s="17" t="s">
        <v>77</v>
      </c>
      <c r="V39" s="15" t="s">
        <v>77</v>
      </c>
      <c r="W39" s="15" t="s">
        <v>77</v>
      </c>
      <c r="X39" s="15" t="s">
        <v>77</v>
      </c>
      <c r="Y39" s="15" t="s">
        <v>77</v>
      </c>
    </row>
    <row r="40" spans="1:25" x14ac:dyDescent="0.3">
      <c r="A40" t="str">
        <f>IF(B40=0,A39,VLOOKUP(LEFT(B40,FIND(" ",B40)-1)/IF(RIGHT(B40,2)="nF",1000,1),'TDK CGA series'!$G$5:$H$70,2))</f>
        <v>103</v>
      </c>
      <c r="B40" s="51"/>
      <c r="C40" s="51"/>
      <c r="D40" s="50"/>
      <c r="E40" s="12" t="s">
        <v>79</v>
      </c>
      <c r="F40" s="16" t="str">
        <f t="shared" si="3"/>
        <v/>
      </c>
      <c r="G40" s="16" t="str">
        <f t="shared" si="3"/>
        <v/>
      </c>
      <c r="H40" s="16" t="str">
        <f t="shared" si="3"/>
        <v>CGA4J3X7R2E103M125AE</v>
      </c>
      <c r="I40" s="16" t="str">
        <f t="shared" si="2"/>
        <v/>
      </c>
      <c r="J40" s="16" t="str">
        <f t="shared" si="2"/>
        <v/>
      </c>
      <c r="K40" s="16" t="str">
        <f t="shared" si="2"/>
        <v/>
      </c>
      <c r="L40" s="16" t="str">
        <f t="shared" si="2"/>
        <v/>
      </c>
      <c r="M40" s="16" t="str">
        <f t="shared" si="2"/>
        <v/>
      </c>
      <c r="N40" s="16" t="str">
        <f t="shared" si="2"/>
        <v/>
      </c>
      <c r="Q40" s="14" t="s">
        <v>77</v>
      </c>
      <c r="R40" s="14" t="s">
        <v>77</v>
      </c>
      <c r="S40" s="14" t="s">
        <v>134</v>
      </c>
      <c r="T40" s="14" t="s">
        <v>77</v>
      </c>
      <c r="U40" s="17" t="s">
        <v>77</v>
      </c>
      <c r="V40" s="15" t="s">
        <v>77</v>
      </c>
      <c r="W40" s="15" t="s">
        <v>77</v>
      </c>
      <c r="X40" s="15" t="s">
        <v>77</v>
      </c>
      <c r="Y40" s="15" t="s">
        <v>77</v>
      </c>
    </row>
    <row r="41" spans="1:25" x14ac:dyDescent="0.3">
      <c r="A41" t="str">
        <f>IF(B41=0,A40,VLOOKUP(LEFT(B41,FIND(" ",B41)-1)/IF(RIGHT(B41,2)="nF",1000,1),'TDK CGA series'!$G$5:$H$70,2))</f>
        <v>103</v>
      </c>
      <c r="B41" s="51"/>
      <c r="C41" s="51">
        <v>3216</v>
      </c>
      <c r="D41" s="50">
        <v>1.1499999999999999</v>
      </c>
      <c r="E41" s="12" t="s">
        <v>76</v>
      </c>
      <c r="F41" s="16" t="str">
        <f t="shared" si="3"/>
        <v/>
      </c>
      <c r="G41" s="16" t="str">
        <f t="shared" si="3"/>
        <v>CGA5H4X7R2J103K115AE</v>
      </c>
      <c r="H41" s="16" t="str">
        <f t="shared" si="3"/>
        <v/>
      </c>
      <c r="I41" s="16" t="str">
        <f t="shared" si="2"/>
        <v/>
      </c>
      <c r="J41" s="16" t="str">
        <f t="shared" si="2"/>
        <v/>
      </c>
      <c r="K41" s="16" t="str">
        <f t="shared" si="2"/>
        <v/>
      </c>
      <c r="L41" s="16" t="str">
        <f t="shared" si="2"/>
        <v/>
      </c>
      <c r="M41" s="16" t="str">
        <f t="shared" si="2"/>
        <v/>
      </c>
      <c r="N41" s="16" t="str">
        <f t="shared" si="2"/>
        <v/>
      </c>
      <c r="Q41" s="14" t="s">
        <v>77</v>
      </c>
      <c r="R41" s="14" t="s">
        <v>135</v>
      </c>
      <c r="S41" s="14" t="s">
        <v>77</v>
      </c>
      <c r="T41" s="14" t="s">
        <v>77</v>
      </c>
      <c r="U41" s="17" t="s">
        <v>77</v>
      </c>
      <c r="V41" s="15" t="s">
        <v>77</v>
      </c>
      <c r="W41" s="15" t="s">
        <v>77</v>
      </c>
      <c r="X41" s="15" t="s">
        <v>77</v>
      </c>
      <c r="Y41" s="15" t="s">
        <v>77</v>
      </c>
    </row>
    <row r="42" spans="1:25" x14ac:dyDescent="0.3">
      <c r="A42" t="str">
        <f>IF(B42=0,A41,VLOOKUP(LEFT(B42,FIND(" ",B42)-1)/IF(RIGHT(B42,2)="nF",1000,1),'TDK CGA series'!$G$5:$H$70,2))</f>
        <v>103</v>
      </c>
      <c r="B42" s="51"/>
      <c r="C42" s="51"/>
      <c r="D42" s="50"/>
      <c r="E42" s="12" t="s">
        <v>79</v>
      </c>
      <c r="F42" s="16" t="str">
        <f t="shared" si="3"/>
        <v/>
      </c>
      <c r="G42" s="16" t="str">
        <f t="shared" si="3"/>
        <v>CGA5H4X7R2J103M115AE</v>
      </c>
      <c r="H42" s="16" t="str">
        <f t="shared" si="3"/>
        <v/>
      </c>
      <c r="I42" s="16" t="str">
        <f t="shared" si="2"/>
        <v/>
      </c>
      <c r="J42" s="16" t="str">
        <f t="shared" si="2"/>
        <v/>
      </c>
      <c r="K42" s="16" t="str">
        <f t="shared" si="2"/>
        <v/>
      </c>
      <c r="L42" s="16" t="str">
        <f t="shared" si="2"/>
        <v/>
      </c>
      <c r="M42" s="16" t="str">
        <f t="shared" si="2"/>
        <v/>
      </c>
      <c r="N42" s="16" t="str">
        <f t="shared" si="2"/>
        <v/>
      </c>
      <c r="Q42" s="14" t="s">
        <v>77</v>
      </c>
      <c r="R42" s="14" t="s">
        <v>136</v>
      </c>
      <c r="S42" s="14" t="s">
        <v>77</v>
      </c>
      <c r="T42" s="14" t="s">
        <v>77</v>
      </c>
      <c r="U42" s="17" t="s">
        <v>77</v>
      </c>
      <c r="V42" s="15" t="s">
        <v>77</v>
      </c>
      <c r="W42" s="15" t="s">
        <v>77</v>
      </c>
      <c r="X42" s="15" t="s">
        <v>77</v>
      </c>
      <c r="Y42" s="15" t="s">
        <v>77</v>
      </c>
    </row>
    <row r="43" spans="1:25" x14ac:dyDescent="0.3">
      <c r="A43" t="str">
        <f>IF(B43=0,A42,VLOOKUP(LEFT(B43,FIND(" ",B43)-1)/IF(RIGHT(B43,2)="nF",1000,1),'TDK CGA series'!$G$5:$H$70,2))</f>
        <v>223</v>
      </c>
      <c r="B43" s="51" t="s">
        <v>137</v>
      </c>
      <c r="C43" s="51">
        <v>1005</v>
      </c>
      <c r="D43" s="50">
        <v>0.5</v>
      </c>
      <c r="E43" s="12" t="s">
        <v>76</v>
      </c>
      <c r="F43" s="13" t="str">
        <f t="shared" si="3"/>
        <v/>
      </c>
      <c r="G43" s="13" t="str">
        <f t="shared" si="3"/>
        <v/>
      </c>
      <c r="H43" s="13" t="str">
        <f t="shared" si="3"/>
        <v/>
      </c>
      <c r="I43" s="13" t="str">
        <f t="shared" si="2"/>
        <v/>
      </c>
      <c r="J43" s="13" t="str">
        <f t="shared" si="2"/>
        <v>CGA2B3X7R1H223K050BE</v>
      </c>
      <c r="K43" s="13" t="str">
        <f t="shared" si="2"/>
        <v/>
      </c>
      <c r="L43" s="13" t="str">
        <f t="shared" si="2"/>
        <v/>
      </c>
      <c r="M43" s="13" t="str">
        <f t="shared" si="2"/>
        <v/>
      </c>
      <c r="N43" s="13" t="str">
        <f t="shared" si="2"/>
        <v/>
      </c>
      <c r="Q43" s="14" t="s">
        <v>77</v>
      </c>
      <c r="R43" s="14" t="s">
        <v>77</v>
      </c>
      <c r="S43" s="14" t="s">
        <v>77</v>
      </c>
      <c r="T43" s="14" t="s">
        <v>77</v>
      </c>
      <c r="U43" s="17" t="s">
        <v>138</v>
      </c>
      <c r="V43" s="15" t="s">
        <v>77</v>
      </c>
      <c r="W43" s="15" t="s">
        <v>77</v>
      </c>
      <c r="X43" s="15" t="s">
        <v>77</v>
      </c>
      <c r="Y43" s="15" t="s">
        <v>77</v>
      </c>
    </row>
    <row r="44" spans="1:25" x14ac:dyDescent="0.3">
      <c r="A44" t="str">
        <f>IF(B44=0,A43,VLOOKUP(LEFT(B44,FIND(" ",B44)-1)/IF(RIGHT(B44,2)="nF",1000,1),'TDK CGA series'!$G$5:$H$70,2))</f>
        <v>223</v>
      </c>
      <c r="B44" s="51"/>
      <c r="C44" s="51"/>
      <c r="D44" s="50"/>
      <c r="E44" s="12" t="s">
        <v>79</v>
      </c>
      <c r="F44" s="16" t="str">
        <f t="shared" si="3"/>
        <v/>
      </c>
      <c r="G44" s="16" t="str">
        <f t="shared" si="3"/>
        <v/>
      </c>
      <c r="H44" s="16" t="str">
        <f t="shared" si="3"/>
        <v/>
      </c>
      <c r="I44" s="16" t="str">
        <f t="shared" si="2"/>
        <v/>
      </c>
      <c r="J44" s="16" t="str">
        <f t="shared" si="2"/>
        <v>CGA2B3X7R1H223M050BE</v>
      </c>
      <c r="K44" s="16" t="str">
        <f t="shared" si="2"/>
        <v/>
      </c>
      <c r="L44" s="16" t="str">
        <f t="shared" si="2"/>
        <v/>
      </c>
      <c r="M44" s="16" t="str">
        <f t="shared" si="2"/>
        <v/>
      </c>
      <c r="N44" s="16" t="str">
        <f t="shared" si="2"/>
        <v/>
      </c>
      <c r="Q44" s="14" t="s">
        <v>77</v>
      </c>
      <c r="R44" s="14" t="s">
        <v>77</v>
      </c>
      <c r="S44" s="14" t="s">
        <v>77</v>
      </c>
      <c r="T44" s="14" t="s">
        <v>77</v>
      </c>
      <c r="U44" s="17" t="s">
        <v>139</v>
      </c>
      <c r="V44" s="15" t="s">
        <v>77</v>
      </c>
      <c r="W44" s="15" t="s">
        <v>77</v>
      </c>
      <c r="X44" s="15" t="s">
        <v>77</v>
      </c>
      <c r="Y44" s="15" t="s">
        <v>77</v>
      </c>
    </row>
    <row r="45" spans="1:25" x14ac:dyDescent="0.3">
      <c r="A45" t="str">
        <f>IF(B45=0,A44,VLOOKUP(LEFT(B45,FIND(" ",B45)-1)/IF(RIGHT(B45,2)="nF",1000,1),'TDK CGA series'!$G$5:$H$70,2))</f>
        <v>223</v>
      </c>
      <c r="B45" s="51"/>
      <c r="C45" s="51">
        <v>1608</v>
      </c>
      <c r="D45" s="50">
        <v>0.8</v>
      </c>
      <c r="E45" s="12" t="s">
        <v>76</v>
      </c>
      <c r="F45" s="16" t="str">
        <f t="shared" si="3"/>
        <v/>
      </c>
      <c r="G45" s="16" t="str">
        <f t="shared" si="3"/>
        <v/>
      </c>
      <c r="H45" s="16" t="str">
        <f t="shared" si="3"/>
        <v/>
      </c>
      <c r="I45" s="16" t="str">
        <f t="shared" si="2"/>
        <v xml:space="preserve">CGA3E2X7R2A223K080AE </v>
      </c>
      <c r="J45" s="16" t="str">
        <f t="shared" si="2"/>
        <v>CGA3E2X7R1H223K080AE</v>
      </c>
      <c r="K45" s="16" t="str">
        <f t="shared" si="2"/>
        <v/>
      </c>
      <c r="L45" s="16" t="str">
        <f t="shared" si="2"/>
        <v/>
      </c>
      <c r="M45" s="16" t="str">
        <f t="shared" si="2"/>
        <v/>
      </c>
      <c r="N45" s="16" t="str">
        <f t="shared" si="2"/>
        <v/>
      </c>
      <c r="Q45" s="14" t="s">
        <v>77</v>
      </c>
      <c r="R45" s="14" t="s">
        <v>77</v>
      </c>
      <c r="S45" s="14" t="s">
        <v>77</v>
      </c>
      <c r="T45" s="14" t="s">
        <v>140</v>
      </c>
      <c r="U45" s="17" t="s">
        <v>141</v>
      </c>
      <c r="V45" s="15" t="s">
        <v>77</v>
      </c>
      <c r="W45" s="15" t="s">
        <v>77</v>
      </c>
      <c r="X45" s="15" t="s">
        <v>77</v>
      </c>
      <c r="Y45" s="15" t="s">
        <v>77</v>
      </c>
    </row>
    <row r="46" spans="1:25" x14ac:dyDescent="0.3">
      <c r="A46" t="str">
        <f>IF(B46=0,A45,VLOOKUP(LEFT(B46,FIND(" ",B46)-1)/IF(RIGHT(B46,2)="nF",1000,1),'TDK CGA series'!$G$5:$H$70,2))</f>
        <v>223</v>
      </c>
      <c r="B46" s="51"/>
      <c r="C46" s="51"/>
      <c r="D46" s="50"/>
      <c r="E46" s="12" t="s">
        <v>79</v>
      </c>
      <c r="F46" s="16" t="str">
        <f t="shared" si="3"/>
        <v/>
      </c>
      <c r="G46" s="16" t="str">
        <f t="shared" si="3"/>
        <v/>
      </c>
      <c r="H46" s="16" t="str">
        <f t="shared" si="3"/>
        <v/>
      </c>
      <c r="I46" s="16" t="str">
        <f t="shared" si="2"/>
        <v xml:space="preserve">CGA3E2X7R2A223M080AE </v>
      </c>
      <c r="J46" s="16" t="str">
        <f t="shared" si="2"/>
        <v>CGA3E2X7R1H223M080AE</v>
      </c>
      <c r="K46" s="16" t="str">
        <f t="shared" si="2"/>
        <v/>
      </c>
      <c r="L46" s="16" t="str">
        <f t="shared" si="2"/>
        <v/>
      </c>
      <c r="M46" s="16" t="str">
        <f t="shared" si="2"/>
        <v/>
      </c>
      <c r="N46" s="16" t="str">
        <f t="shared" si="2"/>
        <v/>
      </c>
      <c r="Q46" s="14" t="s">
        <v>77</v>
      </c>
      <c r="R46" s="14" t="s">
        <v>77</v>
      </c>
      <c r="S46" s="14" t="s">
        <v>77</v>
      </c>
      <c r="T46" s="14" t="s">
        <v>142</v>
      </c>
      <c r="U46" s="17" t="s">
        <v>143</v>
      </c>
      <c r="V46" s="15" t="s">
        <v>77</v>
      </c>
      <c r="W46" s="15" t="s">
        <v>77</v>
      </c>
      <c r="X46" s="15" t="s">
        <v>77</v>
      </c>
      <c r="Y46" s="15" t="s">
        <v>77</v>
      </c>
    </row>
    <row r="47" spans="1:25" x14ac:dyDescent="0.3">
      <c r="A47" t="str">
        <f>IF(B47=0,A46,VLOOKUP(LEFT(B47,FIND(" ",B47)-1)/IF(RIGHT(B47,2)="nF",1000,1),'TDK CGA series'!$G$5:$H$70,2))</f>
        <v>223</v>
      </c>
      <c r="B47" s="51"/>
      <c r="C47" s="51">
        <v>2012</v>
      </c>
      <c r="D47" s="50">
        <v>1.25</v>
      </c>
      <c r="E47" s="12" t="s">
        <v>76</v>
      </c>
      <c r="F47" s="16" t="str">
        <f t="shared" si="3"/>
        <v/>
      </c>
      <c r="G47" s="16" t="str">
        <f t="shared" si="3"/>
        <v/>
      </c>
      <c r="H47" s="16" t="str">
        <f t="shared" si="3"/>
        <v xml:space="preserve">CGA4J3X7R2E223K125AE </v>
      </c>
      <c r="I47" s="16" t="str">
        <f t="shared" si="2"/>
        <v>CGA4J2X7R2A223K125AE</v>
      </c>
      <c r="J47" s="16" t="str">
        <f t="shared" si="2"/>
        <v/>
      </c>
      <c r="K47" s="16" t="str">
        <f t="shared" si="2"/>
        <v/>
      </c>
      <c r="L47" s="16" t="str">
        <f t="shared" si="2"/>
        <v/>
      </c>
      <c r="M47" s="16" t="str">
        <f t="shared" si="2"/>
        <v/>
      </c>
      <c r="N47" s="16" t="str">
        <f t="shared" si="2"/>
        <v/>
      </c>
      <c r="Q47" s="14" t="s">
        <v>77</v>
      </c>
      <c r="R47" s="14" t="s">
        <v>77</v>
      </c>
      <c r="S47" s="14" t="s">
        <v>144</v>
      </c>
      <c r="T47" s="14" t="s">
        <v>145</v>
      </c>
      <c r="U47" s="17" t="s">
        <v>77</v>
      </c>
      <c r="V47" s="15" t="s">
        <v>77</v>
      </c>
      <c r="W47" s="15" t="s">
        <v>77</v>
      </c>
      <c r="X47" s="15" t="s">
        <v>77</v>
      </c>
      <c r="Y47" s="15" t="s">
        <v>77</v>
      </c>
    </row>
    <row r="48" spans="1:25" x14ac:dyDescent="0.3">
      <c r="A48" t="str">
        <f>IF(B48=0,A47,VLOOKUP(LEFT(B48,FIND(" ",B48)-1)/IF(RIGHT(B48,2)="nF",1000,1),'TDK CGA series'!$G$5:$H$70,2))</f>
        <v>223</v>
      </c>
      <c r="B48" s="51"/>
      <c r="C48" s="51"/>
      <c r="D48" s="50"/>
      <c r="E48" s="12" t="s">
        <v>79</v>
      </c>
      <c r="F48" s="16" t="str">
        <f t="shared" si="3"/>
        <v/>
      </c>
      <c r="G48" s="16" t="str">
        <f t="shared" si="3"/>
        <v/>
      </c>
      <c r="H48" s="16" t="str">
        <f t="shared" si="3"/>
        <v xml:space="preserve">CGA4J3X7R2E223M125AE </v>
      </c>
      <c r="I48" s="16" t="str">
        <f t="shared" si="2"/>
        <v>CGA4J2X7R2A223M125AE</v>
      </c>
      <c r="J48" s="16" t="str">
        <f t="shared" si="2"/>
        <v/>
      </c>
      <c r="K48" s="16" t="str">
        <f t="shared" si="2"/>
        <v/>
      </c>
      <c r="L48" s="16" t="str">
        <f t="shared" si="2"/>
        <v/>
      </c>
      <c r="M48" s="16" t="str">
        <f t="shared" si="2"/>
        <v/>
      </c>
      <c r="N48" s="16" t="str">
        <f t="shared" si="2"/>
        <v/>
      </c>
      <c r="Q48" s="14" t="s">
        <v>77</v>
      </c>
      <c r="R48" s="14" t="s">
        <v>77</v>
      </c>
      <c r="S48" s="14" t="s">
        <v>146</v>
      </c>
      <c r="T48" s="14" t="s">
        <v>147</v>
      </c>
      <c r="U48" s="17" t="s">
        <v>77</v>
      </c>
      <c r="V48" s="15" t="s">
        <v>77</v>
      </c>
      <c r="W48" s="15" t="s">
        <v>77</v>
      </c>
      <c r="X48" s="15" t="s">
        <v>77</v>
      </c>
      <c r="Y48" s="15" t="s">
        <v>77</v>
      </c>
    </row>
    <row r="49" spans="1:25" x14ac:dyDescent="0.3">
      <c r="A49" t="str">
        <f>IF(B49=0,A48,VLOOKUP(LEFT(B49,FIND(" ",B49)-1)/IF(RIGHT(B49,2)="nF",1000,1),'TDK CGA series'!$G$5:$H$70,2))</f>
        <v>223</v>
      </c>
      <c r="B49" s="51"/>
      <c r="C49" s="51">
        <v>3216</v>
      </c>
      <c r="D49" s="50">
        <v>1.1499999999999999</v>
      </c>
      <c r="E49" s="12" t="s">
        <v>76</v>
      </c>
      <c r="F49" s="16" t="str">
        <f t="shared" si="3"/>
        <v/>
      </c>
      <c r="G49" s="16" t="str">
        <f t="shared" si="3"/>
        <v/>
      </c>
      <c r="H49" s="16" t="str">
        <f t="shared" si="3"/>
        <v>CGA5H3X7R2E223K115AE</v>
      </c>
      <c r="I49" s="16" t="str">
        <f t="shared" si="2"/>
        <v/>
      </c>
      <c r="J49" s="16" t="str">
        <f t="shared" si="2"/>
        <v/>
      </c>
      <c r="K49" s="16" t="str">
        <f t="shared" si="2"/>
        <v/>
      </c>
      <c r="L49" s="16" t="str">
        <f t="shared" si="2"/>
        <v/>
      </c>
      <c r="M49" s="16" t="str">
        <f t="shared" si="2"/>
        <v/>
      </c>
      <c r="N49" s="16" t="str">
        <f t="shared" si="2"/>
        <v/>
      </c>
      <c r="Q49" s="14" t="s">
        <v>77</v>
      </c>
      <c r="R49" s="14" t="s">
        <v>77</v>
      </c>
      <c r="S49" s="14" t="s">
        <v>148</v>
      </c>
      <c r="T49" s="14" t="s">
        <v>77</v>
      </c>
      <c r="U49" s="17" t="s">
        <v>77</v>
      </c>
      <c r="V49" s="15" t="s">
        <v>77</v>
      </c>
      <c r="W49" s="15" t="s">
        <v>77</v>
      </c>
      <c r="X49" s="15" t="s">
        <v>77</v>
      </c>
      <c r="Y49" s="15" t="s">
        <v>77</v>
      </c>
    </row>
    <row r="50" spans="1:25" x14ac:dyDescent="0.3">
      <c r="A50" t="str">
        <f>IF(B50=0,A49,VLOOKUP(LEFT(B50,FIND(" ",B50)-1)/IF(RIGHT(B50,2)="nF",1000,1),'TDK CGA series'!$G$5:$H$70,2))</f>
        <v>223</v>
      </c>
      <c r="B50" s="51"/>
      <c r="C50" s="51"/>
      <c r="D50" s="50"/>
      <c r="E50" s="12" t="s">
        <v>79</v>
      </c>
      <c r="F50" s="16" t="str">
        <f t="shared" si="3"/>
        <v/>
      </c>
      <c r="G50" s="16" t="str">
        <f t="shared" si="3"/>
        <v/>
      </c>
      <c r="H50" s="16" t="str">
        <f t="shared" si="3"/>
        <v>CGA5H3X7R2E223M115AE</v>
      </c>
      <c r="I50" s="16" t="str">
        <f t="shared" si="2"/>
        <v/>
      </c>
      <c r="J50" s="16" t="str">
        <f t="shared" si="2"/>
        <v/>
      </c>
      <c r="K50" s="16" t="str">
        <f t="shared" si="2"/>
        <v/>
      </c>
      <c r="L50" s="16" t="str">
        <f t="shared" si="2"/>
        <v/>
      </c>
      <c r="M50" s="16" t="str">
        <f t="shared" si="2"/>
        <v/>
      </c>
      <c r="N50" s="16" t="str">
        <f t="shared" si="2"/>
        <v/>
      </c>
      <c r="Q50" s="14" t="s">
        <v>77</v>
      </c>
      <c r="R50" s="14" t="s">
        <v>77</v>
      </c>
      <c r="S50" s="14" t="s">
        <v>149</v>
      </c>
      <c r="T50" s="14" t="s">
        <v>77</v>
      </c>
      <c r="U50" s="17" t="s">
        <v>77</v>
      </c>
      <c r="V50" s="15" t="s">
        <v>77</v>
      </c>
      <c r="W50" s="15" t="s">
        <v>77</v>
      </c>
      <c r="X50" s="15" t="s">
        <v>77</v>
      </c>
      <c r="Y50" s="15" t="s">
        <v>77</v>
      </c>
    </row>
    <row r="51" spans="1:25" x14ac:dyDescent="0.3">
      <c r="A51" t="str">
        <f>IF(B51=0,A50,VLOOKUP(LEFT(B51,FIND(" ",B51)-1)/IF(RIGHT(B51,2)="nF",1000,1),'TDK CGA series'!$G$5:$H$70,2))</f>
        <v>223</v>
      </c>
      <c r="B51" s="51"/>
      <c r="C51" s="51"/>
      <c r="D51" s="50">
        <v>1.3</v>
      </c>
      <c r="E51" s="12" t="s">
        <v>76</v>
      </c>
      <c r="F51" s="16" t="str">
        <f t="shared" si="3"/>
        <v/>
      </c>
      <c r="G51" s="16" t="str">
        <f t="shared" si="3"/>
        <v/>
      </c>
      <c r="H51" s="16" t="str">
        <f t="shared" si="3"/>
        <v>CGA5K4X7R2J223K130AE</v>
      </c>
      <c r="I51" s="16" t="str">
        <f t="shared" si="2"/>
        <v/>
      </c>
      <c r="J51" s="16" t="str">
        <f t="shared" si="2"/>
        <v/>
      </c>
      <c r="K51" s="16" t="str">
        <f t="shared" si="2"/>
        <v/>
      </c>
      <c r="L51" s="16" t="str">
        <f t="shared" si="2"/>
        <v/>
      </c>
      <c r="M51" s="16" t="str">
        <f t="shared" si="2"/>
        <v/>
      </c>
      <c r="N51" s="16" t="str">
        <f t="shared" si="2"/>
        <v/>
      </c>
      <c r="Q51" s="14" t="s">
        <v>77</v>
      </c>
      <c r="R51" s="14" t="s">
        <v>77</v>
      </c>
      <c r="S51" s="14" t="s">
        <v>150</v>
      </c>
      <c r="T51" s="14" t="s">
        <v>77</v>
      </c>
      <c r="U51" s="17" t="s">
        <v>77</v>
      </c>
      <c r="V51" s="15" t="s">
        <v>77</v>
      </c>
      <c r="W51" s="15" t="s">
        <v>77</v>
      </c>
      <c r="X51" s="15" t="s">
        <v>77</v>
      </c>
      <c r="Y51" s="15" t="s">
        <v>77</v>
      </c>
    </row>
    <row r="52" spans="1:25" x14ac:dyDescent="0.3">
      <c r="A52" t="str">
        <f>IF(B52=0,A51,VLOOKUP(LEFT(B52,FIND(" ",B52)-1)/IF(RIGHT(B52,2)="nF",1000,1),'TDK CGA series'!$G$5:$H$70,2))</f>
        <v>223</v>
      </c>
      <c r="B52" s="51"/>
      <c r="C52" s="51"/>
      <c r="D52" s="50"/>
      <c r="E52" s="12" t="s">
        <v>79</v>
      </c>
      <c r="F52" s="16" t="str">
        <f t="shared" si="3"/>
        <v/>
      </c>
      <c r="G52" s="16" t="str">
        <f t="shared" si="3"/>
        <v/>
      </c>
      <c r="H52" s="16" t="str">
        <f t="shared" si="3"/>
        <v>CGA5K4X7R2J223M130AE</v>
      </c>
      <c r="I52" s="16" t="str">
        <f t="shared" si="2"/>
        <v/>
      </c>
      <c r="J52" s="16" t="str">
        <f t="shared" si="2"/>
        <v/>
      </c>
      <c r="K52" s="16" t="str">
        <f t="shared" si="2"/>
        <v/>
      </c>
      <c r="L52" s="16" t="str">
        <f t="shared" si="2"/>
        <v/>
      </c>
      <c r="M52" s="16" t="str">
        <f t="shared" si="2"/>
        <v/>
      </c>
      <c r="N52" s="16" t="str">
        <f t="shared" si="2"/>
        <v/>
      </c>
      <c r="Q52" s="14" t="s">
        <v>77</v>
      </c>
      <c r="R52" s="14" t="s">
        <v>77</v>
      </c>
      <c r="S52" s="14" t="s">
        <v>151</v>
      </c>
      <c r="T52" s="14" t="s">
        <v>77</v>
      </c>
      <c r="U52" s="17" t="s">
        <v>77</v>
      </c>
      <c r="V52" s="15" t="s">
        <v>77</v>
      </c>
      <c r="W52" s="15" t="s">
        <v>77</v>
      </c>
      <c r="X52" s="15" t="s">
        <v>77</v>
      </c>
      <c r="Y52" s="15" t="s">
        <v>77</v>
      </c>
    </row>
    <row r="53" spans="1:25" x14ac:dyDescent="0.3">
      <c r="A53" t="str">
        <f>IF(B53=0,A52,VLOOKUP(LEFT(B53,FIND(" ",B53)-1)/IF(RIGHT(B53,2)="nF",1000,1),'TDK CGA series'!$G$5:$H$70,2))</f>
        <v>333</v>
      </c>
      <c r="B53" s="51" t="s">
        <v>152</v>
      </c>
      <c r="C53" s="51">
        <v>3216</v>
      </c>
      <c r="D53" s="50">
        <v>1.6</v>
      </c>
      <c r="E53" s="12" t="s">
        <v>76</v>
      </c>
      <c r="F53" s="13" t="str">
        <f t="shared" si="3"/>
        <v/>
      </c>
      <c r="G53" s="13" t="str">
        <f t="shared" si="3"/>
        <v/>
      </c>
      <c r="H53" s="13" t="str">
        <f t="shared" si="3"/>
        <v>CGA5L4X7R2J333K160AE</v>
      </c>
      <c r="I53" s="13" t="str">
        <f t="shared" si="2"/>
        <v/>
      </c>
      <c r="J53" s="13" t="str">
        <f t="shared" si="2"/>
        <v/>
      </c>
      <c r="K53" s="13" t="str">
        <f t="shared" si="2"/>
        <v/>
      </c>
      <c r="L53" s="13" t="str">
        <f t="shared" si="2"/>
        <v/>
      </c>
      <c r="M53" s="13" t="str">
        <f t="shared" si="2"/>
        <v/>
      </c>
      <c r="N53" s="13" t="str">
        <f t="shared" si="2"/>
        <v/>
      </c>
      <c r="Q53" s="14" t="s">
        <v>77</v>
      </c>
      <c r="R53" s="14" t="s">
        <v>77</v>
      </c>
      <c r="S53" s="14" t="s">
        <v>153</v>
      </c>
      <c r="T53" s="14" t="s">
        <v>77</v>
      </c>
      <c r="U53" s="17" t="s">
        <v>77</v>
      </c>
      <c r="V53" s="15" t="s">
        <v>77</v>
      </c>
      <c r="W53" s="15" t="s">
        <v>77</v>
      </c>
      <c r="X53" s="15" t="s">
        <v>77</v>
      </c>
      <c r="Y53" s="15" t="s">
        <v>77</v>
      </c>
    </row>
    <row r="54" spans="1:25" x14ac:dyDescent="0.3">
      <c r="A54" t="str">
        <f>IF(B54=0,A53,VLOOKUP(LEFT(B54,FIND(" ",B54)-1)/IF(RIGHT(B54,2)="nF",1000,1),'TDK CGA series'!$G$5:$H$70,2))</f>
        <v>333</v>
      </c>
      <c r="B54" s="51"/>
      <c r="C54" s="51"/>
      <c r="D54" s="50"/>
      <c r="E54" s="12" t="s">
        <v>79</v>
      </c>
      <c r="F54" s="16" t="str">
        <f t="shared" si="3"/>
        <v/>
      </c>
      <c r="G54" s="16" t="str">
        <f t="shared" si="3"/>
        <v/>
      </c>
      <c r="H54" s="16" t="str">
        <f t="shared" si="3"/>
        <v>CGA5L4X7R2J333M160AE</v>
      </c>
      <c r="I54" s="16" t="str">
        <f t="shared" si="2"/>
        <v/>
      </c>
      <c r="J54" s="16" t="str">
        <f t="shared" si="2"/>
        <v/>
      </c>
      <c r="K54" s="16" t="str">
        <f t="shared" si="2"/>
        <v/>
      </c>
      <c r="L54" s="16" t="str">
        <f t="shared" si="2"/>
        <v/>
      </c>
      <c r="M54" s="16" t="str">
        <f t="shared" si="2"/>
        <v/>
      </c>
      <c r="N54" s="16" t="str">
        <f t="shared" si="2"/>
        <v/>
      </c>
      <c r="Q54" s="14" t="s">
        <v>77</v>
      </c>
      <c r="R54" s="14" t="s">
        <v>77</v>
      </c>
      <c r="S54" s="14" t="s">
        <v>154</v>
      </c>
      <c r="T54" s="14" t="s">
        <v>77</v>
      </c>
      <c r="U54" s="17" t="s">
        <v>77</v>
      </c>
      <c r="V54" s="15" t="s">
        <v>77</v>
      </c>
      <c r="W54" s="15" t="s">
        <v>77</v>
      </c>
      <c r="X54" s="15" t="s">
        <v>77</v>
      </c>
      <c r="Y54" s="15" t="s">
        <v>77</v>
      </c>
    </row>
    <row r="55" spans="1:25" x14ac:dyDescent="0.3">
      <c r="A55" t="str">
        <f>IF(B55=0,A54,VLOOKUP(LEFT(B55,FIND(" ",B55)-1)/IF(RIGHT(B55,2)="nF",1000,1),'TDK CGA series'!$G$5:$H$70,2))</f>
        <v>473</v>
      </c>
      <c r="B55" s="51" t="s">
        <v>274</v>
      </c>
      <c r="C55" s="51">
        <v>1005</v>
      </c>
      <c r="D55" s="50">
        <v>0.5</v>
      </c>
      <c r="E55" s="12" t="s">
        <v>76</v>
      </c>
      <c r="F55" s="13" t="str">
        <f t="shared" si="3"/>
        <v/>
      </c>
      <c r="G55" s="13" t="str">
        <f t="shared" si="3"/>
        <v/>
      </c>
      <c r="H55" s="13" t="str">
        <f t="shared" si="3"/>
        <v/>
      </c>
      <c r="I55" s="13" t="str">
        <f t="shared" si="2"/>
        <v/>
      </c>
      <c r="J55" s="13" t="str">
        <f t="shared" si="2"/>
        <v>CGA2B3X7R1H473K050BE</v>
      </c>
      <c r="K55" s="13" t="str">
        <f t="shared" si="2"/>
        <v/>
      </c>
      <c r="L55" s="13" t="str">
        <f t="shared" si="2"/>
        <v/>
      </c>
      <c r="M55" s="13" t="str">
        <f t="shared" si="2"/>
        <v/>
      </c>
      <c r="N55" s="13" t="str">
        <f t="shared" si="2"/>
        <v/>
      </c>
      <c r="Q55" s="18" t="s">
        <v>77</v>
      </c>
      <c r="R55" s="14" t="s">
        <v>77</v>
      </c>
      <c r="S55" s="14" t="s">
        <v>77</v>
      </c>
      <c r="T55" s="14" t="s">
        <v>77</v>
      </c>
      <c r="U55" s="14" t="s">
        <v>156</v>
      </c>
      <c r="V55" s="15" t="s">
        <v>77</v>
      </c>
      <c r="W55" s="15" t="s">
        <v>77</v>
      </c>
      <c r="X55" s="15" t="s">
        <v>77</v>
      </c>
      <c r="Y55" s="15" t="s">
        <v>77</v>
      </c>
    </row>
    <row r="56" spans="1:25" x14ac:dyDescent="0.3">
      <c r="A56" t="str">
        <f>IF(B56=0,A55,VLOOKUP(LEFT(B56,FIND(" ",B56)-1)/IF(RIGHT(B56,2)="nF",1000,1),'TDK CGA series'!$G$5:$H$70,2))</f>
        <v>473</v>
      </c>
      <c r="B56" s="51"/>
      <c r="C56" s="51"/>
      <c r="D56" s="50"/>
      <c r="E56" s="12" t="s">
        <v>79</v>
      </c>
      <c r="F56" s="16" t="str">
        <f t="shared" si="3"/>
        <v/>
      </c>
      <c r="G56" s="16" t="str">
        <f t="shared" si="3"/>
        <v/>
      </c>
      <c r="H56" s="16" t="str">
        <f t="shared" si="3"/>
        <v/>
      </c>
      <c r="I56" s="16" t="str">
        <f t="shared" si="2"/>
        <v/>
      </c>
      <c r="J56" s="16" t="str">
        <f t="shared" si="2"/>
        <v>CGA2B3X7R1H473M050BE</v>
      </c>
      <c r="K56" s="16" t="str">
        <f t="shared" si="2"/>
        <v/>
      </c>
      <c r="L56" s="16" t="str">
        <f t="shared" si="2"/>
        <v/>
      </c>
      <c r="M56" s="16" t="str">
        <f t="shared" si="2"/>
        <v/>
      </c>
      <c r="N56" s="16" t="str">
        <f t="shared" si="2"/>
        <v/>
      </c>
      <c r="Q56" s="18" t="s">
        <v>77</v>
      </c>
      <c r="R56" s="14" t="s">
        <v>77</v>
      </c>
      <c r="S56" s="14" t="s">
        <v>77</v>
      </c>
      <c r="T56" s="14" t="s">
        <v>77</v>
      </c>
      <c r="U56" s="14" t="s">
        <v>157</v>
      </c>
      <c r="V56" s="15" t="s">
        <v>77</v>
      </c>
      <c r="W56" s="15" t="s">
        <v>77</v>
      </c>
      <c r="X56" s="15" t="s">
        <v>77</v>
      </c>
      <c r="Y56" s="15" t="s">
        <v>77</v>
      </c>
    </row>
    <row r="57" spans="1:25" x14ac:dyDescent="0.3">
      <c r="A57" t="str">
        <f>IF(B57=0,A56,VLOOKUP(LEFT(B57,FIND(" ",B57)-1)/IF(RIGHT(B57,2)="nF",1000,1),'TDK CGA series'!$G$5:$H$70,2))</f>
        <v>473</v>
      </c>
      <c r="B57" s="51"/>
      <c r="C57" s="51">
        <v>1608</v>
      </c>
      <c r="D57" s="50">
        <v>0.8</v>
      </c>
      <c r="E57" s="12" t="s">
        <v>76</v>
      </c>
      <c r="F57" s="16" t="str">
        <f t="shared" si="3"/>
        <v/>
      </c>
      <c r="G57" s="16" t="str">
        <f t="shared" si="3"/>
        <v/>
      </c>
      <c r="H57" s="16" t="str">
        <f t="shared" si="3"/>
        <v/>
      </c>
      <c r="I57" s="16" t="str">
        <f t="shared" si="2"/>
        <v/>
      </c>
      <c r="J57" s="16" t="str">
        <f t="shared" si="2"/>
        <v>CGA3E2X7R1H473K080AE</v>
      </c>
      <c r="K57" s="16" t="str">
        <f t="shared" si="2"/>
        <v/>
      </c>
      <c r="L57" s="16" t="str">
        <f t="shared" si="2"/>
        <v/>
      </c>
      <c r="M57" s="16" t="str">
        <f t="shared" si="2"/>
        <v/>
      </c>
      <c r="N57" s="16" t="str">
        <f t="shared" si="2"/>
        <v/>
      </c>
      <c r="Q57" s="18" t="s">
        <v>77</v>
      </c>
      <c r="R57" s="14" t="s">
        <v>77</v>
      </c>
      <c r="S57" s="14" t="s">
        <v>77</v>
      </c>
      <c r="T57" s="14" t="s">
        <v>77</v>
      </c>
      <c r="U57" s="14" t="s">
        <v>158</v>
      </c>
      <c r="V57" s="15" t="s">
        <v>77</v>
      </c>
      <c r="W57" s="15" t="s">
        <v>77</v>
      </c>
      <c r="X57" s="15" t="s">
        <v>77</v>
      </c>
      <c r="Y57" s="15" t="s">
        <v>77</v>
      </c>
    </row>
    <row r="58" spans="1:25" x14ac:dyDescent="0.3">
      <c r="A58" t="str">
        <f>IF(B58=0,A57,VLOOKUP(LEFT(B58,FIND(" ",B58)-1)/IF(RIGHT(B58,2)="nF",1000,1),'TDK CGA series'!$G$5:$H$70,2))</f>
        <v>473</v>
      </c>
      <c r="B58" s="51"/>
      <c r="C58" s="51"/>
      <c r="D58" s="50"/>
      <c r="E58" s="12" t="s">
        <v>79</v>
      </c>
      <c r="F58" s="16" t="str">
        <f t="shared" si="3"/>
        <v/>
      </c>
      <c r="G58" s="16" t="str">
        <f t="shared" si="3"/>
        <v/>
      </c>
      <c r="H58" s="16" t="str">
        <f t="shared" si="3"/>
        <v/>
      </c>
      <c r="I58" s="16" t="str">
        <f t="shared" si="2"/>
        <v/>
      </c>
      <c r="J58" s="16" t="str">
        <f t="shared" si="2"/>
        <v>CGA3E2X7R1H473M080AE</v>
      </c>
      <c r="K58" s="16" t="str">
        <f t="shared" si="2"/>
        <v/>
      </c>
      <c r="L58" s="16" t="str">
        <f t="shared" si="2"/>
        <v/>
      </c>
      <c r="M58" s="16" t="str">
        <f t="shared" si="2"/>
        <v/>
      </c>
      <c r="N58" s="16" t="str">
        <f t="shared" si="2"/>
        <v/>
      </c>
      <c r="Q58" s="18" t="s">
        <v>77</v>
      </c>
      <c r="R58" s="14" t="s">
        <v>77</v>
      </c>
      <c r="S58" s="14" t="s">
        <v>77</v>
      </c>
      <c r="T58" s="14" t="s">
        <v>77</v>
      </c>
      <c r="U58" s="14" t="s">
        <v>159</v>
      </c>
      <c r="V58" s="15" t="s">
        <v>77</v>
      </c>
      <c r="W58" s="15" t="s">
        <v>77</v>
      </c>
      <c r="X58" s="15" t="s">
        <v>77</v>
      </c>
      <c r="Y58" s="15" t="s">
        <v>77</v>
      </c>
    </row>
    <row r="59" spans="1:25" x14ac:dyDescent="0.3">
      <c r="A59" t="str">
        <f>IF(B59=0,A58,VLOOKUP(LEFT(B59,FIND(" ",B59)-1)/IF(RIGHT(B59,2)="nF",1000,1),'TDK CGA series'!$G$5:$H$70,2))</f>
        <v>473</v>
      </c>
      <c r="B59" s="51"/>
      <c r="C59" s="51">
        <v>2012</v>
      </c>
      <c r="D59" s="50">
        <v>1.25</v>
      </c>
      <c r="E59" s="12" t="s">
        <v>76</v>
      </c>
      <c r="F59" s="16" t="str">
        <f t="shared" si="3"/>
        <v/>
      </c>
      <c r="G59" s="16" t="str">
        <f t="shared" si="3"/>
        <v/>
      </c>
      <c r="H59" s="16" t="str">
        <f t="shared" si="3"/>
        <v/>
      </c>
      <c r="I59" s="16" t="str">
        <f t="shared" si="2"/>
        <v>CGA4J2X7R2A473K125AE</v>
      </c>
      <c r="J59" s="16" t="str">
        <f t="shared" si="2"/>
        <v/>
      </c>
      <c r="K59" s="16" t="str">
        <f t="shared" si="2"/>
        <v/>
      </c>
      <c r="L59" s="16" t="str">
        <f t="shared" si="2"/>
        <v/>
      </c>
      <c r="M59" s="16" t="str">
        <f t="shared" si="2"/>
        <v/>
      </c>
      <c r="N59" s="16" t="str">
        <f t="shared" si="2"/>
        <v/>
      </c>
      <c r="Q59" s="18" t="s">
        <v>77</v>
      </c>
      <c r="R59" s="14" t="s">
        <v>77</v>
      </c>
      <c r="S59" s="14" t="s">
        <v>77</v>
      </c>
      <c r="T59" s="14" t="s">
        <v>160</v>
      </c>
      <c r="U59" s="14" t="s">
        <v>77</v>
      </c>
      <c r="V59" s="15" t="s">
        <v>77</v>
      </c>
      <c r="W59" s="15" t="s">
        <v>77</v>
      </c>
      <c r="X59" s="15" t="s">
        <v>77</v>
      </c>
      <c r="Y59" s="15" t="s">
        <v>77</v>
      </c>
    </row>
    <row r="60" spans="1:25" x14ac:dyDescent="0.3">
      <c r="A60" t="str">
        <f>IF(B60=0,A59,VLOOKUP(LEFT(B60,FIND(" ",B60)-1)/IF(RIGHT(B60,2)="nF",1000,1),'TDK CGA series'!$G$5:$H$70,2))</f>
        <v>473</v>
      </c>
      <c r="B60" s="51"/>
      <c r="C60" s="51"/>
      <c r="D60" s="50"/>
      <c r="E60" s="12" t="s">
        <v>79</v>
      </c>
      <c r="F60" s="16" t="str">
        <f t="shared" si="3"/>
        <v/>
      </c>
      <c r="G60" s="16" t="str">
        <f t="shared" si="3"/>
        <v/>
      </c>
      <c r="H60" s="16" t="str">
        <f t="shared" si="3"/>
        <v/>
      </c>
      <c r="I60" s="16" t="str">
        <f t="shared" si="2"/>
        <v>CGA4J2X7R2A473M125AE</v>
      </c>
      <c r="J60" s="16" t="str">
        <f t="shared" si="2"/>
        <v/>
      </c>
      <c r="K60" s="16" t="str">
        <f t="shared" si="2"/>
        <v/>
      </c>
      <c r="L60" s="16" t="str">
        <f t="shared" si="2"/>
        <v/>
      </c>
      <c r="M60" s="16" t="str">
        <f t="shared" si="2"/>
        <v/>
      </c>
      <c r="N60" s="16" t="str">
        <f t="shared" si="2"/>
        <v/>
      </c>
      <c r="Q60" s="18" t="s">
        <v>77</v>
      </c>
      <c r="R60" s="14" t="s">
        <v>77</v>
      </c>
      <c r="S60" s="14" t="s">
        <v>77</v>
      </c>
      <c r="T60" s="14" t="s">
        <v>161</v>
      </c>
      <c r="U60" s="14" t="s">
        <v>77</v>
      </c>
      <c r="V60" s="15" t="s">
        <v>77</v>
      </c>
      <c r="W60" s="15" t="s">
        <v>77</v>
      </c>
      <c r="X60" s="15" t="s">
        <v>77</v>
      </c>
      <c r="Y60" s="15" t="s">
        <v>77</v>
      </c>
    </row>
    <row r="61" spans="1:25" x14ac:dyDescent="0.3">
      <c r="A61" t="str">
        <f>IF(B61=0,A60,VLOOKUP(LEFT(B61,FIND(" ",B61)-1)/IF(RIGHT(B61,2)="nF",1000,1),'TDK CGA series'!$G$5:$H$70,2))</f>
        <v>473</v>
      </c>
      <c r="B61" s="51"/>
      <c r="C61" s="51">
        <v>3216</v>
      </c>
      <c r="D61" s="50">
        <v>1.6</v>
      </c>
      <c r="E61" s="12" t="s">
        <v>76</v>
      </c>
      <c r="F61" s="16" t="str">
        <f t="shared" si="3"/>
        <v/>
      </c>
      <c r="G61" s="16" t="str">
        <f t="shared" si="3"/>
        <v/>
      </c>
      <c r="H61" s="16" t="str">
        <f t="shared" si="3"/>
        <v>CGA5L3X7R2E473K160AE</v>
      </c>
      <c r="I61" s="16" t="str">
        <f t="shared" si="2"/>
        <v/>
      </c>
      <c r="J61" s="16" t="str">
        <f t="shared" si="2"/>
        <v/>
      </c>
      <c r="K61" s="16" t="str">
        <f t="shared" si="2"/>
        <v/>
      </c>
      <c r="L61" s="16" t="str">
        <f t="shared" si="2"/>
        <v/>
      </c>
      <c r="M61" s="16" t="str">
        <f t="shared" si="2"/>
        <v/>
      </c>
      <c r="N61" s="16" t="str">
        <f t="shared" si="2"/>
        <v/>
      </c>
      <c r="Q61" s="18" t="s">
        <v>77</v>
      </c>
      <c r="R61" s="14" t="s">
        <v>77</v>
      </c>
      <c r="S61" s="14" t="s">
        <v>162</v>
      </c>
      <c r="T61" s="14" t="s">
        <v>77</v>
      </c>
      <c r="U61" s="14" t="s">
        <v>77</v>
      </c>
      <c r="V61" s="15" t="s">
        <v>77</v>
      </c>
      <c r="W61" s="15" t="s">
        <v>77</v>
      </c>
      <c r="X61" s="15" t="s">
        <v>77</v>
      </c>
      <c r="Y61" s="15" t="s">
        <v>77</v>
      </c>
    </row>
    <row r="62" spans="1:25" x14ac:dyDescent="0.3">
      <c r="A62" t="str">
        <f>IF(B62=0,A61,VLOOKUP(LEFT(B62,FIND(" ",B62)-1)/IF(RIGHT(B62,2)="nF",1000,1),'TDK CGA series'!$G$5:$H$70,2))</f>
        <v>473</v>
      </c>
      <c r="B62" s="51"/>
      <c r="C62" s="51"/>
      <c r="D62" s="50"/>
      <c r="E62" s="12" t="s">
        <v>79</v>
      </c>
      <c r="F62" s="16" t="str">
        <f t="shared" si="3"/>
        <v/>
      </c>
      <c r="G62" s="16" t="str">
        <f t="shared" si="3"/>
        <v/>
      </c>
      <c r="H62" s="16" t="str">
        <f t="shared" si="3"/>
        <v>CGA5L3X7R2E473M160AE</v>
      </c>
      <c r="I62" s="16" t="str">
        <f t="shared" si="2"/>
        <v/>
      </c>
      <c r="J62" s="16" t="str">
        <f t="shared" si="2"/>
        <v/>
      </c>
      <c r="K62" s="16" t="str">
        <f t="shared" si="2"/>
        <v/>
      </c>
      <c r="L62" s="16" t="str">
        <f t="shared" si="2"/>
        <v/>
      </c>
      <c r="M62" s="16" t="str">
        <f t="shared" si="2"/>
        <v/>
      </c>
      <c r="N62" s="16" t="str">
        <f t="shared" si="2"/>
        <v/>
      </c>
      <c r="Q62" s="18" t="s">
        <v>77</v>
      </c>
      <c r="R62" s="14" t="s">
        <v>77</v>
      </c>
      <c r="S62" s="14" t="s">
        <v>163</v>
      </c>
      <c r="T62" s="14" t="s">
        <v>77</v>
      </c>
      <c r="U62" s="14" t="s">
        <v>77</v>
      </c>
      <c r="V62" s="15" t="s">
        <v>77</v>
      </c>
      <c r="W62" s="15" t="s">
        <v>77</v>
      </c>
      <c r="X62" s="15" t="s">
        <v>77</v>
      </c>
      <c r="Y62" s="15" t="s">
        <v>77</v>
      </c>
    </row>
    <row r="63" spans="1:25" x14ac:dyDescent="0.3">
      <c r="A63" t="str">
        <f>IF(B63=0,A62,VLOOKUP(LEFT(B63,FIND(" ",B63)-1)/IF(RIGHT(B63,2)="nF",1000,1),'TDK CGA series'!$G$5:$H$70,2))</f>
        <v>473</v>
      </c>
      <c r="B63" s="51"/>
      <c r="C63" s="51">
        <v>3225</v>
      </c>
      <c r="D63" s="50">
        <v>2</v>
      </c>
      <c r="E63" s="12" t="s">
        <v>76</v>
      </c>
      <c r="F63" s="16" t="str">
        <f t="shared" si="3"/>
        <v/>
      </c>
      <c r="G63" s="16" t="str">
        <f t="shared" si="3"/>
        <v>CGA6M4X7R2J473K200AE</v>
      </c>
      <c r="H63" s="16" t="str">
        <f t="shared" si="3"/>
        <v/>
      </c>
      <c r="I63" s="16" t="str">
        <f t="shared" si="3"/>
        <v/>
      </c>
      <c r="J63" s="16" t="str">
        <f t="shared" si="3"/>
        <v/>
      </c>
      <c r="K63" s="16" t="str">
        <f t="shared" si="3"/>
        <v/>
      </c>
      <c r="L63" s="16" t="str">
        <f t="shared" si="3"/>
        <v/>
      </c>
      <c r="M63" s="16" t="str">
        <f t="shared" si="3"/>
        <v/>
      </c>
      <c r="N63" s="16" t="str">
        <f t="shared" si="3"/>
        <v/>
      </c>
      <c r="Q63" s="18" t="s">
        <v>77</v>
      </c>
      <c r="R63" s="14" t="s">
        <v>164</v>
      </c>
      <c r="S63" s="14" t="s">
        <v>77</v>
      </c>
      <c r="T63" s="14" t="s">
        <v>77</v>
      </c>
      <c r="U63" s="14" t="s">
        <v>77</v>
      </c>
      <c r="V63" s="15" t="s">
        <v>77</v>
      </c>
      <c r="W63" s="15" t="s">
        <v>77</v>
      </c>
      <c r="X63" s="15" t="s">
        <v>77</v>
      </c>
      <c r="Y63" s="15" t="s">
        <v>77</v>
      </c>
    </row>
    <row r="64" spans="1:25" x14ac:dyDescent="0.3">
      <c r="A64" t="str">
        <f>IF(B64=0,A63,VLOOKUP(LEFT(B64,FIND(" ",B64)-1)/IF(RIGHT(B64,2)="nF",1000,1),'TDK CGA series'!$G$5:$H$70,2))</f>
        <v>473</v>
      </c>
      <c r="B64" s="51"/>
      <c r="C64" s="51"/>
      <c r="D64" s="50"/>
      <c r="E64" s="12" t="s">
        <v>79</v>
      </c>
      <c r="F64" s="16" t="str">
        <f t="shared" ref="F64:N92" si="4">IF(Q64&lt;&gt;"",HYPERLINK("https://product.tdk.com/en/search/capacitor/ceramic/mlcc/info?part_no="&amp;Q64&amp;"&amp;utm_source=mlcc_automotive_soft_en.pdf&amp;utm_medium=catalog",Q64),"")</f>
        <v/>
      </c>
      <c r="G64" s="16" t="str">
        <f t="shared" si="4"/>
        <v>CGA6M4X7R2J473M200AE</v>
      </c>
      <c r="H64" s="16" t="str">
        <f t="shared" si="4"/>
        <v/>
      </c>
      <c r="I64" s="16" t="str">
        <f t="shared" si="4"/>
        <v/>
      </c>
      <c r="J64" s="16" t="str">
        <f t="shared" si="4"/>
        <v/>
      </c>
      <c r="K64" s="16" t="str">
        <f t="shared" si="4"/>
        <v/>
      </c>
      <c r="L64" s="16" t="str">
        <f t="shared" si="4"/>
        <v/>
      </c>
      <c r="M64" s="16" t="str">
        <f t="shared" si="4"/>
        <v/>
      </c>
      <c r="N64" s="16" t="str">
        <f t="shared" si="4"/>
        <v/>
      </c>
      <c r="Q64" s="18" t="s">
        <v>77</v>
      </c>
      <c r="R64" s="14" t="s">
        <v>165</v>
      </c>
      <c r="S64" s="14" t="s">
        <v>77</v>
      </c>
      <c r="T64" s="14" t="s">
        <v>77</v>
      </c>
      <c r="U64" s="14" t="s">
        <v>77</v>
      </c>
      <c r="V64" s="15" t="s">
        <v>77</v>
      </c>
      <c r="W64" s="15" t="s">
        <v>77</v>
      </c>
      <c r="X64" s="15" t="s">
        <v>77</v>
      </c>
      <c r="Y64" s="15" t="s">
        <v>77</v>
      </c>
    </row>
    <row r="65" spans="1:25" x14ac:dyDescent="0.3">
      <c r="A65" t="str">
        <f>IF(B65=0,A64,VLOOKUP(LEFT(B65,FIND(" ",B65)-1)/IF(RIGHT(B65,2)="nF",1000,1),'TDK CGA series'!$G$5:$H$70,2))</f>
        <v>683</v>
      </c>
      <c r="B65" s="51" t="s">
        <v>275</v>
      </c>
      <c r="C65" s="51">
        <v>3225</v>
      </c>
      <c r="D65" s="50">
        <v>2</v>
      </c>
      <c r="E65" s="12" t="s">
        <v>76</v>
      </c>
      <c r="F65" s="13" t="str">
        <f t="shared" si="4"/>
        <v/>
      </c>
      <c r="G65" s="13" t="str">
        <f t="shared" si="4"/>
        <v>CGA6M4X7R2J683K200AE</v>
      </c>
      <c r="H65" s="13" t="str">
        <f t="shared" si="4"/>
        <v/>
      </c>
      <c r="I65" s="13" t="str">
        <f t="shared" si="4"/>
        <v/>
      </c>
      <c r="J65" s="13" t="str">
        <f t="shared" si="4"/>
        <v/>
      </c>
      <c r="K65" s="13" t="str">
        <f t="shared" si="4"/>
        <v/>
      </c>
      <c r="L65" s="13" t="str">
        <f t="shared" si="4"/>
        <v/>
      </c>
      <c r="M65" s="13" t="str">
        <f t="shared" si="4"/>
        <v/>
      </c>
      <c r="N65" s="13" t="str">
        <f t="shared" si="4"/>
        <v/>
      </c>
      <c r="Q65" s="18" t="s">
        <v>77</v>
      </c>
      <c r="R65" s="14" t="s">
        <v>167</v>
      </c>
      <c r="S65" s="14" t="s">
        <v>77</v>
      </c>
      <c r="T65" s="14" t="s">
        <v>77</v>
      </c>
      <c r="U65" s="14" t="s">
        <v>77</v>
      </c>
      <c r="V65" s="15" t="s">
        <v>77</v>
      </c>
      <c r="W65" s="15" t="s">
        <v>77</v>
      </c>
      <c r="X65" s="15" t="s">
        <v>77</v>
      </c>
      <c r="Y65" s="15" t="s">
        <v>77</v>
      </c>
    </row>
    <row r="66" spans="1:25" x14ac:dyDescent="0.3">
      <c r="A66" t="str">
        <f>IF(B66=0,A65,VLOOKUP(LEFT(B66,FIND(" ",B66)-1)/IF(RIGHT(B66,2)="nF",1000,1),'TDK CGA series'!$G$5:$H$70,2))</f>
        <v>683</v>
      </c>
      <c r="B66" s="51"/>
      <c r="C66" s="51"/>
      <c r="D66" s="50"/>
      <c r="E66" s="12" t="s">
        <v>79</v>
      </c>
      <c r="F66" s="16" t="str">
        <f t="shared" si="4"/>
        <v/>
      </c>
      <c r="G66" s="16" t="str">
        <f t="shared" si="4"/>
        <v>CGA6M4X7R2J683M200AE</v>
      </c>
      <c r="H66" s="16" t="str">
        <f t="shared" si="4"/>
        <v/>
      </c>
      <c r="I66" s="16" t="str">
        <f t="shared" si="4"/>
        <v/>
      </c>
      <c r="J66" s="16" t="str">
        <f t="shared" si="4"/>
        <v/>
      </c>
      <c r="K66" s="16" t="str">
        <f t="shared" si="4"/>
        <v/>
      </c>
      <c r="L66" s="16" t="str">
        <f t="shared" si="4"/>
        <v/>
      </c>
      <c r="M66" s="16" t="str">
        <f t="shared" si="4"/>
        <v/>
      </c>
      <c r="N66" s="16" t="str">
        <f t="shared" si="4"/>
        <v/>
      </c>
      <c r="Q66" s="18" t="s">
        <v>77</v>
      </c>
      <c r="R66" s="14" t="s">
        <v>168</v>
      </c>
      <c r="S66" s="14" t="s">
        <v>77</v>
      </c>
      <c r="T66" s="14" t="s">
        <v>77</v>
      </c>
      <c r="U66" s="14" t="s">
        <v>77</v>
      </c>
      <c r="V66" s="15" t="s">
        <v>77</v>
      </c>
      <c r="W66" s="15" t="s">
        <v>77</v>
      </c>
      <c r="X66" s="15" t="s">
        <v>77</v>
      </c>
      <c r="Y66" s="15" t="s">
        <v>77</v>
      </c>
    </row>
    <row r="67" spans="1:25" x14ac:dyDescent="0.3">
      <c r="A67" t="str">
        <f>IF(B67=0,A66,VLOOKUP(LEFT(B67,FIND(" ",B67)-1)/IF(RIGHT(B67,2)="nF",1000,1),'TDK CGA series'!$G$5:$H$70,2))</f>
        <v>104</v>
      </c>
      <c r="B67" s="51" t="s">
        <v>276</v>
      </c>
      <c r="C67" s="51">
        <v>1005</v>
      </c>
      <c r="D67" s="50">
        <v>0.5</v>
      </c>
      <c r="E67" s="12" t="s">
        <v>76</v>
      </c>
      <c r="F67" s="13" t="str">
        <f t="shared" si="4"/>
        <v/>
      </c>
      <c r="G67" s="13" t="str">
        <f t="shared" si="4"/>
        <v/>
      </c>
      <c r="H67" s="13" t="str">
        <f t="shared" si="4"/>
        <v/>
      </c>
      <c r="I67" s="13" t="str">
        <f t="shared" si="4"/>
        <v/>
      </c>
      <c r="J67" s="13" t="str">
        <f t="shared" si="4"/>
        <v>CGA2B3X7R1H104K050BE</v>
      </c>
      <c r="K67" s="13" t="str">
        <f t="shared" si="4"/>
        <v/>
      </c>
      <c r="L67" s="13" t="str">
        <f t="shared" si="4"/>
        <v/>
      </c>
      <c r="M67" s="13" t="str">
        <f t="shared" si="4"/>
        <v/>
      </c>
      <c r="N67" s="13" t="str">
        <f t="shared" si="4"/>
        <v/>
      </c>
      <c r="Q67" s="18" t="s">
        <v>77</v>
      </c>
      <c r="R67" s="14" t="s">
        <v>77</v>
      </c>
      <c r="S67" s="14" t="s">
        <v>77</v>
      </c>
      <c r="T67" s="14" t="s">
        <v>77</v>
      </c>
      <c r="U67" s="14" t="s">
        <v>170</v>
      </c>
      <c r="V67" s="15" t="s">
        <v>77</v>
      </c>
      <c r="W67" s="15" t="s">
        <v>77</v>
      </c>
      <c r="X67" s="15" t="s">
        <v>77</v>
      </c>
      <c r="Y67" s="15" t="s">
        <v>77</v>
      </c>
    </row>
    <row r="68" spans="1:25" x14ac:dyDescent="0.3">
      <c r="A68" t="str">
        <f>IF(B68=0,A67,VLOOKUP(LEFT(B68,FIND(" ",B68)-1)/IF(RIGHT(B68,2)="nF",1000,1),'TDK CGA series'!$G$5:$H$70,2))</f>
        <v>104</v>
      </c>
      <c r="B68" s="51"/>
      <c r="C68" s="51"/>
      <c r="D68" s="50"/>
      <c r="E68" s="12" t="s">
        <v>79</v>
      </c>
      <c r="F68" s="16" t="str">
        <f t="shared" si="4"/>
        <v/>
      </c>
      <c r="G68" s="16" t="str">
        <f t="shared" si="4"/>
        <v/>
      </c>
      <c r="H68" s="16" t="str">
        <f t="shared" si="4"/>
        <v/>
      </c>
      <c r="I68" s="16" t="str">
        <f t="shared" si="4"/>
        <v/>
      </c>
      <c r="J68" s="16" t="str">
        <f t="shared" si="4"/>
        <v>CGA2B3X7R1H104M050BE</v>
      </c>
      <c r="K68" s="16" t="str">
        <f t="shared" si="4"/>
        <v/>
      </c>
      <c r="L68" s="16" t="str">
        <f t="shared" si="4"/>
        <v/>
      </c>
      <c r="M68" s="16" t="str">
        <f t="shared" si="4"/>
        <v/>
      </c>
      <c r="N68" s="16" t="str">
        <f t="shared" si="4"/>
        <v/>
      </c>
      <c r="Q68" s="18" t="s">
        <v>77</v>
      </c>
      <c r="R68" s="14" t="s">
        <v>77</v>
      </c>
      <c r="S68" s="14" t="s">
        <v>77</v>
      </c>
      <c r="T68" s="14" t="s">
        <v>77</v>
      </c>
      <c r="U68" s="14" t="s">
        <v>171</v>
      </c>
      <c r="V68" s="15" t="s">
        <v>77</v>
      </c>
      <c r="W68" s="15" t="s">
        <v>77</v>
      </c>
      <c r="X68" s="15" t="s">
        <v>77</v>
      </c>
      <c r="Y68" s="15" t="s">
        <v>77</v>
      </c>
    </row>
    <row r="69" spans="1:25" x14ac:dyDescent="0.3">
      <c r="A69" t="str">
        <f>IF(B69=0,A68,VLOOKUP(LEFT(B69,FIND(" ",B69)-1)/IF(RIGHT(B69,2)="nF",1000,1),'TDK CGA series'!$G$5:$H$70,2))</f>
        <v>104</v>
      </c>
      <c r="B69" s="51"/>
      <c r="C69" s="51">
        <v>1608</v>
      </c>
      <c r="D69" s="50">
        <v>0.8</v>
      </c>
      <c r="E69" s="12" t="s">
        <v>76</v>
      </c>
      <c r="F69" s="16" t="str">
        <f t="shared" si="4"/>
        <v/>
      </c>
      <c r="G69" s="16" t="str">
        <f t="shared" si="4"/>
        <v/>
      </c>
      <c r="H69" s="16" t="str">
        <f t="shared" si="4"/>
        <v/>
      </c>
      <c r="I69" s="16" t="str">
        <f t="shared" si="4"/>
        <v/>
      </c>
      <c r="J69" s="16" t="str">
        <f t="shared" si="4"/>
        <v>CGA3E2X7R1H104K080AE</v>
      </c>
      <c r="K69" s="16" t="str">
        <f t="shared" si="4"/>
        <v/>
      </c>
      <c r="L69" s="16" t="str">
        <f t="shared" si="4"/>
        <v/>
      </c>
      <c r="M69" s="16" t="str">
        <f t="shared" si="4"/>
        <v/>
      </c>
      <c r="N69" s="16" t="str">
        <f t="shared" si="4"/>
        <v/>
      </c>
      <c r="Q69" s="18" t="s">
        <v>77</v>
      </c>
      <c r="R69" s="14" t="s">
        <v>77</v>
      </c>
      <c r="S69" s="14" t="s">
        <v>77</v>
      </c>
      <c r="T69" s="14" t="s">
        <v>77</v>
      </c>
      <c r="U69" s="14" t="s">
        <v>172</v>
      </c>
      <c r="V69" s="15" t="s">
        <v>77</v>
      </c>
      <c r="W69" s="15" t="s">
        <v>77</v>
      </c>
      <c r="X69" s="15" t="s">
        <v>77</v>
      </c>
      <c r="Y69" s="15" t="s">
        <v>77</v>
      </c>
    </row>
    <row r="70" spans="1:25" x14ac:dyDescent="0.3">
      <c r="A70" t="str">
        <f>IF(B70=0,A69,VLOOKUP(LEFT(B70,FIND(" ",B70)-1)/IF(RIGHT(B70,2)="nF",1000,1),'TDK CGA series'!$G$5:$H$70,2))</f>
        <v>104</v>
      </c>
      <c r="B70" s="51"/>
      <c r="C70" s="51"/>
      <c r="D70" s="50"/>
      <c r="E70" s="12" t="s">
        <v>79</v>
      </c>
      <c r="F70" s="16" t="str">
        <f t="shared" si="4"/>
        <v/>
      </c>
      <c r="G70" s="16" t="str">
        <f t="shared" si="4"/>
        <v/>
      </c>
      <c r="H70" s="16" t="str">
        <f t="shared" si="4"/>
        <v/>
      </c>
      <c r="I70" s="16" t="str">
        <f t="shared" si="4"/>
        <v/>
      </c>
      <c r="J70" s="16" t="str">
        <f t="shared" si="4"/>
        <v>CGA3E2X7R1H104M080AE</v>
      </c>
      <c r="K70" s="16" t="str">
        <f t="shared" si="4"/>
        <v/>
      </c>
      <c r="L70" s="16" t="str">
        <f t="shared" si="4"/>
        <v/>
      </c>
      <c r="M70" s="16" t="str">
        <f t="shared" si="4"/>
        <v/>
      </c>
      <c r="N70" s="16" t="str">
        <f t="shared" si="4"/>
        <v/>
      </c>
      <c r="Q70" s="18" t="s">
        <v>77</v>
      </c>
      <c r="R70" s="14" t="s">
        <v>77</v>
      </c>
      <c r="S70" s="14" t="s">
        <v>77</v>
      </c>
      <c r="T70" s="14" t="s">
        <v>77</v>
      </c>
      <c r="U70" s="14" t="s">
        <v>173</v>
      </c>
      <c r="V70" s="15" t="s">
        <v>77</v>
      </c>
      <c r="W70" s="15" t="s">
        <v>77</v>
      </c>
      <c r="X70" s="15" t="s">
        <v>77</v>
      </c>
      <c r="Y70" s="15" t="s">
        <v>77</v>
      </c>
    </row>
    <row r="71" spans="1:25" x14ac:dyDescent="0.3">
      <c r="A71" t="str">
        <f>IF(B71=0,A70,VLOOKUP(LEFT(B71,FIND(" ",B71)-1)/IF(RIGHT(B71,2)="nF",1000,1),'TDK CGA series'!$G$5:$H$70,2))</f>
        <v>104</v>
      </c>
      <c r="B71" s="51"/>
      <c r="C71" s="51">
        <v>2012</v>
      </c>
      <c r="D71" s="50">
        <v>1.25</v>
      </c>
      <c r="E71" s="12" t="s">
        <v>76</v>
      </c>
      <c r="F71" s="16" t="str">
        <f t="shared" si="4"/>
        <v/>
      </c>
      <c r="G71" s="16" t="str">
        <f t="shared" si="4"/>
        <v/>
      </c>
      <c r="H71" s="16" t="str">
        <f t="shared" si="4"/>
        <v/>
      </c>
      <c r="I71" s="16" t="str">
        <f t="shared" si="4"/>
        <v>CGA4J2X7R2A104K125AE</v>
      </c>
      <c r="J71" s="16" t="str">
        <f t="shared" si="4"/>
        <v>CGA4J2X7R1H104K125AE</v>
      </c>
      <c r="K71" s="16" t="str">
        <f t="shared" si="4"/>
        <v/>
      </c>
      <c r="L71" s="16" t="str">
        <f t="shared" si="4"/>
        <v/>
      </c>
      <c r="M71" s="16" t="str">
        <f t="shared" si="4"/>
        <v/>
      </c>
      <c r="N71" s="16" t="str">
        <f t="shared" si="4"/>
        <v/>
      </c>
      <c r="Q71" s="18" t="s">
        <v>77</v>
      </c>
      <c r="R71" s="14" t="s">
        <v>77</v>
      </c>
      <c r="S71" s="14" t="s">
        <v>77</v>
      </c>
      <c r="T71" s="14" t="s">
        <v>174</v>
      </c>
      <c r="U71" s="14" t="s">
        <v>175</v>
      </c>
      <c r="V71" s="15" t="s">
        <v>77</v>
      </c>
      <c r="W71" s="15" t="s">
        <v>77</v>
      </c>
      <c r="X71" s="15" t="s">
        <v>77</v>
      </c>
      <c r="Y71" s="15" t="s">
        <v>77</v>
      </c>
    </row>
    <row r="72" spans="1:25" x14ac:dyDescent="0.3">
      <c r="A72" t="str">
        <f>IF(B72=0,A71,VLOOKUP(LEFT(B72,FIND(" ",B72)-1)/IF(RIGHT(B72,2)="nF",1000,1),'TDK CGA series'!$G$5:$H$70,2))</f>
        <v>104</v>
      </c>
      <c r="B72" s="51"/>
      <c r="C72" s="51"/>
      <c r="D72" s="50"/>
      <c r="E72" s="12" t="s">
        <v>79</v>
      </c>
      <c r="F72" s="16" t="str">
        <f t="shared" si="4"/>
        <v/>
      </c>
      <c r="G72" s="16" t="str">
        <f t="shared" si="4"/>
        <v/>
      </c>
      <c r="H72" s="16" t="str">
        <f t="shared" si="4"/>
        <v/>
      </c>
      <c r="I72" s="16" t="str">
        <f t="shared" si="4"/>
        <v>CGA4J2X7R2A104M125AE</v>
      </c>
      <c r="J72" s="16" t="str">
        <f t="shared" si="4"/>
        <v>CGA4J2X7R1H104M125AE</v>
      </c>
      <c r="K72" s="16" t="str">
        <f t="shared" si="4"/>
        <v/>
      </c>
      <c r="L72" s="16" t="str">
        <f t="shared" si="4"/>
        <v/>
      </c>
      <c r="M72" s="16" t="str">
        <f t="shared" si="4"/>
        <v/>
      </c>
      <c r="N72" s="16" t="str">
        <f t="shared" si="4"/>
        <v/>
      </c>
      <c r="Q72" s="18" t="s">
        <v>77</v>
      </c>
      <c r="R72" s="14" t="s">
        <v>77</v>
      </c>
      <c r="S72" s="14" t="s">
        <v>77</v>
      </c>
      <c r="T72" s="14" t="s">
        <v>176</v>
      </c>
      <c r="U72" s="14" t="s">
        <v>177</v>
      </c>
      <c r="V72" s="15" t="s">
        <v>77</v>
      </c>
      <c r="W72" s="15" t="s">
        <v>77</v>
      </c>
      <c r="X72" s="15" t="s">
        <v>77</v>
      </c>
      <c r="Y72" s="15" t="s">
        <v>77</v>
      </c>
    </row>
    <row r="73" spans="1:25" x14ac:dyDescent="0.3">
      <c r="A73" t="str">
        <f>IF(B73=0,A72,VLOOKUP(LEFT(B73,FIND(" ",B73)-1)/IF(RIGHT(B73,2)="nF",1000,1),'TDK CGA series'!$G$5:$H$70,2))</f>
        <v>104</v>
      </c>
      <c r="B73" s="51"/>
      <c r="C73" s="51">
        <v>3216</v>
      </c>
      <c r="D73" s="50">
        <v>1.3</v>
      </c>
      <c r="E73" s="12" t="s">
        <v>76</v>
      </c>
      <c r="F73" s="16" t="str">
        <f t="shared" si="4"/>
        <v/>
      </c>
      <c r="G73" s="16" t="str">
        <f t="shared" si="4"/>
        <v/>
      </c>
      <c r="H73" s="16" t="str">
        <f t="shared" si="4"/>
        <v>CGA5L3X7R2E104K160AE</v>
      </c>
      <c r="I73" s="16" t="str">
        <f t="shared" si="4"/>
        <v>CGA5L2X7R2A104K160AE</v>
      </c>
      <c r="J73" s="16" t="str">
        <f t="shared" si="4"/>
        <v/>
      </c>
      <c r="K73" s="16" t="str">
        <f t="shared" si="4"/>
        <v/>
      </c>
      <c r="L73" s="16" t="str">
        <f t="shared" si="4"/>
        <v/>
      </c>
      <c r="M73" s="16" t="str">
        <f t="shared" si="4"/>
        <v/>
      </c>
      <c r="N73" s="16" t="str">
        <f t="shared" si="4"/>
        <v/>
      </c>
      <c r="Q73" s="18" t="s">
        <v>77</v>
      </c>
      <c r="R73" s="14" t="s">
        <v>77</v>
      </c>
      <c r="S73" s="14" t="s">
        <v>178</v>
      </c>
      <c r="T73" s="14" t="s">
        <v>179</v>
      </c>
      <c r="U73" s="14" t="s">
        <v>77</v>
      </c>
      <c r="V73" s="15" t="s">
        <v>77</v>
      </c>
      <c r="W73" s="15" t="s">
        <v>77</v>
      </c>
      <c r="X73" s="15" t="s">
        <v>77</v>
      </c>
      <c r="Y73" s="15" t="s">
        <v>77</v>
      </c>
    </row>
    <row r="74" spans="1:25" x14ac:dyDescent="0.3">
      <c r="A74" t="str">
        <f>IF(B74=0,A73,VLOOKUP(LEFT(B74,FIND(" ",B74)-1)/IF(RIGHT(B74,2)="nF",1000,1),'TDK CGA series'!$G$5:$H$70,2))</f>
        <v>104</v>
      </c>
      <c r="B74" s="51"/>
      <c r="C74" s="51"/>
      <c r="D74" s="50"/>
      <c r="E74" s="12" t="s">
        <v>79</v>
      </c>
      <c r="F74" s="16" t="str">
        <f t="shared" si="4"/>
        <v/>
      </c>
      <c r="G74" s="16" t="str">
        <f t="shared" si="4"/>
        <v/>
      </c>
      <c r="H74" s="16" t="str">
        <f t="shared" si="4"/>
        <v>CGA5L3X7R2E104M160AE</v>
      </c>
      <c r="I74" s="16" t="str">
        <f t="shared" si="4"/>
        <v>CGA5L2X7R2A104M160AE</v>
      </c>
      <c r="J74" s="16" t="str">
        <f t="shared" si="4"/>
        <v/>
      </c>
      <c r="K74" s="16" t="str">
        <f t="shared" si="4"/>
        <v/>
      </c>
      <c r="L74" s="16" t="str">
        <f t="shared" si="4"/>
        <v/>
      </c>
      <c r="M74" s="16" t="str">
        <f t="shared" si="4"/>
        <v/>
      </c>
      <c r="N74" s="16" t="str">
        <f t="shared" si="4"/>
        <v/>
      </c>
      <c r="Q74" s="18" t="s">
        <v>77</v>
      </c>
      <c r="R74" s="14" t="s">
        <v>77</v>
      </c>
      <c r="S74" s="14" t="s">
        <v>180</v>
      </c>
      <c r="T74" s="14" t="s">
        <v>181</v>
      </c>
      <c r="U74" s="14" t="s">
        <v>77</v>
      </c>
      <c r="V74" s="15" t="s">
        <v>77</v>
      </c>
      <c r="W74" s="15" t="s">
        <v>77</v>
      </c>
      <c r="X74" s="15" t="s">
        <v>77</v>
      </c>
      <c r="Y74" s="15" t="s">
        <v>77</v>
      </c>
    </row>
    <row r="75" spans="1:25" x14ac:dyDescent="0.3">
      <c r="A75" t="str">
        <f>IF(B75=0,A74,VLOOKUP(LEFT(B75,FIND(" ",B75)-1)/IF(RIGHT(B75,2)="nF",1000,1),'TDK CGA series'!$G$5:$H$70,2))</f>
        <v>104</v>
      </c>
      <c r="B75" s="51"/>
      <c r="C75" s="51">
        <v>3225</v>
      </c>
      <c r="D75" s="50">
        <v>2</v>
      </c>
      <c r="E75" s="12" t="s">
        <v>76</v>
      </c>
      <c r="F75" s="16" t="str">
        <f t="shared" si="4"/>
        <v/>
      </c>
      <c r="G75" s="16" t="str">
        <f t="shared" si="4"/>
        <v/>
      </c>
      <c r="H75" s="16" t="str">
        <f t="shared" si="4"/>
        <v>CGA6M3X7R2E104K200AE</v>
      </c>
      <c r="I75" s="16" t="str">
        <f t="shared" si="4"/>
        <v/>
      </c>
      <c r="J75" s="16" t="str">
        <f t="shared" si="4"/>
        <v/>
      </c>
      <c r="K75" s="16" t="str">
        <f t="shared" si="4"/>
        <v/>
      </c>
      <c r="L75" s="16" t="str">
        <f t="shared" si="4"/>
        <v/>
      </c>
      <c r="M75" s="16" t="str">
        <f t="shared" si="4"/>
        <v/>
      </c>
      <c r="N75" s="16" t="str">
        <f t="shared" si="4"/>
        <v/>
      </c>
      <c r="Q75" s="18" t="s">
        <v>77</v>
      </c>
      <c r="R75" s="14" t="s">
        <v>77</v>
      </c>
      <c r="S75" s="14" t="s">
        <v>182</v>
      </c>
      <c r="T75" s="14" t="s">
        <v>77</v>
      </c>
      <c r="U75" s="14" t="s">
        <v>77</v>
      </c>
      <c r="V75" s="15" t="s">
        <v>77</v>
      </c>
      <c r="W75" s="15" t="s">
        <v>77</v>
      </c>
      <c r="X75" s="15" t="s">
        <v>77</v>
      </c>
      <c r="Y75" s="15" t="s">
        <v>77</v>
      </c>
    </row>
    <row r="76" spans="1:25" x14ac:dyDescent="0.3">
      <c r="A76" t="str">
        <f>IF(B76=0,A75,VLOOKUP(LEFT(B76,FIND(" ",B76)-1)/IF(RIGHT(B76,2)="nF",1000,1),'TDK CGA series'!$G$5:$H$70,2))</f>
        <v>104</v>
      </c>
      <c r="B76" s="51"/>
      <c r="C76" s="51"/>
      <c r="D76" s="50"/>
      <c r="E76" s="12" t="s">
        <v>79</v>
      </c>
      <c r="F76" s="16" t="str">
        <f t="shared" si="4"/>
        <v/>
      </c>
      <c r="G76" s="16" t="str">
        <f t="shared" si="4"/>
        <v/>
      </c>
      <c r="H76" s="16" t="str">
        <f t="shared" si="4"/>
        <v>CGA6M3X7R2E104M200AE</v>
      </c>
      <c r="I76" s="16" t="str">
        <f t="shared" si="4"/>
        <v/>
      </c>
      <c r="J76" s="16" t="str">
        <f t="shared" si="4"/>
        <v/>
      </c>
      <c r="K76" s="16" t="str">
        <f t="shared" si="4"/>
        <v/>
      </c>
      <c r="L76" s="16" t="str">
        <f t="shared" si="4"/>
        <v/>
      </c>
      <c r="M76" s="16" t="str">
        <f t="shared" si="4"/>
        <v/>
      </c>
      <c r="N76" s="16" t="str">
        <f t="shared" si="4"/>
        <v/>
      </c>
      <c r="Q76" s="18" t="s">
        <v>77</v>
      </c>
      <c r="R76" s="14" t="s">
        <v>77</v>
      </c>
      <c r="S76" s="14" t="s">
        <v>183</v>
      </c>
      <c r="T76" s="14" t="s">
        <v>77</v>
      </c>
      <c r="U76" s="14" t="s">
        <v>77</v>
      </c>
      <c r="V76" s="15" t="s">
        <v>77</v>
      </c>
      <c r="W76" s="15" t="s">
        <v>77</v>
      </c>
      <c r="X76" s="15" t="s">
        <v>77</v>
      </c>
      <c r="Y76" s="15" t="s">
        <v>77</v>
      </c>
    </row>
    <row r="77" spans="1:25" x14ac:dyDescent="0.3">
      <c r="A77" t="str">
        <f>IF(B77=0,A76,VLOOKUP(LEFT(B77,FIND(" ",B77)-1)/IF(RIGHT(B77,2)="nF",1000,1),'TDK CGA series'!$G$5:$H$70,2))</f>
        <v>104</v>
      </c>
      <c r="B77" s="51"/>
      <c r="C77" s="51">
        <v>4532</v>
      </c>
      <c r="D77" s="50">
        <v>2.2999999999999998</v>
      </c>
      <c r="E77" s="12" t="s">
        <v>76</v>
      </c>
      <c r="F77" s="16" t="str">
        <f t="shared" si="4"/>
        <v/>
      </c>
      <c r="G77" s="16" t="str">
        <f t="shared" si="4"/>
        <v>CGA8N4X7R2J104K230KE</v>
      </c>
      <c r="H77" s="16" t="str">
        <f t="shared" si="4"/>
        <v/>
      </c>
      <c r="I77" s="16" t="str">
        <f t="shared" si="4"/>
        <v/>
      </c>
      <c r="J77" s="16" t="str">
        <f t="shared" si="4"/>
        <v/>
      </c>
      <c r="K77" s="16" t="str">
        <f t="shared" si="4"/>
        <v/>
      </c>
      <c r="L77" s="16" t="str">
        <f t="shared" si="4"/>
        <v/>
      </c>
      <c r="M77" s="16" t="str">
        <f t="shared" si="4"/>
        <v/>
      </c>
      <c r="N77" s="16" t="str">
        <f t="shared" si="4"/>
        <v/>
      </c>
      <c r="Q77" s="18" t="s">
        <v>77</v>
      </c>
      <c r="R77" s="14" t="s">
        <v>184</v>
      </c>
      <c r="S77" s="14" t="s">
        <v>77</v>
      </c>
      <c r="T77" s="14" t="s">
        <v>77</v>
      </c>
      <c r="U77" s="14" t="s">
        <v>77</v>
      </c>
      <c r="V77" s="15" t="s">
        <v>77</v>
      </c>
      <c r="W77" s="15" t="s">
        <v>77</v>
      </c>
      <c r="X77" s="15" t="s">
        <v>77</v>
      </c>
      <c r="Y77" s="15" t="s">
        <v>77</v>
      </c>
    </row>
    <row r="78" spans="1:25" x14ac:dyDescent="0.3">
      <c r="A78" t="str">
        <f>IF(B78=0,A77,VLOOKUP(LEFT(B78,FIND(" ",B78)-1)/IF(RIGHT(B78,2)="nF",1000,1),'TDK CGA series'!$G$5:$H$70,2))</f>
        <v>104</v>
      </c>
      <c r="B78" s="51"/>
      <c r="C78" s="51"/>
      <c r="D78" s="50"/>
      <c r="E78" s="12" t="s">
        <v>79</v>
      </c>
      <c r="F78" s="16" t="str">
        <f t="shared" si="4"/>
        <v/>
      </c>
      <c r="G78" s="16" t="str">
        <f t="shared" si="4"/>
        <v>CGA8N4X7R2J104M230KE</v>
      </c>
      <c r="H78" s="16" t="str">
        <f t="shared" si="4"/>
        <v/>
      </c>
      <c r="I78" s="16" t="str">
        <f t="shared" si="4"/>
        <v/>
      </c>
      <c r="J78" s="16" t="str">
        <f t="shared" si="4"/>
        <v/>
      </c>
      <c r="K78" s="16" t="str">
        <f t="shared" si="4"/>
        <v/>
      </c>
      <c r="L78" s="16" t="str">
        <f t="shared" si="4"/>
        <v/>
      </c>
      <c r="M78" s="16" t="str">
        <f t="shared" si="4"/>
        <v/>
      </c>
      <c r="N78" s="16" t="str">
        <f t="shared" si="4"/>
        <v/>
      </c>
      <c r="Q78" s="18" t="s">
        <v>77</v>
      </c>
      <c r="R78" s="14" t="s">
        <v>185</v>
      </c>
      <c r="S78" s="14" t="s">
        <v>77</v>
      </c>
      <c r="T78" s="14" t="s">
        <v>77</v>
      </c>
      <c r="U78" s="14" t="s">
        <v>77</v>
      </c>
      <c r="V78" s="15" t="s">
        <v>77</v>
      </c>
      <c r="W78" s="15" t="s">
        <v>77</v>
      </c>
      <c r="X78" s="15" t="s">
        <v>77</v>
      </c>
      <c r="Y78" s="15" t="s">
        <v>77</v>
      </c>
    </row>
    <row r="79" spans="1:25" x14ac:dyDescent="0.3">
      <c r="A79" t="str">
        <f>IF(B79=0,A78,VLOOKUP(LEFT(B79,FIND(" ",B79)-1)/IF(RIGHT(B79,2)="nF",1000,1),'TDK CGA series'!$G$5:$H$70,2))</f>
        <v>184</v>
      </c>
      <c r="B79" s="51" t="s">
        <v>277</v>
      </c>
      <c r="C79" s="52">
        <v>1005</v>
      </c>
      <c r="D79" s="54">
        <v>0.5</v>
      </c>
      <c r="E79" s="12" t="s">
        <v>76</v>
      </c>
      <c r="F79" s="13" t="str">
        <f t="shared" si="4"/>
        <v/>
      </c>
      <c r="G79" s="13" t="str">
        <f t="shared" si="4"/>
        <v/>
      </c>
      <c r="H79" s="13" t="str">
        <f t="shared" si="4"/>
        <v/>
      </c>
      <c r="I79" s="13" t="str">
        <f t="shared" si="4"/>
        <v/>
      </c>
      <c r="J79" s="13" t="str">
        <f t="shared" si="4"/>
        <v/>
      </c>
      <c r="K79" s="13" t="str">
        <f t="shared" si="4"/>
        <v>CGA2B1X7R1V224K050BE</v>
      </c>
      <c r="L79" s="13" t="str">
        <f t="shared" si="4"/>
        <v>CGA2B3X7R1E224K050BE</v>
      </c>
      <c r="M79" s="13" t="str">
        <f t="shared" si="4"/>
        <v>CGA2B2X7R1C224K050BE</v>
      </c>
      <c r="N79" s="13" t="str">
        <f t="shared" si="4"/>
        <v/>
      </c>
      <c r="Q79" s="18" t="s">
        <v>77</v>
      </c>
      <c r="R79" s="14" t="s">
        <v>77</v>
      </c>
      <c r="S79" s="14" t="s">
        <v>77</v>
      </c>
      <c r="T79" s="14" t="s">
        <v>77</v>
      </c>
      <c r="U79" s="14" t="s">
        <v>77</v>
      </c>
      <c r="V79" s="15" t="s">
        <v>187</v>
      </c>
      <c r="W79" s="15" t="s">
        <v>188</v>
      </c>
      <c r="X79" s="15" t="s">
        <v>189</v>
      </c>
      <c r="Y79" s="15" t="s">
        <v>77</v>
      </c>
    </row>
    <row r="80" spans="1:25" x14ac:dyDescent="0.3">
      <c r="A80" t="str">
        <f>IF(B80=0,A79,VLOOKUP(LEFT(B80,FIND(" ",B80)-1)/IF(RIGHT(B80,2)="nF",1000,1),'TDK CGA series'!$G$5:$H$70,2))</f>
        <v>184</v>
      </c>
      <c r="B80" s="51"/>
      <c r="C80" s="53"/>
      <c r="D80" s="55"/>
      <c r="E80" s="12" t="s">
        <v>79</v>
      </c>
      <c r="F80" s="16" t="str">
        <f t="shared" si="4"/>
        <v/>
      </c>
      <c r="G80" s="16" t="str">
        <f t="shared" si="4"/>
        <v/>
      </c>
      <c r="H80" s="16" t="str">
        <f t="shared" si="4"/>
        <v/>
      </c>
      <c r="I80" s="16" t="str">
        <f t="shared" si="4"/>
        <v/>
      </c>
      <c r="J80" s="16" t="str">
        <f t="shared" si="4"/>
        <v/>
      </c>
      <c r="K80" s="16" t="str">
        <f t="shared" si="4"/>
        <v>CGA2B1X7R1V224M050BE</v>
      </c>
      <c r="L80" s="16" t="str">
        <f t="shared" si="4"/>
        <v>CGA2B3X7R1E224M050BE</v>
      </c>
      <c r="M80" s="16" t="str">
        <f t="shared" si="4"/>
        <v>CGA2B2X7R1C224M050BE</v>
      </c>
      <c r="N80" s="16" t="str">
        <f t="shared" si="4"/>
        <v/>
      </c>
      <c r="Q80" s="18" t="s">
        <v>77</v>
      </c>
      <c r="R80" s="14" t="s">
        <v>77</v>
      </c>
      <c r="S80" s="14" t="s">
        <v>77</v>
      </c>
      <c r="T80" s="14" t="s">
        <v>77</v>
      </c>
      <c r="U80" s="14" t="s">
        <v>77</v>
      </c>
      <c r="V80" s="15" t="s">
        <v>190</v>
      </c>
      <c r="W80" s="15" t="s">
        <v>191</v>
      </c>
      <c r="X80" s="15" t="s">
        <v>192</v>
      </c>
      <c r="Y80" s="15" t="s">
        <v>77</v>
      </c>
    </row>
    <row r="81" spans="1:25" x14ac:dyDescent="0.3">
      <c r="A81" t="str">
        <f>IF(B81=0,A80,VLOOKUP(LEFT(B81,FIND(" ",B81)-1)/IF(RIGHT(B81,2)="nF",1000,1),'TDK CGA series'!$G$5:$H$70,2))</f>
        <v>184</v>
      </c>
      <c r="B81" s="51"/>
      <c r="C81" s="51">
        <v>1608</v>
      </c>
      <c r="D81" s="50">
        <v>0.8</v>
      </c>
      <c r="E81" s="12" t="s">
        <v>76</v>
      </c>
      <c r="F81" s="16" t="str">
        <f t="shared" si="4"/>
        <v/>
      </c>
      <c r="G81" s="16" t="str">
        <f t="shared" si="4"/>
        <v/>
      </c>
      <c r="H81" s="16" t="str">
        <f t="shared" si="4"/>
        <v/>
      </c>
      <c r="I81" s="16" t="str">
        <f t="shared" si="4"/>
        <v/>
      </c>
      <c r="J81" s="16" t="str">
        <f t="shared" si="4"/>
        <v>CGA3E3X7R1H224K080AE</v>
      </c>
      <c r="K81" s="16" t="str">
        <f t="shared" si="4"/>
        <v>CGA3E3X7R1V224K080AE</v>
      </c>
      <c r="L81" s="16" t="str">
        <f t="shared" si="4"/>
        <v/>
      </c>
      <c r="M81" s="16" t="str">
        <f t="shared" si="4"/>
        <v/>
      </c>
      <c r="N81" s="16" t="str">
        <f t="shared" si="4"/>
        <v/>
      </c>
      <c r="Q81" s="18" t="s">
        <v>77</v>
      </c>
      <c r="R81" s="14" t="s">
        <v>77</v>
      </c>
      <c r="S81" s="14" t="s">
        <v>77</v>
      </c>
      <c r="T81" s="14" t="s">
        <v>77</v>
      </c>
      <c r="U81" s="14" t="s">
        <v>193</v>
      </c>
      <c r="V81" s="15" t="s">
        <v>194</v>
      </c>
      <c r="W81" s="15" t="s">
        <v>77</v>
      </c>
      <c r="X81" s="15" t="s">
        <v>77</v>
      </c>
      <c r="Y81" s="15" t="s">
        <v>77</v>
      </c>
    </row>
    <row r="82" spans="1:25" x14ac:dyDescent="0.3">
      <c r="A82" t="str">
        <f>IF(B82=0,A81,VLOOKUP(LEFT(B82,FIND(" ",B82)-1)/IF(RIGHT(B82,2)="nF",1000,1),'TDK CGA series'!$G$5:$H$70,2))</f>
        <v>184</v>
      </c>
      <c r="B82" s="51"/>
      <c r="C82" s="51"/>
      <c r="D82" s="50"/>
      <c r="E82" s="12" t="s">
        <v>79</v>
      </c>
      <c r="F82" s="16" t="str">
        <f t="shared" si="4"/>
        <v/>
      </c>
      <c r="G82" s="16" t="str">
        <f t="shared" si="4"/>
        <v/>
      </c>
      <c r="H82" s="16" t="str">
        <f t="shared" si="4"/>
        <v/>
      </c>
      <c r="I82" s="16" t="str">
        <f t="shared" si="4"/>
        <v/>
      </c>
      <c r="J82" s="16" t="str">
        <f t="shared" si="4"/>
        <v>CGA3E3X7R1H224M080AE</v>
      </c>
      <c r="K82" s="16" t="str">
        <f t="shared" si="4"/>
        <v>CGA3E3X7R1V224M080AE</v>
      </c>
      <c r="L82" s="16" t="str">
        <f t="shared" si="4"/>
        <v/>
      </c>
      <c r="M82" s="16" t="str">
        <f t="shared" si="4"/>
        <v/>
      </c>
      <c r="N82" s="16" t="str">
        <f t="shared" si="4"/>
        <v/>
      </c>
      <c r="Q82" s="18" t="s">
        <v>77</v>
      </c>
      <c r="R82" s="14" t="s">
        <v>77</v>
      </c>
      <c r="S82" s="14" t="s">
        <v>77</v>
      </c>
      <c r="T82" s="14" t="s">
        <v>77</v>
      </c>
      <c r="U82" s="14" t="s">
        <v>195</v>
      </c>
      <c r="V82" s="15" t="s">
        <v>196</v>
      </c>
      <c r="W82" s="15" t="s">
        <v>77</v>
      </c>
      <c r="X82" s="15" t="s">
        <v>77</v>
      </c>
      <c r="Y82" s="15" t="s">
        <v>77</v>
      </c>
    </row>
    <row r="83" spans="1:25" x14ac:dyDescent="0.3">
      <c r="A83" t="str">
        <f>IF(B83=0,A82,VLOOKUP(LEFT(B83,FIND(" ",B83)-1)/IF(RIGHT(B83,2)="nF",1000,1),'TDK CGA series'!$G$5:$H$70,2))</f>
        <v>184</v>
      </c>
      <c r="B83" s="51"/>
      <c r="C83" s="51">
        <v>2012</v>
      </c>
      <c r="D83" s="50">
        <v>1.25</v>
      </c>
      <c r="E83" s="12" t="s">
        <v>76</v>
      </c>
      <c r="F83" s="16" t="str">
        <f t="shared" si="4"/>
        <v/>
      </c>
      <c r="G83" s="16" t="str">
        <f t="shared" si="4"/>
        <v/>
      </c>
      <c r="H83" s="16" t="str">
        <f t="shared" si="4"/>
        <v/>
      </c>
      <c r="I83" s="16" t="str">
        <f t="shared" si="4"/>
        <v/>
      </c>
      <c r="J83" s="16" t="str">
        <f t="shared" si="4"/>
        <v>CGA4J2X7R1H224K125AE</v>
      </c>
      <c r="K83" s="16" t="str">
        <f t="shared" si="4"/>
        <v/>
      </c>
      <c r="L83" s="16" t="str">
        <f t="shared" si="4"/>
        <v/>
      </c>
      <c r="M83" s="16" t="str">
        <f t="shared" si="4"/>
        <v/>
      </c>
      <c r="N83" s="16" t="str">
        <f t="shared" si="4"/>
        <v/>
      </c>
      <c r="Q83" s="18" t="s">
        <v>77</v>
      </c>
      <c r="R83" s="14" t="s">
        <v>77</v>
      </c>
      <c r="S83" s="14" t="s">
        <v>77</v>
      </c>
      <c r="T83" s="14" t="s">
        <v>77</v>
      </c>
      <c r="U83" s="14" t="s">
        <v>197</v>
      </c>
      <c r="V83" s="15" t="s">
        <v>77</v>
      </c>
      <c r="W83" s="15" t="s">
        <v>77</v>
      </c>
      <c r="X83" s="15" t="s">
        <v>77</v>
      </c>
      <c r="Y83" s="15" t="s">
        <v>77</v>
      </c>
    </row>
    <row r="84" spans="1:25" x14ac:dyDescent="0.3">
      <c r="A84" t="str">
        <f>IF(B84=0,A83,VLOOKUP(LEFT(B84,FIND(" ",B84)-1)/IF(RIGHT(B84,2)="nF",1000,1),'TDK CGA series'!$G$5:$H$70,2))</f>
        <v>184</v>
      </c>
      <c r="B84" s="51"/>
      <c r="C84" s="51"/>
      <c r="D84" s="50"/>
      <c r="E84" s="12" t="s">
        <v>79</v>
      </c>
      <c r="F84" s="16" t="str">
        <f t="shared" si="4"/>
        <v/>
      </c>
      <c r="G84" s="16" t="str">
        <f t="shared" si="4"/>
        <v/>
      </c>
      <c r="H84" s="16" t="str">
        <f t="shared" si="4"/>
        <v/>
      </c>
      <c r="I84" s="16" t="str">
        <f t="shared" si="4"/>
        <v/>
      </c>
      <c r="J84" s="16" t="str">
        <f t="shared" si="4"/>
        <v>CGA4J2X7R1H224M125AE</v>
      </c>
      <c r="K84" s="16" t="str">
        <f t="shared" si="4"/>
        <v/>
      </c>
      <c r="L84" s="16" t="str">
        <f t="shared" si="4"/>
        <v/>
      </c>
      <c r="M84" s="16" t="str">
        <f t="shared" si="4"/>
        <v/>
      </c>
      <c r="N84" s="16" t="str">
        <f t="shared" si="4"/>
        <v/>
      </c>
      <c r="Q84" s="18" t="s">
        <v>77</v>
      </c>
      <c r="R84" s="14" t="s">
        <v>77</v>
      </c>
      <c r="S84" s="14" t="s">
        <v>77</v>
      </c>
      <c r="T84" s="14" t="s">
        <v>77</v>
      </c>
      <c r="U84" s="14" t="s">
        <v>198</v>
      </c>
      <c r="V84" s="15" t="s">
        <v>77</v>
      </c>
      <c r="W84" s="15" t="s">
        <v>77</v>
      </c>
      <c r="X84" s="15" t="s">
        <v>77</v>
      </c>
      <c r="Y84" s="15" t="s">
        <v>77</v>
      </c>
    </row>
    <row r="85" spans="1:25" x14ac:dyDescent="0.3">
      <c r="A85" t="str">
        <f>IF(B85=0,A84,VLOOKUP(LEFT(B85,FIND(" ",B85)-1)/IF(RIGHT(B85,2)="nF",1000,1),'TDK CGA series'!$G$5:$H$70,2))</f>
        <v>184</v>
      </c>
      <c r="B85" s="51"/>
      <c r="C85" s="51">
        <v>3216</v>
      </c>
      <c r="D85" s="50">
        <v>1.1499999999999999</v>
      </c>
      <c r="E85" s="12" t="s">
        <v>76</v>
      </c>
      <c r="F85" s="16" t="str">
        <f t="shared" si="4"/>
        <v/>
      </c>
      <c r="G85" s="16" t="str">
        <f t="shared" si="4"/>
        <v/>
      </c>
      <c r="H85" s="16" t="str">
        <f t="shared" si="4"/>
        <v/>
      </c>
      <c r="I85" s="16" t="str">
        <f t="shared" si="4"/>
        <v>CGA5H2X7R2A224K115AE</v>
      </c>
      <c r="J85" s="16" t="str">
        <f t="shared" si="4"/>
        <v/>
      </c>
      <c r="K85" s="16" t="str">
        <f t="shared" si="4"/>
        <v/>
      </c>
      <c r="L85" s="16" t="str">
        <f t="shared" si="4"/>
        <v/>
      </c>
      <c r="M85" s="16" t="str">
        <f t="shared" si="4"/>
        <v/>
      </c>
      <c r="N85" s="16" t="str">
        <f t="shared" si="4"/>
        <v/>
      </c>
      <c r="Q85" s="18" t="s">
        <v>77</v>
      </c>
      <c r="R85" s="14" t="s">
        <v>77</v>
      </c>
      <c r="S85" s="14" t="s">
        <v>77</v>
      </c>
      <c r="T85" s="14" t="s">
        <v>199</v>
      </c>
      <c r="U85" s="14" t="s">
        <v>77</v>
      </c>
      <c r="V85" s="15" t="s">
        <v>77</v>
      </c>
      <c r="W85" s="15" t="s">
        <v>77</v>
      </c>
      <c r="X85" s="15" t="s">
        <v>77</v>
      </c>
      <c r="Y85" s="15" t="s">
        <v>77</v>
      </c>
    </row>
    <row r="86" spans="1:25" x14ac:dyDescent="0.3">
      <c r="A86" t="str">
        <f>IF(B86=0,A85,VLOOKUP(LEFT(B86,FIND(" ",B86)-1)/IF(RIGHT(B86,2)="nF",1000,1),'TDK CGA series'!$G$5:$H$70,2))</f>
        <v>184</v>
      </c>
      <c r="B86" s="51"/>
      <c r="C86" s="51"/>
      <c r="D86" s="50"/>
      <c r="E86" s="12" t="s">
        <v>79</v>
      </c>
      <c r="F86" s="16" t="str">
        <f t="shared" si="4"/>
        <v/>
      </c>
      <c r="G86" s="16" t="str">
        <f t="shared" si="4"/>
        <v/>
      </c>
      <c r="H86" s="16" t="str">
        <f t="shared" si="4"/>
        <v/>
      </c>
      <c r="I86" s="16" t="str">
        <f t="shared" si="4"/>
        <v>CGA5H2X7R2A224M115AE</v>
      </c>
      <c r="J86" s="16" t="str">
        <f t="shared" si="4"/>
        <v/>
      </c>
      <c r="K86" s="16" t="str">
        <f t="shared" si="4"/>
        <v/>
      </c>
      <c r="L86" s="16" t="str">
        <f t="shared" si="4"/>
        <v/>
      </c>
      <c r="M86" s="16" t="str">
        <f t="shared" si="4"/>
        <v/>
      </c>
      <c r="N86" s="16" t="str">
        <f t="shared" si="4"/>
        <v/>
      </c>
      <c r="Q86" s="18" t="s">
        <v>77</v>
      </c>
      <c r="R86" s="14" t="s">
        <v>77</v>
      </c>
      <c r="S86" s="14" t="s">
        <v>77</v>
      </c>
      <c r="T86" s="14" t="s">
        <v>200</v>
      </c>
      <c r="U86" s="14" t="s">
        <v>77</v>
      </c>
      <c r="V86" s="15" t="s">
        <v>77</v>
      </c>
      <c r="W86" s="15" t="s">
        <v>77</v>
      </c>
      <c r="X86" s="15" t="s">
        <v>77</v>
      </c>
      <c r="Y86" s="15" t="s">
        <v>77</v>
      </c>
    </row>
    <row r="87" spans="1:25" x14ac:dyDescent="0.3">
      <c r="A87" t="str">
        <f>IF(B87=0,A86,VLOOKUP(LEFT(B87,FIND(" ",B87)-1)/IF(RIGHT(B87,2)="nF",1000,1),'TDK CGA series'!$G$5:$H$70,2))</f>
        <v>184</v>
      </c>
      <c r="B87" s="51"/>
      <c r="C87" s="51">
        <v>3225</v>
      </c>
      <c r="D87" s="50">
        <v>2</v>
      </c>
      <c r="E87" s="12" t="s">
        <v>76</v>
      </c>
      <c r="F87" s="16" t="str">
        <f t="shared" si="4"/>
        <v/>
      </c>
      <c r="G87" s="16" t="str">
        <f t="shared" si="4"/>
        <v/>
      </c>
      <c r="H87" s="16" t="str">
        <f t="shared" si="4"/>
        <v>CGA6M3X7R2E224K200AE</v>
      </c>
      <c r="I87" s="16" t="str">
        <f t="shared" si="4"/>
        <v/>
      </c>
      <c r="J87" s="16" t="str">
        <f t="shared" si="4"/>
        <v/>
      </c>
      <c r="K87" s="16" t="str">
        <f t="shared" si="4"/>
        <v/>
      </c>
      <c r="L87" s="16" t="str">
        <f t="shared" si="4"/>
        <v/>
      </c>
      <c r="M87" s="16" t="str">
        <f t="shared" si="4"/>
        <v/>
      </c>
      <c r="N87" s="16" t="str">
        <f t="shared" si="4"/>
        <v/>
      </c>
      <c r="Q87" s="18" t="s">
        <v>77</v>
      </c>
      <c r="R87" s="14" t="s">
        <v>77</v>
      </c>
      <c r="S87" s="14" t="s">
        <v>201</v>
      </c>
      <c r="T87" s="14" t="s">
        <v>77</v>
      </c>
      <c r="U87" s="14" t="s">
        <v>77</v>
      </c>
      <c r="V87" s="15" t="s">
        <v>77</v>
      </c>
      <c r="W87" s="15" t="s">
        <v>77</v>
      </c>
      <c r="X87" s="15" t="s">
        <v>77</v>
      </c>
      <c r="Y87" s="15" t="s">
        <v>77</v>
      </c>
    </row>
    <row r="88" spans="1:25" x14ac:dyDescent="0.3">
      <c r="A88" t="str">
        <f>IF(B88=0,A87,VLOOKUP(LEFT(B88,FIND(" ",B88)-1)/IF(RIGHT(B88,2)="nF",1000,1),'TDK CGA series'!$G$5:$H$70,2))</f>
        <v>184</v>
      </c>
      <c r="B88" s="51"/>
      <c r="C88" s="51"/>
      <c r="D88" s="50"/>
      <c r="E88" s="12" t="s">
        <v>79</v>
      </c>
      <c r="F88" s="16" t="str">
        <f t="shared" si="4"/>
        <v/>
      </c>
      <c r="G88" s="16" t="str">
        <f t="shared" si="4"/>
        <v/>
      </c>
      <c r="H88" s="16" t="str">
        <f t="shared" si="4"/>
        <v>CGA6M3X7R2E224M200AE</v>
      </c>
      <c r="I88" s="16" t="str">
        <f t="shared" si="4"/>
        <v/>
      </c>
      <c r="J88" s="16" t="str">
        <f t="shared" si="4"/>
        <v/>
      </c>
      <c r="K88" s="16" t="str">
        <f t="shared" si="4"/>
        <v/>
      </c>
      <c r="L88" s="16" t="str">
        <f t="shared" si="4"/>
        <v/>
      </c>
      <c r="M88" s="16" t="str">
        <f t="shared" si="4"/>
        <v/>
      </c>
      <c r="N88" s="16" t="str">
        <f t="shared" si="4"/>
        <v/>
      </c>
      <c r="Q88" s="18" t="s">
        <v>77</v>
      </c>
      <c r="R88" s="14" t="s">
        <v>77</v>
      </c>
      <c r="S88" s="14" t="s">
        <v>202</v>
      </c>
      <c r="T88" s="14" t="s">
        <v>77</v>
      </c>
      <c r="U88" s="14" t="s">
        <v>77</v>
      </c>
      <c r="V88" s="15" t="s">
        <v>77</v>
      </c>
      <c r="W88" s="15" t="s">
        <v>77</v>
      </c>
      <c r="X88" s="15" t="s">
        <v>77</v>
      </c>
      <c r="Y88" s="15" t="s">
        <v>77</v>
      </c>
    </row>
    <row r="89" spans="1:25" x14ac:dyDescent="0.3">
      <c r="A89" t="str">
        <f>IF(B89=0,A88,VLOOKUP(LEFT(B89,FIND(" ",B89)-1)/IF(RIGHT(B89,2)="nF",1000,1),'TDK CGA series'!$G$5:$H$70,2))</f>
        <v>184</v>
      </c>
      <c r="B89" s="51"/>
      <c r="C89" s="51">
        <v>5750</v>
      </c>
      <c r="D89" s="50">
        <v>2.2999999999999998</v>
      </c>
      <c r="E89" s="12" t="s">
        <v>76</v>
      </c>
      <c r="F89" s="16" t="str">
        <f t="shared" si="4"/>
        <v/>
      </c>
      <c r="G89" s="16" t="str">
        <f t="shared" si="4"/>
        <v>CGA9N4X7R2J224K230KE</v>
      </c>
      <c r="H89" s="16" t="str">
        <f t="shared" si="4"/>
        <v/>
      </c>
      <c r="I89" s="16" t="str">
        <f t="shared" si="4"/>
        <v/>
      </c>
      <c r="J89" s="16" t="str">
        <f t="shared" si="4"/>
        <v/>
      </c>
      <c r="K89" s="16" t="str">
        <f t="shared" si="4"/>
        <v/>
      </c>
      <c r="L89" s="16" t="str">
        <f t="shared" si="4"/>
        <v/>
      </c>
      <c r="M89" s="16" t="str">
        <f t="shared" si="4"/>
        <v/>
      </c>
      <c r="N89" s="16" t="str">
        <f t="shared" si="4"/>
        <v/>
      </c>
      <c r="Q89" s="18" t="s">
        <v>77</v>
      </c>
      <c r="R89" s="14" t="s">
        <v>203</v>
      </c>
      <c r="S89" s="14" t="s">
        <v>77</v>
      </c>
      <c r="T89" s="14" t="s">
        <v>77</v>
      </c>
      <c r="U89" s="14" t="s">
        <v>77</v>
      </c>
      <c r="V89" s="15" t="s">
        <v>77</v>
      </c>
      <c r="W89" s="15" t="s">
        <v>77</v>
      </c>
      <c r="X89" s="15" t="s">
        <v>77</v>
      </c>
      <c r="Y89" s="15" t="s">
        <v>77</v>
      </c>
    </row>
    <row r="90" spans="1:25" x14ac:dyDescent="0.3">
      <c r="A90" t="str">
        <f>IF(B90=0,A89,VLOOKUP(LEFT(B90,FIND(" ",B90)-1)/IF(RIGHT(B90,2)="nF",1000,1),'TDK CGA series'!$G$5:$H$70,2))</f>
        <v>184</v>
      </c>
      <c r="B90" s="51"/>
      <c r="C90" s="51"/>
      <c r="D90" s="50"/>
      <c r="E90" s="12" t="s">
        <v>79</v>
      </c>
      <c r="F90" s="16" t="str">
        <f t="shared" si="4"/>
        <v/>
      </c>
      <c r="G90" s="16" t="str">
        <f t="shared" si="4"/>
        <v>CGA9N4X7R2J224M230KE</v>
      </c>
      <c r="H90" s="16" t="str">
        <f t="shared" si="4"/>
        <v/>
      </c>
      <c r="I90" s="16" t="str">
        <f t="shared" si="4"/>
        <v/>
      </c>
      <c r="J90" s="16" t="str">
        <f t="shared" si="4"/>
        <v/>
      </c>
      <c r="K90" s="16" t="str">
        <f t="shared" si="4"/>
        <v/>
      </c>
      <c r="L90" s="16" t="str">
        <f t="shared" si="4"/>
        <v/>
      </c>
      <c r="M90" s="16" t="str">
        <f t="shared" si="4"/>
        <v/>
      </c>
      <c r="N90" s="16" t="str">
        <f t="shared" si="4"/>
        <v/>
      </c>
      <c r="Q90" s="18" t="s">
        <v>77</v>
      </c>
      <c r="R90" s="14" t="s">
        <v>204</v>
      </c>
      <c r="S90" s="14" t="s">
        <v>77</v>
      </c>
      <c r="T90" s="14" t="s">
        <v>77</v>
      </c>
      <c r="U90" s="14" t="s">
        <v>77</v>
      </c>
      <c r="V90" s="15" t="s">
        <v>77</v>
      </c>
      <c r="W90" s="15" t="s">
        <v>77</v>
      </c>
      <c r="X90" s="15" t="s">
        <v>77</v>
      </c>
      <c r="Y90" s="15" t="s">
        <v>77</v>
      </c>
    </row>
    <row r="91" spans="1:25" x14ac:dyDescent="0.3">
      <c r="A91" t="str">
        <f>IF(B91=0,A90,VLOOKUP(LEFT(B91,FIND(" ",B91)-1)/IF(RIGHT(B91,2)="nF",1000,1),'TDK CGA series'!$G$5:$H$70,2))</f>
        <v>474</v>
      </c>
      <c r="B91" s="51" t="s">
        <v>278</v>
      </c>
      <c r="C91" s="51">
        <v>1608</v>
      </c>
      <c r="D91" s="50">
        <v>0.8</v>
      </c>
      <c r="E91" s="12" t="s">
        <v>76</v>
      </c>
      <c r="F91" s="13" t="str">
        <f t="shared" si="4"/>
        <v/>
      </c>
      <c r="G91" s="13" t="str">
        <f t="shared" si="4"/>
        <v/>
      </c>
      <c r="H91" s="13" t="str">
        <f t="shared" si="4"/>
        <v/>
      </c>
      <c r="I91" s="13" t="str">
        <f t="shared" si="4"/>
        <v/>
      </c>
      <c r="J91" s="13" t="str">
        <f t="shared" si="4"/>
        <v>CGA3E3X7R1H474K080AE</v>
      </c>
      <c r="K91" s="13" t="str">
        <f t="shared" si="4"/>
        <v>CGA3E1X7R1V474K080AE</v>
      </c>
      <c r="L91" s="13" t="str">
        <f t="shared" si="4"/>
        <v>CGA3E3X7R1E474K080AE</v>
      </c>
      <c r="M91" s="13" t="str">
        <f t="shared" si="4"/>
        <v/>
      </c>
      <c r="N91" s="13" t="str">
        <f t="shared" si="4"/>
        <v/>
      </c>
      <c r="Q91" s="18" t="s">
        <v>77</v>
      </c>
      <c r="R91" s="14" t="s">
        <v>77</v>
      </c>
      <c r="S91" s="14" t="s">
        <v>77</v>
      </c>
      <c r="T91" s="14" t="s">
        <v>77</v>
      </c>
      <c r="U91" s="14" t="s">
        <v>206</v>
      </c>
      <c r="V91" s="15" t="s">
        <v>207</v>
      </c>
      <c r="W91" s="15" t="s">
        <v>208</v>
      </c>
      <c r="X91" s="15" t="s">
        <v>77</v>
      </c>
      <c r="Y91" s="15" t="s">
        <v>77</v>
      </c>
    </row>
    <row r="92" spans="1:25" x14ac:dyDescent="0.3">
      <c r="A92" t="str">
        <f>IF(B92=0,A91,VLOOKUP(LEFT(B92,FIND(" ",B92)-1)/IF(RIGHT(B92,2)="nF",1000,1),'TDK CGA series'!$G$5:$H$70,2))</f>
        <v>474</v>
      </c>
      <c r="B92" s="51"/>
      <c r="C92" s="51"/>
      <c r="D92" s="50"/>
      <c r="E92" s="12" t="s">
        <v>79</v>
      </c>
      <c r="F92" s="16" t="str">
        <f t="shared" si="4"/>
        <v/>
      </c>
      <c r="G92" s="16" t="str">
        <f t="shared" si="4"/>
        <v/>
      </c>
      <c r="H92" s="16" t="str">
        <f t="shared" si="4"/>
        <v/>
      </c>
      <c r="I92" s="16" t="str">
        <f t="shared" ref="I92:N123" si="5">IF(T92&lt;&gt;"",HYPERLINK("https://product.tdk.com/en/search/capacitor/ceramic/mlcc/info?part_no="&amp;T92&amp;"&amp;utm_source=mlcc_automotive_soft_en.pdf&amp;utm_medium=catalog",T92),"")</f>
        <v/>
      </c>
      <c r="J92" s="16" t="str">
        <f t="shared" si="5"/>
        <v>CGA3E3X7R1H474M080AE</v>
      </c>
      <c r="K92" s="16" t="str">
        <f t="shared" si="5"/>
        <v>CGA3E1X7R1V474M080AE</v>
      </c>
      <c r="L92" s="16" t="str">
        <f t="shared" si="5"/>
        <v>CGA3E3X7R1E474M080AE</v>
      </c>
      <c r="M92" s="16" t="str">
        <f t="shared" si="5"/>
        <v/>
      </c>
      <c r="N92" s="16" t="str">
        <f t="shared" si="5"/>
        <v/>
      </c>
      <c r="Q92" s="18" t="s">
        <v>77</v>
      </c>
      <c r="R92" s="14" t="s">
        <v>77</v>
      </c>
      <c r="S92" s="14" t="s">
        <v>77</v>
      </c>
      <c r="T92" s="14" t="s">
        <v>77</v>
      </c>
      <c r="U92" s="14" t="s">
        <v>209</v>
      </c>
      <c r="V92" s="15" t="s">
        <v>210</v>
      </c>
      <c r="W92" s="15" t="s">
        <v>211</v>
      </c>
      <c r="X92" s="15" t="s">
        <v>77</v>
      </c>
      <c r="Y92" s="15" t="s">
        <v>77</v>
      </c>
    </row>
    <row r="93" spans="1:25" x14ac:dyDescent="0.3">
      <c r="A93" t="str">
        <f>IF(B93=0,A92,VLOOKUP(LEFT(B93,FIND(" ",B93)-1)/IF(RIGHT(B93,2)="nF",1000,1),'TDK CGA series'!$G$5:$H$70,2))</f>
        <v>474</v>
      </c>
      <c r="B93" s="51"/>
      <c r="C93" s="51">
        <v>2012</v>
      </c>
      <c r="D93" s="50">
        <v>1.25</v>
      </c>
      <c r="E93" s="12" t="s">
        <v>76</v>
      </c>
      <c r="F93" s="16" t="str">
        <f t="shared" ref="F93:N124" si="6">IF(Q93&lt;&gt;"",HYPERLINK("https://product.tdk.com/en/search/capacitor/ceramic/mlcc/info?part_no="&amp;Q93&amp;"&amp;utm_source=mlcc_automotive_soft_en.pdf&amp;utm_medium=catalog",Q93),"")</f>
        <v/>
      </c>
      <c r="G93" s="16" t="str">
        <f t="shared" si="6"/>
        <v/>
      </c>
      <c r="H93" s="16" t="str">
        <f t="shared" si="6"/>
        <v/>
      </c>
      <c r="I93" s="16" t="str">
        <f t="shared" si="5"/>
        <v/>
      </c>
      <c r="J93" s="16" t="str">
        <f t="shared" si="5"/>
        <v>CGA4J3X7R1H474K125AE</v>
      </c>
      <c r="K93" s="16" t="str">
        <f t="shared" si="5"/>
        <v/>
      </c>
      <c r="L93" s="16" t="str">
        <f t="shared" si="5"/>
        <v/>
      </c>
      <c r="M93" s="16" t="str">
        <f t="shared" si="5"/>
        <v/>
      </c>
      <c r="N93" s="16" t="str">
        <f t="shared" si="5"/>
        <v/>
      </c>
      <c r="Q93" s="18" t="s">
        <v>77</v>
      </c>
      <c r="R93" s="14" t="s">
        <v>77</v>
      </c>
      <c r="S93" s="14" t="s">
        <v>77</v>
      </c>
      <c r="T93" s="14" t="s">
        <v>77</v>
      </c>
      <c r="U93" s="14" t="s">
        <v>212</v>
      </c>
      <c r="V93" s="15" t="s">
        <v>77</v>
      </c>
      <c r="W93" s="15" t="s">
        <v>77</v>
      </c>
      <c r="X93" s="15" t="s">
        <v>77</v>
      </c>
      <c r="Y93" s="15" t="s">
        <v>77</v>
      </c>
    </row>
    <row r="94" spans="1:25" x14ac:dyDescent="0.3">
      <c r="A94" t="str">
        <f>IF(B94=0,A93,VLOOKUP(LEFT(B94,FIND(" ",B94)-1)/IF(RIGHT(B94,2)="nF",1000,1),'TDK CGA series'!$G$5:$H$70,2))</f>
        <v>474</v>
      </c>
      <c r="B94" s="51"/>
      <c r="C94" s="51"/>
      <c r="D94" s="50"/>
      <c r="E94" s="12" t="s">
        <v>79</v>
      </c>
      <c r="F94" s="16" t="str">
        <f t="shared" si="6"/>
        <v/>
      </c>
      <c r="G94" s="16" t="str">
        <f t="shared" si="6"/>
        <v/>
      </c>
      <c r="H94" s="16" t="str">
        <f t="shared" si="6"/>
        <v/>
      </c>
      <c r="I94" s="16" t="str">
        <f t="shared" si="5"/>
        <v/>
      </c>
      <c r="J94" s="16" t="str">
        <f t="shared" si="5"/>
        <v>CGA4J3X7R1H474M125AE</v>
      </c>
      <c r="K94" s="16" t="str">
        <f t="shared" si="5"/>
        <v/>
      </c>
      <c r="L94" s="16" t="str">
        <f t="shared" si="5"/>
        <v/>
      </c>
      <c r="M94" s="16" t="str">
        <f t="shared" si="5"/>
        <v/>
      </c>
      <c r="N94" s="16" t="str">
        <f t="shared" si="5"/>
        <v/>
      </c>
      <c r="Q94" s="18" t="s">
        <v>77</v>
      </c>
      <c r="R94" s="14" t="s">
        <v>77</v>
      </c>
      <c r="S94" s="14" t="s">
        <v>77</v>
      </c>
      <c r="T94" s="14" t="s">
        <v>77</v>
      </c>
      <c r="U94" s="14" t="s">
        <v>213</v>
      </c>
      <c r="V94" s="15" t="s">
        <v>77</v>
      </c>
      <c r="W94" s="15" t="s">
        <v>77</v>
      </c>
      <c r="X94" s="15" t="s">
        <v>77</v>
      </c>
      <c r="Y94" s="15" t="s">
        <v>77</v>
      </c>
    </row>
    <row r="95" spans="1:25" x14ac:dyDescent="0.3">
      <c r="A95" t="str">
        <f>IF(B95=0,A94,VLOOKUP(LEFT(B95,FIND(" ",B95)-1)/IF(RIGHT(B95,2)="nF",1000,1),'TDK CGA series'!$G$5:$H$70,2))</f>
        <v>474</v>
      </c>
      <c r="B95" s="51"/>
      <c r="C95" s="51">
        <v>3216</v>
      </c>
      <c r="D95" s="50">
        <v>1.6</v>
      </c>
      <c r="E95" s="12" t="s">
        <v>76</v>
      </c>
      <c r="F95" s="16" t="str">
        <f t="shared" si="6"/>
        <v/>
      </c>
      <c r="G95" s="16" t="str">
        <f t="shared" si="6"/>
        <v/>
      </c>
      <c r="H95" s="16" t="str">
        <f t="shared" si="6"/>
        <v/>
      </c>
      <c r="I95" s="16" t="str">
        <f t="shared" si="5"/>
        <v>CGA5L2X7R2A474K160AE</v>
      </c>
      <c r="J95" s="16" t="str">
        <f t="shared" si="5"/>
        <v/>
      </c>
      <c r="K95" s="16" t="str">
        <f t="shared" si="5"/>
        <v/>
      </c>
      <c r="L95" s="16" t="str">
        <f t="shared" si="5"/>
        <v/>
      </c>
      <c r="M95" s="16" t="str">
        <f t="shared" si="5"/>
        <v/>
      </c>
      <c r="N95" s="16" t="str">
        <f t="shared" si="5"/>
        <v/>
      </c>
      <c r="Q95" s="18" t="s">
        <v>77</v>
      </c>
      <c r="R95" s="14" t="s">
        <v>77</v>
      </c>
      <c r="S95" s="14" t="s">
        <v>77</v>
      </c>
      <c r="T95" s="14" t="s">
        <v>214</v>
      </c>
      <c r="U95" s="14" t="s">
        <v>77</v>
      </c>
      <c r="V95" s="15" t="s">
        <v>77</v>
      </c>
      <c r="W95" s="15" t="s">
        <v>77</v>
      </c>
      <c r="X95" s="15" t="s">
        <v>77</v>
      </c>
      <c r="Y95" s="15" t="s">
        <v>77</v>
      </c>
    </row>
    <row r="96" spans="1:25" x14ac:dyDescent="0.3">
      <c r="A96" t="str">
        <f>IF(B96=0,A95,VLOOKUP(LEFT(B96,FIND(" ",B96)-1)/IF(RIGHT(B96,2)="nF",1000,1),'TDK CGA series'!$G$5:$H$70,2))</f>
        <v>474</v>
      </c>
      <c r="B96" s="51"/>
      <c r="C96" s="51"/>
      <c r="D96" s="50"/>
      <c r="E96" s="12" t="s">
        <v>79</v>
      </c>
      <c r="F96" s="16" t="str">
        <f t="shared" si="6"/>
        <v/>
      </c>
      <c r="G96" s="16" t="str">
        <f t="shared" si="6"/>
        <v/>
      </c>
      <c r="H96" s="16" t="str">
        <f t="shared" si="6"/>
        <v/>
      </c>
      <c r="I96" s="16" t="str">
        <f t="shared" si="5"/>
        <v>CGA5L2X7R2A474M160AE</v>
      </c>
      <c r="J96" s="16" t="str">
        <f t="shared" si="5"/>
        <v/>
      </c>
      <c r="K96" s="16" t="str">
        <f t="shared" si="5"/>
        <v/>
      </c>
      <c r="L96" s="16" t="str">
        <f t="shared" si="5"/>
        <v/>
      </c>
      <c r="M96" s="16" t="str">
        <f t="shared" si="5"/>
        <v/>
      </c>
      <c r="N96" s="16" t="str">
        <f t="shared" si="5"/>
        <v/>
      </c>
      <c r="Q96" s="18" t="s">
        <v>77</v>
      </c>
      <c r="R96" s="14" t="s">
        <v>77</v>
      </c>
      <c r="S96" s="14" t="s">
        <v>77</v>
      </c>
      <c r="T96" s="14" t="s">
        <v>215</v>
      </c>
      <c r="U96" s="14" t="s">
        <v>77</v>
      </c>
      <c r="V96" s="15" t="s">
        <v>77</v>
      </c>
      <c r="W96" s="15" t="s">
        <v>77</v>
      </c>
      <c r="X96" s="15" t="s">
        <v>77</v>
      </c>
      <c r="Y96" s="15" t="s">
        <v>77</v>
      </c>
    </row>
    <row r="97" spans="1:25" x14ac:dyDescent="0.3">
      <c r="A97" t="str">
        <f>IF(B97=0,A96,VLOOKUP(LEFT(B97,FIND(" ",B97)-1)/IF(RIGHT(B97,2)="nF",1000,1),'TDK CGA series'!$G$5:$H$70,2))</f>
        <v>474</v>
      </c>
      <c r="B97" s="51"/>
      <c r="C97" s="51">
        <v>3225</v>
      </c>
      <c r="D97" s="50">
        <v>2</v>
      </c>
      <c r="E97" s="12" t="s">
        <v>76</v>
      </c>
      <c r="F97" s="16" t="str">
        <f t="shared" si="6"/>
        <v/>
      </c>
      <c r="G97" s="16" t="str">
        <f t="shared" si="6"/>
        <v/>
      </c>
      <c r="H97" s="16" t="str">
        <f t="shared" si="6"/>
        <v/>
      </c>
      <c r="I97" s="16" t="str">
        <f t="shared" si="5"/>
        <v>CGA6M2X7R2A474K200AE</v>
      </c>
      <c r="J97" s="16" t="str">
        <f t="shared" si="5"/>
        <v/>
      </c>
      <c r="K97" s="16" t="str">
        <f t="shared" si="5"/>
        <v/>
      </c>
      <c r="L97" s="16" t="str">
        <f t="shared" si="5"/>
        <v/>
      </c>
      <c r="M97" s="16" t="str">
        <f t="shared" si="5"/>
        <v/>
      </c>
      <c r="N97" s="16" t="str">
        <f t="shared" si="5"/>
        <v/>
      </c>
      <c r="Q97" s="18" t="s">
        <v>77</v>
      </c>
      <c r="R97" s="14" t="s">
        <v>77</v>
      </c>
      <c r="S97" s="14" t="s">
        <v>77</v>
      </c>
      <c r="T97" s="14" t="s">
        <v>216</v>
      </c>
      <c r="U97" s="14" t="s">
        <v>77</v>
      </c>
      <c r="V97" s="15" t="s">
        <v>77</v>
      </c>
      <c r="W97" s="15" t="s">
        <v>77</v>
      </c>
      <c r="X97" s="15" t="s">
        <v>77</v>
      </c>
      <c r="Y97" s="15" t="s">
        <v>77</v>
      </c>
    </row>
    <row r="98" spans="1:25" x14ac:dyDescent="0.3">
      <c r="A98" t="str">
        <f>IF(B98=0,A97,VLOOKUP(LEFT(B98,FIND(" ",B98)-1)/IF(RIGHT(B98,2)="nF",1000,1),'TDK CGA series'!$G$5:$H$70,2))</f>
        <v>474</v>
      </c>
      <c r="B98" s="51"/>
      <c r="C98" s="51"/>
      <c r="D98" s="50"/>
      <c r="E98" s="12" t="s">
        <v>79</v>
      </c>
      <c r="F98" s="16" t="str">
        <f t="shared" si="6"/>
        <v/>
      </c>
      <c r="G98" s="16" t="str">
        <f t="shared" si="6"/>
        <v/>
      </c>
      <c r="H98" s="16" t="str">
        <f t="shared" si="6"/>
        <v/>
      </c>
      <c r="I98" s="16" t="str">
        <f t="shared" si="5"/>
        <v>CGA6M2X7R2A474M200AE</v>
      </c>
      <c r="J98" s="16" t="str">
        <f t="shared" si="5"/>
        <v/>
      </c>
      <c r="K98" s="16" t="str">
        <f t="shared" si="5"/>
        <v/>
      </c>
      <c r="L98" s="16" t="str">
        <f t="shared" si="5"/>
        <v/>
      </c>
      <c r="M98" s="16" t="str">
        <f t="shared" si="5"/>
        <v/>
      </c>
      <c r="N98" s="16" t="str">
        <f t="shared" si="5"/>
        <v/>
      </c>
      <c r="Q98" s="18" t="s">
        <v>77</v>
      </c>
      <c r="R98" s="14" t="s">
        <v>77</v>
      </c>
      <c r="S98" s="14" t="s">
        <v>77</v>
      </c>
      <c r="T98" s="14" t="s">
        <v>217</v>
      </c>
      <c r="U98" s="14" t="s">
        <v>77</v>
      </c>
      <c r="V98" s="15" t="s">
        <v>77</v>
      </c>
      <c r="W98" s="15" t="s">
        <v>77</v>
      </c>
      <c r="X98" s="15" t="s">
        <v>77</v>
      </c>
      <c r="Y98" s="15" t="s">
        <v>77</v>
      </c>
    </row>
    <row r="99" spans="1:25" x14ac:dyDescent="0.3">
      <c r="A99" t="str">
        <f>IF(B99=0,A98,VLOOKUP(LEFT(B99,FIND(" ",B99)-1)/IF(RIGHT(B99,2)="nF",1000,1),'TDK CGA series'!$G$5:$H$70,2))</f>
        <v>474</v>
      </c>
      <c r="B99" s="51"/>
      <c r="C99" s="51">
        <v>4532</v>
      </c>
      <c r="D99" s="50">
        <v>2.2999999999999998</v>
      </c>
      <c r="E99" s="12" t="s">
        <v>76</v>
      </c>
      <c r="F99" s="16" t="str">
        <f t="shared" si="6"/>
        <v/>
      </c>
      <c r="G99" s="16" t="str">
        <f t="shared" si="6"/>
        <v/>
      </c>
      <c r="H99" s="16" t="str">
        <f t="shared" si="6"/>
        <v>CGA8N3X7R2E474K230KE</v>
      </c>
      <c r="I99" s="16" t="str">
        <f t="shared" si="5"/>
        <v/>
      </c>
      <c r="J99" s="16" t="str">
        <f t="shared" si="5"/>
        <v/>
      </c>
      <c r="K99" s="16" t="str">
        <f t="shared" si="5"/>
        <v/>
      </c>
      <c r="L99" s="16" t="str">
        <f t="shared" si="5"/>
        <v/>
      </c>
      <c r="M99" s="16" t="str">
        <f t="shared" si="5"/>
        <v/>
      </c>
      <c r="N99" s="16" t="str">
        <f t="shared" si="5"/>
        <v/>
      </c>
      <c r="Q99" s="18" t="s">
        <v>77</v>
      </c>
      <c r="R99" s="14" t="s">
        <v>77</v>
      </c>
      <c r="S99" s="14" t="s">
        <v>218</v>
      </c>
      <c r="T99" s="14" t="s">
        <v>77</v>
      </c>
      <c r="U99" s="14" t="s">
        <v>77</v>
      </c>
      <c r="V99" s="15" t="s">
        <v>77</v>
      </c>
      <c r="W99" s="15" t="s">
        <v>77</v>
      </c>
      <c r="X99" s="15" t="s">
        <v>77</v>
      </c>
      <c r="Y99" s="15" t="s">
        <v>77</v>
      </c>
    </row>
    <row r="100" spans="1:25" x14ac:dyDescent="0.3">
      <c r="A100" t="str">
        <f>IF(B100=0,A99,VLOOKUP(LEFT(B100,FIND(" ",B100)-1)/IF(RIGHT(B100,2)="nF",1000,1),'TDK CGA series'!$G$5:$H$70,2))</f>
        <v>474</v>
      </c>
      <c r="B100" s="51"/>
      <c r="C100" s="51"/>
      <c r="D100" s="50"/>
      <c r="E100" s="12" t="s">
        <v>79</v>
      </c>
      <c r="F100" s="16" t="str">
        <f t="shared" si="6"/>
        <v/>
      </c>
      <c r="G100" s="16" t="str">
        <f t="shared" si="6"/>
        <v/>
      </c>
      <c r="H100" s="16" t="str">
        <f t="shared" si="6"/>
        <v>CGA8N3X7R2E474M230KE</v>
      </c>
      <c r="I100" s="16" t="str">
        <f t="shared" si="5"/>
        <v/>
      </c>
      <c r="J100" s="16" t="str">
        <f t="shared" si="5"/>
        <v/>
      </c>
      <c r="K100" s="16" t="str">
        <f t="shared" si="5"/>
        <v/>
      </c>
      <c r="L100" s="16" t="str">
        <f t="shared" si="5"/>
        <v/>
      </c>
      <c r="M100" s="16" t="str">
        <f t="shared" si="5"/>
        <v/>
      </c>
      <c r="N100" s="16" t="str">
        <f t="shared" si="5"/>
        <v/>
      </c>
      <c r="Q100" s="18" t="s">
        <v>77</v>
      </c>
      <c r="R100" s="14" t="s">
        <v>77</v>
      </c>
      <c r="S100" s="14" t="s">
        <v>219</v>
      </c>
      <c r="T100" s="14" t="s">
        <v>77</v>
      </c>
      <c r="U100" s="14" t="s">
        <v>77</v>
      </c>
      <c r="V100" s="15" t="s">
        <v>77</v>
      </c>
      <c r="W100" s="15" t="s">
        <v>77</v>
      </c>
      <c r="X100" s="15" t="s">
        <v>77</v>
      </c>
      <c r="Y100" s="15" t="s">
        <v>77</v>
      </c>
    </row>
    <row r="101" spans="1:25" x14ac:dyDescent="0.3">
      <c r="A101" t="str">
        <f>IF(B101=0,A100,VLOOKUP(LEFT(B101,FIND(" ",B101)-1)/IF(RIGHT(B101,2)="nF",1000,1),'TDK CGA series'!$G$5:$H$70,2))</f>
        <v>105</v>
      </c>
      <c r="B101" s="52" t="s">
        <v>279</v>
      </c>
      <c r="C101" s="52">
        <v>1608</v>
      </c>
      <c r="D101" s="54">
        <v>0.8</v>
      </c>
      <c r="E101" s="12" t="s">
        <v>76</v>
      </c>
      <c r="F101" s="13" t="str">
        <f t="shared" si="6"/>
        <v/>
      </c>
      <c r="G101" s="13" t="str">
        <f t="shared" si="6"/>
        <v/>
      </c>
      <c r="H101" s="13" t="str">
        <f t="shared" si="6"/>
        <v/>
      </c>
      <c r="I101" s="13" t="str">
        <f t="shared" si="5"/>
        <v/>
      </c>
      <c r="J101" s="13" t="str">
        <f t="shared" si="5"/>
        <v/>
      </c>
      <c r="K101" s="13" t="str">
        <f t="shared" si="5"/>
        <v>CGA3E1X7R1V105K080AE</v>
      </c>
      <c r="L101" s="13" t="str">
        <f t="shared" si="5"/>
        <v>CGA3E1X7R1E105K080AE</v>
      </c>
      <c r="M101" s="13" t="str">
        <f t="shared" si="5"/>
        <v/>
      </c>
      <c r="N101" s="13" t="str">
        <f t="shared" si="5"/>
        <v/>
      </c>
      <c r="Q101" s="18" t="s">
        <v>77</v>
      </c>
      <c r="R101" s="14" t="s">
        <v>77</v>
      </c>
      <c r="S101" s="14" t="s">
        <v>77</v>
      </c>
      <c r="T101" s="14" t="s">
        <v>77</v>
      </c>
      <c r="U101" s="14" t="s">
        <v>77</v>
      </c>
      <c r="V101" s="15" t="s">
        <v>220</v>
      </c>
      <c r="W101" s="15" t="s">
        <v>221</v>
      </c>
      <c r="X101" s="15" t="s">
        <v>77</v>
      </c>
      <c r="Y101" s="15" t="s">
        <v>77</v>
      </c>
    </row>
    <row r="102" spans="1:25" x14ac:dyDescent="0.3">
      <c r="A102" t="str">
        <f>IF(B102=0,A101,VLOOKUP(LEFT(B102,FIND(" ",B102)-1)/IF(RIGHT(B102,2)="nF",1000,1),'TDK CGA series'!$G$5:$H$70,2))</f>
        <v>105</v>
      </c>
      <c r="B102" s="56"/>
      <c r="C102" s="53"/>
      <c r="D102" s="55"/>
      <c r="E102" s="12" t="s">
        <v>79</v>
      </c>
      <c r="F102" s="16" t="str">
        <f t="shared" si="6"/>
        <v/>
      </c>
      <c r="G102" s="16" t="str">
        <f t="shared" si="6"/>
        <v/>
      </c>
      <c r="H102" s="16" t="str">
        <f t="shared" si="6"/>
        <v/>
      </c>
      <c r="I102" s="16" t="str">
        <f t="shared" si="5"/>
        <v/>
      </c>
      <c r="J102" s="16" t="str">
        <f t="shared" si="5"/>
        <v/>
      </c>
      <c r="K102" s="16" t="str">
        <f t="shared" si="5"/>
        <v>CGA3E1X7R1V105M080AE</v>
      </c>
      <c r="L102" s="16" t="str">
        <f t="shared" si="5"/>
        <v>CGA3E1X7R1E105M080AE</v>
      </c>
      <c r="M102" s="16" t="str">
        <f t="shared" si="5"/>
        <v/>
      </c>
      <c r="N102" s="16" t="str">
        <f t="shared" si="5"/>
        <v/>
      </c>
      <c r="Q102" s="18" t="s">
        <v>77</v>
      </c>
      <c r="R102" s="14" t="s">
        <v>77</v>
      </c>
      <c r="S102" s="14" t="s">
        <v>77</v>
      </c>
      <c r="T102" s="14" t="s">
        <v>77</v>
      </c>
      <c r="U102" s="14" t="s">
        <v>77</v>
      </c>
      <c r="V102" s="15" t="s">
        <v>222</v>
      </c>
      <c r="W102" s="15" t="s">
        <v>223</v>
      </c>
      <c r="X102" s="15" t="s">
        <v>77</v>
      </c>
      <c r="Y102" s="15" t="s">
        <v>77</v>
      </c>
    </row>
    <row r="103" spans="1:25" x14ac:dyDescent="0.3">
      <c r="A103" t="str">
        <f>IF(B103=0,A102,VLOOKUP(LEFT(B103,FIND(" ",B103)-1)/IF(RIGHT(B103,2)="nF",1000,1),'TDK CGA series'!$G$5:$H$70,2))</f>
        <v>105</v>
      </c>
      <c r="B103" s="56"/>
      <c r="C103" s="51">
        <v>2012</v>
      </c>
      <c r="D103" s="54">
        <v>1.25</v>
      </c>
      <c r="E103" s="12" t="s">
        <v>76</v>
      </c>
      <c r="F103" s="16" t="str">
        <f t="shared" si="6"/>
        <v/>
      </c>
      <c r="G103" s="16" t="str">
        <f t="shared" si="6"/>
        <v/>
      </c>
      <c r="H103" s="16" t="str">
        <f t="shared" si="6"/>
        <v/>
      </c>
      <c r="I103" s="16" t="str">
        <f t="shared" si="5"/>
        <v/>
      </c>
      <c r="J103" s="16" t="str">
        <f t="shared" si="5"/>
        <v>CGA4J3X7R1H105K125AE</v>
      </c>
      <c r="K103" s="16" t="str">
        <f t="shared" si="5"/>
        <v>CGA4J3X7R1V105K125AE</v>
      </c>
      <c r="L103" s="16" t="str">
        <f t="shared" si="5"/>
        <v/>
      </c>
      <c r="M103" s="16" t="str">
        <f t="shared" si="5"/>
        <v/>
      </c>
      <c r="N103" s="16" t="str">
        <f t="shared" si="5"/>
        <v/>
      </c>
      <c r="Q103" s="18" t="s">
        <v>77</v>
      </c>
      <c r="R103" s="14" t="s">
        <v>77</v>
      </c>
      <c r="S103" s="14" t="s">
        <v>77</v>
      </c>
      <c r="T103" s="14" t="s">
        <v>77</v>
      </c>
      <c r="U103" s="14" t="s">
        <v>224</v>
      </c>
      <c r="V103" s="15" t="s">
        <v>225</v>
      </c>
      <c r="W103" s="15" t="s">
        <v>77</v>
      </c>
      <c r="X103" s="15" t="s">
        <v>77</v>
      </c>
      <c r="Y103" s="15" t="s">
        <v>77</v>
      </c>
    </row>
    <row r="104" spans="1:25" x14ac:dyDescent="0.3">
      <c r="A104" t="str">
        <f>IF(B104=0,A103,VLOOKUP(LEFT(B104,FIND(" ",B104)-1)/IF(RIGHT(B104,2)="nF",1000,1),'TDK CGA series'!$G$5:$H$70,2))</f>
        <v>105</v>
      </c>
      <c r="B104" s="56"/>
      <c r="C104" s="51"/>
      <c r="D104" s="55"/>
      <c r="E104" s="12" t="s">
        <v>79</v>
      </c>
      <c r="F104" s="16" t="str">
        <f t="shared" si="6"/>
        <v/>
      </c>
      <c r="G104" s="16" t="str">
        <f t="shared" si="6"/>
        <v/>
      </c>
      <c r="H104" s="16" t="str">
        <f t="shared" si="6"/>
        <v/>
      </c>
      <c r="I104" s="16" t="str">
        <f t="shared" si="5"/>
        <v/>
      </c>
      <c r="J104" s="16" t="str">
        <f t="shared" si="5"/>
        <v>CGA4J3X7R1H105M125AE</v>
      </c>
      <c r="K104" s="16" t="str">
        <f t="shared" si="5"/>
        <v>CGA4J3X7R1V105M125AE</v>
      </c>
      <c r="L104" s="16" t="str">
        <f t="shared" si="5"/>
        <v/>
      </c>
      <c r="M104" s="16" t="str">
        <f t="shared" si="5"/>
        <v/>
      </c>
      <c r="N104" s="16" t="str">
        <f t="shared" si="5"/>
        <v/>
      </c>
      <c r="Q104" s="18" t="s">
        <v>77</v>
      </c>
      <c r="R104" s="14" t="s">
        <v>77</v>
      </c>
      <c r="S104" s="14" t="s">
        <v>77</v>
      </c>
      <c r="T104" s="14" t="s">
        <v>77</v>
      </c>
      <c r="U104" s="14" t="s">
        <v>226</v>
      </c>
      <c r="V104" s="15" t="s">
        <v>227</v>
      </c>
      <c r="W104" s="15" t="s">
        <v>77</v>
      </c>
      <c r="X104" s="15" t="s">
        <v>77</v>
      </c>
      <c r="Y104" s="15" t="s">
        <v>77</v>
      </c>
    </row>
    <row r="105" spans="1:25" x14ac:dyDescent="0.3">
      <c r="A105" t="str">
        <f>IF(B105=0,A104,VLOOKUP(LEFT(B105,FIND(" ",B105)-1)/IF(RIGHT(B105,2)="nF",1000,1),'TDK CGA series'!$G$5:$H$70,2))</f>
        <v>105</v>
      </c>
      <c r="B105" s="56"/>
      <c r="C105" s="51">
        <v>3216</v>
      </c>
      <c r="D105" s="50">
        <v>1.6</v>
      </c>
      <c r="E105" s="12" t="s">
        <v>76</v>
      </c>
      <c r="F105" s="16" t="str">
        <f t="shared" si="6"/>
        <v/>
      </c>
      <c r="G105" s="16" t="str">
        <f t="shared" si="6"/>
        <v/>
      </c>
      <c r="H105" s="16" t="str">
        <f t="shared" si="6"/>
        <v/>
      </c>
      <c r="I105" s="16" t="str">
        <f t="shared" si="5"/>
        <v>CGA5L2X7R2A105K160AE</v>
      </c>
      <c r="J105" s="16" t="str">
        <f t="shared" si="5"/>
        <v>CGA5L3X7R1H105K160AE</v>
      </c>
      <c r="K105" s="16" t="str">
        <f t="shared" si="5"/>
        <v/>
      </c>
      <c r="L105" s="16" t="str">
        <f t="shared" si="5"/>
        <v/>
      </c>
      <c r="M105" s="16" t="str">
        <f t="shared" si="5"/>
        <v/>
      </c>
      <c r="N105" s="16" t="str">
        <f t="shared" si="5"/>
        <v/>
      </c>
      <c r="Q105" s="18" t="s">
        <v>77</v>
      </c>
      <c r="R105" s="14" t="s">
        <v>77</v>
      </c>
      <c r="S105" s="14" t="s">
        <v>77</v>
      </c>
      <c r="T105" s="14" t="s">
        <v>228</v>
      </c>
      <c r="U105" s="14" t="s">
        <v>229</v>
      </c>
      <c r="V105" s="15" t="s">
        <v>77</v>
      </c>
      <c r="W105" s="15" t="s">
        <v>77</v>
      </c>
      <c r="X105" s="15" t="s">
        <v>77</v>
      </c>
      <c r="Y105" s="15" t="s">
        <v>77</v>
      </c>
    </row>
    <row r="106" spans="1:25" x14ac:dyDescent="0.3">
      <c r="A106" t="str">
        <f>IF(B106=0,A105,VLOOKUP(LEFT(B106,FIND(" ",B106)-1)/IF(RIGHT(B106,2)="nF",1000,1),'TDK CGA series'!$G$5:$H$70,2))</f>
        <v>105</v>
      </c>
      <c r="B106" s="56"/>
      <c r="C106" s="51"/>
      <c r="D106" s="50"/>
      <c r="E106" s="12" t="s">
        <v>79</v>
      </c>
      <c r="F106" s="16" t="str">
        <f t="shared" si="6"/>
        <v/>
      </c>
      <c r="G106" s="16" t="str">
        <f t="shared" si="6"/>
        <v/>
      </c>
      <c r="H106" s="16" t="str">
        <f t="shared" si="6"/>
        <v/>
      </c>
      <c r="I106" s="16" t="str">
        <f t="shared" si="5"/>
        <v>CGA5L2X7R2A105M160AE</v>
      </c>
      <c r="J106" s="16" t="str">
        <f t="shared" si="5"/>
        <v>CGA5L3X7R1H105M160AE</v>
      </c>
      <c r="K106" s="16" t="str">
        <f t="shared" si="5"/>
        <v/>
      </c>
      <c r="L106" s="16" t="str">
        <f t="shared" si="5"/>
        <v/>
      </c>
      <c r="M106" s="16" t="str">
        <f t="shared" si="5"/>
        <v/>
      </c>
      <c r="N106" s="16" t="str">
        <f t="shared" si="5"/>
        <v/>
      </c>
      <c r="Q106" s="18" t="s">
        <v>77</v>
      </c>
      <c r="R106" s="14" t="s">
        <v>77</v>
      </c>
      <c r="S106" s="14" t="s">
        <v>77</v>
      </c>
      <c r="T106" s="14" t="s">
        <v>230</v>
      </c>
      <c r="U106" s="14" t="s">
        <v>231</v>
      </c>
      <c r="V106" s="15" t="s">
        <v>77</v>
      </c>
      <c r="W106" s="15" t="s">
        <v>77</v>
      </c>
      <c r="X106" s="15" t="s">
        <v>77</v>
      </c>
      <c r="Y106" s="15" t="s">
        <v>77</v>
      </c>
    </row>
    <row r="107" spans="1:25" x14ac:dyDescent="0.3">
      <c r="A107" t="str">
        <f>IF(B107=0,A106,VLOOKUP(LEFT(B107,FIND(" ",B107)-1)/IF(RIGHT(B107,2)="nF",1000,1),'TDK CGA series'!$G$5:$H$70,2))</f>
        <v>105</v>
      </c>
      <c r="B107" s="56"/>
      <c r="C107" s="51">
        <v>3225</v>
      </c>
      <c r="D107" s="50">
        <v>1.6</v>
      </c>
      <c r="E107" s="12" t="s">
        <v>76</v>
      </c>
      <c r="F107" s="16" t="str">
        <f t="shared" si="6"/>
        <v/>
      </c>
      <c r="G107" s="16" t="str">
        <f t="shared" si="6"/>
        <v/>
      </c>
      <c r="H107" s="16" t="str">
        <f t="shared" si="6"/>
        <v/>
      </c>
      <c r="I107" s="16" t="str">
        <f t="shared" si="5"/>
        <v/>
      </c>
      <c r="J107" s="16" t="str">
        <f t="shared" si="5"/>
        <v>CGA6L2X7R1H105K160AE</v>
      </c>
      <c r="K107" s="16" t="str">
        <f t="shared" si="5"/>
        <v/>
      </c>
      <c r="L107" s="16" t="str">
        <f t="shared" si="5"/>
        <v/>
      </c>
      <c r="M107" s="16" t="str">
        <f t="shared" si="5"/>
        <v/>
      </c>
      <c r="N107" s="16" t="str">
        <f t="shared" si="5"/>
        <v/>
      </c>
      <c r="Q107" s="18" t="s">
        <v>77</v>
      </c>
      <c r="R107" s="14" t="s">
        <v>77</v>
      </c>
      <c r="S107" s="14" t="s">
        <v>77</v>
      </c>
      <c r="T107" s="14" t="s">
        <v>77</v>
      </c>
      <c r="U107" s="14" t="s">
        <v>232</v>
      </c>
      <c r="V107" s="15" t="s">
        <v>77</v>
      </c>
      <c r="W107" s="15" t="s">
        <v>77</v>
      </c>
      <c r="X107" s="15" t="s">
        <v>77</v>
      </c>
      <c r="Y107" s="15" t="s">
        <v>77</v>
      </c>
    </row>
    <row r="108" spans="1:25" x14ac:dyDescent="0.3">
      <c r="A108" t="str">
        <f>IF(B108=0,A107,VLOOKUP(LEFT(B108,FIND(" ",B108)-1)/IF(RIGHT(B108,2)="nF",1000,1),'TDK CGA series'!$G$5:$H$70,2))</f>
        <v>105</v>
      </c>
      <c r="B108" s="56"/>
      <c r="C108" s="51"/>
      <c r="D108" s="50"/>
      <c r="E108" s="12" t="s">
        <v>79</v>
      </c>
      <c r="F108" s="16" t="str">
        <f t="shared" si="6"/>
        <v/>
      </c>
      <c r="G108" s="16" t="str">
        <f t="shared" si="6"/>
        <v/>
      </c>
      <c r="H108" s="16" t="str">
        <f t="shared" si="6"/>
        <v/>
      </c>
      <c r="I108" s="16" t="str">
        <f t="shared" si="5"/>
        <v/>
      </c>
      <c r="J108" s="16" t="str">
        <f t="shared" si="5"/>
        <v>CGA6L2X7R1H105M160AE</v>
      </c>
      <c r="K108" s="16" t="str">
        <f t="shared" si="5"/>
        <v/>
      </c>
      <c r="L108" s="16" t="str">
        <f t="shared" si="5"/>
        <v/>
      </c>
      <c r="M108" s="16" t="str">
        <f t="shared" si="5"/>
        <v/>
      </c>
      <c r="N108" s="16" t="str">
        <f t="shared" si="5"/>
        <v/>
      </c>
      <c r="Q108" s="18" t="s">
        <v>77</v>
      </c>
      <c r="R108" s="14" t="s">
        <v>77</v>
      </c>
      <c r="S108" s="14" t="s">
        <v>77</v>
      </c>
      <c r="T108" s="14" t="s">
        <v>77</v>
      </c>
      <c r="U108" s="14" t="s">
        <v>233</v>
      </c>
      <c r="V108" s="15" t="s">
        <v>77</v>
      </c>
      <c r="W108" s="15" t="s">
        <v>77</v>
      </c>
      <c r="X108" s="15" t="s">
        <v>77</v>
      </c>
      <c r="Y108" s="15" t="s">
        <v>77</v>
      </c>
    </row>
    <row r="109" spans="1:25" x14ac:dyDescent="0.3">
      <c r="A109" t="str">
        <f>IF(B109=0,A108,VLOOKUP(LEFT(B109,FIND(" ",B109)-1)/IF(RIGHT(B109,2)="nF",1000,1),'TDK CGA series'!$G$5:$H$70,2))</f>
        <v>105</v>
      </c>
      <c r="B109" s="56"/>
      <c r="C109" s="51"/>
      <c r="D109" s="50">
        <v>2</v>
      </c>
      <c r="E109" s="12" t="s">
        <v>76</v>
      </c>
      <c r="F109" s="16" t="str">
        <f t="shared" si="6"/>
        <v/>
      </c>
      <c r="G109" s="16" t="str">
        <f t="shared" si="6"/>
        <v/>
      </c>
      <c r="H109" s="16" t="str">
        <f t="shared" si="6"/>
        <v/>
      </c>
      <c r="I109" s="16" t="str">
        <f t="shared" si="5"/>
        <v>CGA6M2X7R2A105K200AE</v>
      </c>
      <c r="J109" s="16" t="str">
        <f t="shared" si="5"/>
        <v/>
      </c>
      <c r="K109" s="16" t="str">
        <f t="shared" si="5"/>
        <v/>
      </c>
      <c r="L109" s="16" t="str">
        <f t="shared" si="5"/>
        <v/>
      </c>
      <c r="M109" s="16" t="str">
        <f t="shared" si="5"/>
        <v/>
      </c>
      <c r="N109" s="16" t="str">
        <f t="shared" si="5"/>
        <v/>
      </c>
      <c r="Q109" s="18" t="s">
        <v>77</v>
      </c>
      <c r="R109" s="14" t="s">
        <v>77</v>
      </c>
      <c r="S109" s="14" t="s">
        <v>77</v>
      </c>
      <c r="T109" s="14" t="s">
        <v>234</v>
      </c>
      <c r="U109" s="14" t="s">
        <v>77</v>
      </c>
      <c r="V109" s="15" t="s">
        <v>77</v>
      </c>
      <c r="W109" s="15" t="s">
        <v>77</v>
      </c>
      <c r="X109" s="15" t="s">
        <v>77</v>
      </c>
      <c r="Y109" s="15" t="s">
        <v>77</v>
      </c>
    </row>
    <row r="110" spans="1:25" x14ac:dyDescent="0.3">
      <c r="A110" t="str">
        <f>IF(B110=0,A109,VLOOKUP(LEFT(B110,FIND(" ",B110)-1)/IF(RIGHT(B110,2)="nF",1000,1),'TDK CGA series'!$G$5:$H$70,2))</f>
        <v>105</v>
      </c>
      <c r="B110" s="56"/>
      <c r="C110" s="51"/>
      <c r="D110" s="50"/>
      <c r="E110" s="12" t="s">
        <v>79</v>
      </c>
      <c r="F110" s="16" t="str">
        <f t="shared" si="6"/>
        <v/>
      </c>
      <c r="G110" s="16" t="str">
        <f t="shared" si="6"/>
        <v/>
      </c>
      <c r="H110" s="16" t="str">
        <f t="shared" si="6"/>
        <v/>
      </c>
      <c r="I110" s="16" t="str">
        <f t="shared" si="5"/>
        <v>CGA6M2X7R2A105M200AE</v>
      </c>
      <c r="J110" s="16" t="str">
        <f t="shared" si="5"/>
        <v/>
      </c>
      <c r="K110" s="16" t="str">
        <f t="shared" si="5"/>
        <v/>
      </c>
      <c r="L110" s="16" t="str">
        <f t="shared" si="5"/>
        <v/>
      </c>
      <c r="M110" s="16" t="str">
        <f t="shared" si="5"/>
        <v/>
      </c>
      <c r="N110" s="16" t="str">
        <f t="shared" si="5"/>
        <v/>
      </c>
      <c r="Q110" s="18" t="s">
        <v>77</v>
      </c>
      <c r="R110" s="14" t="s">
        <v>77</v>
      </c>
      <c r="S110" s="14" t="s">
        <v>77</v>
      </c>
      <c r="T110" s="14" t="s">
        <v>235</v>
      </c>
      <c r="U110" s="14" t="s">
        <v>77</v>
      </c>
      <c r="V110" s="15" t="s">
        <v>77</v>
      </c>
      <c r="W110" s="15" t="s">
        <v>77</v>
      </c>
      <c r="X110" s="15" t="s">
        <v>77</v>
      </c>
      <c r="Y110" s="15" t="s">
        <v>77</v>
      </c>
    </row>
    <row r="111" spans="1:25" x14ac:dyDescent="0.3">
      <c r="A111" t="str">
        <f>IF(B111=0,A110,VLOOKUP(LEFT(B111,FIND(" ",B111)-1)/IF(RIGHT(B111,2)="nF",1000,1),'TDK CGA series'!$G$5:$H$70,2))</f>
        <v>105</v>
      </c>
      <c r="B111" s="56"/>
      <c r="C111" s="51">
        <v>5750</v>
      </c>
      <c r="D111" s="50">
        <v>2.2999999999999998</v>
      </c>
      <c r="E111" s="12" t="s">
        <v>76</v>
      </c>
      <c r="F111" s="16" t="str">
        <f t="shared" si="6"/>
        <v/>
      </c>
      <c r="G111" s="16" t="str">
        <f t="shared" si="6"/>
        <v/>
      </c>
      <c r="H111" s="16" t="str">
        <f t="shared" si="6"/>
        <v>CGA9N3X7R2E105K230KE</v>
      </c>
      <c r="I111" s="16" t="str">
        <f t="shared" si="5"/>
        <v/>
      </c>
      <c r="J111" s="16" t="str">
        <f t="shared" si="5"/>
        <v/>
      </c>
      <c r="K111" s="16" t="str">
        <f t="shared" si="5"/>
        <v/>
      </c>
      <c r="L111" s="16" t="str">
        <f t="shared" si="5"/>
        <v/>
      </c>
      <c r="M111" s="16" t="str">
        <f t="shared" si="5"/>
        <v/>
      </c>
      <c r="N111" s="16" t="str">
        <f t="shared" si="5"/>
        <v/>
      </c>
      <c r="Q111" s="18" t="s">
        <v>77</v>
      </c>
      <c r="R111" s="14" t="s">
        <v>77</v>
      </c>
      <c r="S111" s="14" t="s">
        <v>236</v>
      </c>
      <c r="T111" s="14" t="s">
        <v>77</v>
      </c>
      <c r="U111" s="14" t="s">
        <v>77</v>
      </c>
      <c r="V111" s="15" t="s">
        <v>77</v>
      </c>
      <c r="W111" s="15" t="s">
        <v>77</v>
      </c>
      <c r="X111" s="15" t="s">
        <v>77</v>
      </c>
      <c r="Y111" s="15" t="s">
        <v>77</v>
      </c>
    </row>
    <row r="112" spans="1:25" x14ac:dyDescent="0.3">
      <c r="A112" t="str">
        <f>IF(B112=0,A111,VLOOKUP(LEFT(B112,FIND(" ",B112)-1)/IF(RIGHT(B112,2)="nF",1000,1),'TDK CGA series'!$G$5:$H$70,2))</f>
        <v>105</v>
      </c>
      <c r="B112" s="53"/>
      <c r="C112" s="51"/>
      <c r="D112" s="50"/>
      <c r="E112" s="12" t="s">
        <v>79</v>
      </c>
      <c r="F112" s="16" t="str">
        <f t="shared" si="6"/>
        <v/>
      </c>
      <c r="G112" s="16" t="str">
        <f t="shared" si="6"/>
        <v/>
      </c>
      <c r="H112" s="16" t="str">
        <f t="shared" si="6"/>
        <v>CGA9N3X7R2E105M230KE</v>
      </c>
      <c r="I112" s="16" t="str">
        <f t="shared" si="5"/>
        <v/>
      </c>
      <c r="J112" s="16" t="str">
        <f t="shared" si="5"/>
        <v/>
      </c>
      <c r="K112" s="16" t="str">
        <f t="shared" si="5"/>
        <v/>
      </c>
      <c r="L112" s="16" t="str">
        <f t="shared" si="5"/>
        <v/>
      </c>
      <c r="M112" s="16" t="str">
        <f t="shared" si="5"/>
        <v/>
      </c>
      <c r="N112" s="16" t="str">
        <f t="shared" si="5"/>
        <v/>
      </c>
      <c r="Q112" s="18" t="s">
        <v>77</v>
      </c>
      <c r="R112" s="14" t="s">
        <v>77</v>
      </c>
      <c r="S112" s="14" t="s">
        <v>237</v>
      </c>
      <c r="T112" s="14" t="s">
        <v>77</v>
      </c>
      <c r="U112" s="14" t="s">
        <v>77</v>
      </c>
      <c r="V112" s="15" t="s">
        <v>77</v>
      </c>
      <c r="W112" s="15" t="s">
        <v>77</v>
      </c>
      <c r="X112" s="15" t="s">
        <v>77</v>
      </c>
      <c r="Y112" s="15" t="s">
        <v>77</v>
      </c>
    </row>
    <row r="113" spans="1:25" x14ac:dyDescent="0.3">
      <c r="A113" t="str">
        <f>IF(B113=0,A112,VLOOKUP(LEFT(B113,FIND(" ",B113)-1)/IF(RIGHT(B113,2)="nF",1000,1),'TDK CGA series'!$G$5:$H$70,2))</f>
        <v>225</v>
      </c>
      <c r="B113" s="51" t="s">
        <v>280</v>
      </c>
      <c r="C113" s="51">
        <v>2012</v>
      </c>
      <c r="D113" s="50">
        <v>1.25</v>
      </c>
      <c r="E113" s="12" t="s">
        <v>76</v>
      </c>
      <c r="F113" s="13" t="str">
        <f t="shared" si="6"/>
        <v/>
      </c>
      <c r="G113" s="13" t="str">
        <f t="shared" si="6"/>
        <v/>
      </c>
      <c r="H113" s="13" t="str">
        <f t="shared" si="6"/>
        <v/>
      </c>
      <c r="I113" s="13" t="str">
        <f t="shared" si="5"/>
        <v/>
      </c>
      <c r="J113" s="13" t="str">
        <f t="shared" si="5"/>
        <v>CGA4J3X7R1H225K125AE</v>
      </c>
      <c r="K113" s="13" t="str">
        <f t="shared" si="5"/>
        <v>CGA4J1X7R1V225K125AE</v>
      </c>
      <c r="L113" s="13" t="str">
        <f t="shared" si="5"/>
        <v>CGA4J3X7R1E225K125AE</v>
      </c>
      <c r="M113" s="13" t="str">
        <f t="shared" si="5"/>
        <v/>
      </c>
      <c r="N113" s="13" t="str">
        <f t="shared" si="5"/>
        <v/>
      </c>
      <c r="Q113" s="18" t="s">
        <v>77</v>
      </c>
      <c r="R113" s="14" t="s">
        <v>77</v>
      </c>
      <c r="S113" s="14" t="s">
        <v>77</v>
      </c>
      <c r="T113" s="14" t="s">
        <v>77</v>
      </c>
      <c r="U113" s="14" t="s">
        <v>238</v>
      </c>
      <c r="V113" s="15" t="s">
        <v>239</v>
      </c>
      <c r="W113" s="15" t="s">
        <v>240</v>
      </c>
      <c r="X113" s="15" t="s">
        <v>77</v>
      </c>
      <c r="Y113" s="15" t="s">
        <v>77</v>
      </c>
    </row>
    <row r="114" spans="1:25" x14ac:dyDescent="0.3">
      <c r="A114" t="str">
        <f>IF(B114=0,A113,VLOOKUP(LEFT(B114,FIND(" ",B114)-1)/IF(RIGHT(B114,2)="nF",1000,1),'TDK CGA series'!$G$5:$H$70,2))</f>
        <v>225</v>
      </c>
      <c r="B114" s="51"/>
      <c r="C114" s="51"/>
      <c r="D114" s="50"/>
      <c r="E114" s="12" t="s">
        <v>79</v>
      </c>
      <c r="F114" s="16" t="str">
        <f t="shared" si="6"/>
        <v/>
      </c>
      <c r="G114" s="16" t="str">
        <f t="shared" si="6"/>
        <v/>
      </c>
      <c r="H114" s="16" t="str">
        <f t="shared" si="6"/>
        <v/>
      </c>
      <c r="I114" s="16" t="str">
        <f t="shared" si="5"/>
        <v/>
      </c>
      <c r="J114" s="16" t="str">
        <f t="shared" si="5"/>
        <v>CGA4J3X7R1H225M125AE</v>
      </c>
      <c r="K114" s="16" t="str">
        <f t="shared" si="5"/>
        <v>CGA4J1X7R1V225M125AE</v>
      </c>
      <c r="L114" s="16" t="str">
        <f t="shared" si="5"/>
        <v>CGA4J3X7R1E225M125AE</v>
      </c>
      <c r="M114" s="16" t="str">
        <f t="shared" si="5"/>
        <v/>
      </c>
      <c r="N114" s="16" t="str">
        <f t="shared" si="5"/>
        <v/>
      </c>
      <c r="Q114" s="18" t="s">
        <v>77</v>
      </c>
      <c r="R114" s="14" t="s">
        <v>77</v>
      </c>
      <c r="S114" s="14" t="s">
        <v>77</v>
      </c>
      <c r="T114" s="14" t="s">
        <v>77</v>
      </c>
      <c r="U114" s="14" t="s">
        <v>241</v>
      </c>
      <c r="V114" s="15" t="s">
        <v>242</v>
      </c>
      <c r="W114" s="15" t="s">
        <v>243</v>
      </c>
      <c r="X114" s="15" t="s">
        <v>77</v>
      </c>
      <c r="Y114" s="15" t="s">
        <v>77</v>
      </c>
    </row>
    <row r="115" spans="1:25" x14ac:dyDescent="0.3">
      <c r="A115" t="str">
        <f>IF(B115=0,A114,VLOOKUP(LEFT(B115,FIND(" ",B115)-1)/IF(RIGHT(B115,2)="nF",1000,1),'TDK CGA series'!$G$5:$H$70,2))</f>
        <v>225</v>
      </c>
      <c r="B115" s="51"/>
      <c r="C115" s="51">
        <v>3216</v>
      </c>
      <c r="D115" s="50">
        <v>1.6</v>
      </c>
      <c r="E115" s="12" t="s">
        <v>76</v>
      </c>
      <c r="F115" s="16" t="str">
        <f t="shared" si="6"/>
        <v/>
      </c>
      <c r="G115" s="16" t="str">
        <f t="shared" si="6"/>
        <v/>
      </c>
      <c r="H115" s="16" t="str">
        <f t="shared" si="6"/>
        <v/>
      </c>
      <c r="I115" s="16" t="str">
        <f t="shared" si="5"/>
        <v/>
      </c>
      <c r="J115" s="16" t="str">
        <f t="shared" si="5"/>
        <v>CGA5L3X7R1H225K160AE</v>
      </c>
      <c r="K115" s="16" t="str">
        <f t="shared" si="5"/>
        <v>CGA5L3X7R1V225K160AE</v>
      </c>
      <c r="L115" s="16" t="str">
        <f t="shared" si="5"/>
        <v>CGA5L2X7R1E225K160AE</v>
      </c>
      <c r="M115" s="16" t="str">
        <f t="shared" si="5"/>
        <v/>
      </c>
      <c r="N115" s="16" t="str">
        <f t="shared" si="5"/>
        <v/>
      </c>
      <c r="Q115" s="18" t="s">
        <v>77</v>
      </c>
      <c r="R115" s="14" t="s">
        <v>77</v>
      </c>
      <c r="S115" s="14" t="s">
        <v>77</v>
      </c>
      <c r="T115" s="14" t="s">
        <v>77</v>
      </c>
      <c r="U115" s="14" t="s">
        <v>244</v>
      </c>
      <c r="V115" s="15" t="s">
        <v>245</v>
      </c>
      <c r="W115" s="15" t="s">
        <v>246</v>
      </c>
      <c r="X115" s="15" t="s">
        <v>77</v>
      </c>
      <c r="Y115" s="15" t="s">
        <v>77</v>
      </c>
    </row>
    <row r="116" spans="1:25" x14ac:dyDescent="0.3">
      <c r="A116" t="str">
        <f>IF(B116=0,A115,VLOOKUP(LEFT(B116,FIND(" ",B116)-1)/IF(RIGHT(B116,2)="nF",1000,1),'TDK CGA series'!$G$5:$H$70,2))</f>
        <v>225</v>
      </c>
      <c r="B116" s="51"/>
      <c r="C116" s="51"/>
      <c r="D116" s="50"/>
      <c r="E116" s="12" t="s">
        <v>79</v>
      </c>
      <c r="F116" s="16" t="str">
        <f t="shared" si="6"/>
        <v/>
      </c>
      <c r="G116" s="16" t="str">
        <f t="shared" si="6"/>
        <v/>
      </c>
      <c r="H116" s="16" t="str">
        <f t="shared" si="6"/>
        <v/>
      </c>
      <c r="I116" s="16" t="str">
        <f t="shared" si="5"/>
        <v/>
      </c>
      <c r="J116" s="16" t="str">
        <f t="shared" si="5"/>
        <v>CGA5L3X7R1H225M160AE</v>
      </c>
      <c r="K116" s="16" t="str">
        <f t="shared" si="5"/>
        <v>CGA5L3X7R1V225M160AE</v>
      </c>
      <c r="L116" s="16" t="str">
        <f t="shared" si="5"/>
        <v>CGA5L2X7R1E225M160AE</v>
      </c>
      <c r="M116" s="16" t="str">
        <f t="shared" si="5"/>
        <v/>
      </c>
      <c r="N116" s="16" t="str">
        <f t="shared" si="5"/>
        <v/>
      </c>
      <c r="Q116" s="18" t="s">
        <v>77</v>
      </c>
      <c r="R116" s="14" t="s">
        <v>77</v>
      </c>
      <c r="S116" s="14" t="s">
        <v>77</v>
      </c>
      <c r="T116" s="14" t="s">
        <v>77</v>
      </c>
      <c r="U116" s="14" t="s">
        <v>247</v>
      </c>
      <c r="V116" s="15" t="s">
        <v>248</v>
      </c>
      <c r="W116" s="15" t="s">
        <v>249</v>
      </c>
      <c r="X116" s="15" t="s">
        <v>77</v>
      </c>
      <c r="Y116" s="15" t="s">
        <v>77</v>
      </c>
    </row>
    <row r="117" spans="1:25" x14ac:dyDescent="0.3">
      <c r="A117" t="str">
        <f>IF(B117=0,A116,VLOOKUP(LEFT(B117,FIND(" ",B117)-1)/IF(RIGHT(B117,2)="nF",1000,1),'TDK CGA series'!$G$5:$H$70,2))</f>
        <v>225</v>
      </c>
      <c r="B117" s="51"/>
      <c r="C117" s="51">
        <v>3225</v>
      </c>
      <c r="D117" s="50">
        <v>2</v>
      </c>
      <c r="E117" s="12" t="s">
        <v>76</v>
      </c>
      <c r="F117" s="16" t="str">
        <f t="shared" si="6"/>
        <v/>
      </c>
      <c r="G117" s="16" t="str">
        <f t="shared" si="6"/>
        <v/>
      </c>
      <c r="H117" s="16" t="str">
        <f t="shared" si="6"/>
        <v/>
      </c>
      <c r="I117" s="16" t="str">
        <f t="shared" si="5"/>
        <v/>
      </c>
      <c r="J117" s="16" t="str">
        <f t="shared" si="5"/>
        <v>CGA6M3X7R1H225K200AE</v>
      </c>
      <c r="K117" s="16" t="str">
        <f t="shared" si="5"/>
        <v/>
      </c>
      <c r="L117" s="16" t="str">
        <f t="shared" si="5"/>
        <v/>
      </c>
      <c r="M117" s="16" t="str">
        <f t="shared" si="5"/>
        <v/>
      </c>
      <c r="N117" s="16" t="str">
        <f t="shared" si="5"/>
        <v/>
      </c>
      <c r="Q117" s="18" t="s">
        <v>77</v>
      </c>
      <c r="R117" s="14" t="s">
        <v>77</v>
      </c>
      <c r="S117" s="14" t="s">
        <v>77</v>
      </c>
      <c r="T117" s="14" t="s">
        <v>77</v>
      </c>
      <c r="U117" s="14" t="s">
        <v>250</v>
      </c>
      <c r="V117" s="15" t="s">
        <v>77</v>
      </c>
      <c r="W117" s="15" t="s">
        <v>77</v>
      </c>
      <c r="X117" s="15" t="s">
        <v>77</v>
      </c>
      <c r="Y117" s="15" t="s">
        <v>77</v>
      </c>
    </row>
    <row r="118" spans="1:25" x14ac:dyDescent="0.3">
      <c r="A118" t="str">
        <f>IF(B118=0,A117,VLOOKUP(LEFT(B118,FIND(" ",B118)-1)/IF(RIGHT(B118,2)="nF",1000,1),'TDK CGA series'!$G$5:$H$70,2))</f>
        <v>225</v>
      </c>
      <c r="B118" s="51"/>
      <c r="C118" s="51"/>
      <c r="D118" s="50"/>
      <c r="E118" s="12" t="s">
        <v>79</v>
      </c>
      <c r="F118" s="16" t="str">
        <f t="shared" si="6"/>
        <v/>
      </c>
      <c r="G118" s="16" t="str">
        <f t="shared" si="6"/>
        <v/>
      </c>
      <c r="H118" s="16" t="str">
        <f t="shared" si="6"/>
        <v/>
      </c>
      <c r="I118" s="16" t="str">
        <f t="shared" si="5"/>
        <v/>
      </c>
      <c r="J118" s="16" t="str">
        <f t="shared" si="5"/>
        <v>CGA6M3X7R1H225M200AE</v>
      </c>
      <c r="K118" s="16" t="str">
        <f t="shared" si="5"/>
        <v/>
      </c>
      <c r="L118" s="16" t="str">
        <f t="shared" si="5"/>
        <v/>
      </c>
      <c r="M118" s="16" t="str">
        <f t="shared" si="5"/>
        <v/>
      </c>
      <c r="N118" s="16" t="str">
        <f t="shared" si="5"/>
        <v/>
      </c>
      <c r="Q118" s="18" t="s">
        <v>77</v>
      </c>
      <c r="R118" s="14" t="s">
        <v>77</v>
      </c>
      <c r="S118" s="14" t="s">
        <v>77</v>
      </c>
      <c r="T118" s="14" t="s">
        <v>77</v>
      </c>
      <c r="U118" s="14" t="s">
        <v>251</v>
      </c>
      <c r="V118" s="15" t="s">
        <v>77</v>
      </c>
      <c r="W118" s="15" t="s">
        <v>77</v>
      </c>
      <c r="X118" s="15" t="s">
        <v>77</v>
      </c>
      <c r="Y118" s="15" t="s">
        <v>77</v>
      </c>
    </row>
    <row r="119" spans="1:25" x14ac:dyDescent="0.3">
      <c r="A119" t="str">
        <f>IF(B119=0,A118,VLOOKUP(LEFT(B119,FIND(" ",B119)-1)/IF(RIGHT(B119,2)="nF",1000,1),'TDK CGA series'!$G$5:$H$70,2))</f>
        <v>225</v>
      </c>
      <c r="B119" s="51"/>
      <c r="C119" s="51"/>
      <c r="D119" s="50">
        <v>2.2999999999999998</v>
      </c>
      <c r="E119" s="12" t="s">
        <v>76</v>
      </c>
      <c r="F119" s="16" t="str">
        <f t="shared" si="6"/>
        <v/>
      </c>
      <c r="G119" s="16" t="str">
        <f t="shared" si="6"/>
        <v/>
      </c>
      <c r="H119" s="16" t="str">
        <f t="shared" si="6"/>
        <v/>
      </c>
      <c r="I119" s="16" t="str">
        <f t="shared" si="5"/>
        <v>CGA6N3X7R2A225K230AE</v>
      </c>
      <c r="J119" s="16" t="str">
        <f t="shared" si="5"/>
        <v/>
      </c>
      <c r="K119" s="16" t="str">
        <f t="shared" si="5"/>
        <v/>
      </c>
      <c r="L119" s="16" t="str">
        <f t="shared" si="5"/>
        <v/>
      </c>
      <c r="M119" s="16" t="str">
        <f t="shared" si="5"/>
        <v/>
      </c>
      <c r="N119" s="16" t="str">
        <f t="shared" si="5"/>
        <v/>
      </c>
      <c r="Q119" s="18" t="s">
        <v>77</v>
      </c>
      <c r="R119" s="14" t="s">
        <v>77</v>
      </c>
      <c r="S119" s="14" t="s">
        <v>77</v>
      </c>
      <c r="T119" s="14" t="s">
        <v>252</v>
      </c>
      <c r="U119" s="14" t="s">
        <v>77</v>
      </c>
      <c r="V119" s="15" t="s">
        <v>77</v>
      </c>
      <c r="W119" s="15" t="s">
        <v>77</v>
      </c>
      <c r="X119" s="15" t="s">
        <v>77</v>
      </c>
      <c r="Y119" s="15" t="s">
        <v>77</v>
      </c>
    </row>
    <row r="120" spans="1:25" x14ac:dyDescent="0.3">
      <c r="A120" t="str">
        <f>IF(B120=0,A119,VLOOKUP(LEFT(B120,FIND(" ",B120)-1)/IF(RIGHT(B120,2)="nF",1000,1),'TDK CGA series'!$G$5:$H$70,2))</f>
        <v>225</v>
      </c>
      <c r="B120" s="51"/>
      <c r="C120" s="51"/>
      <c r="D120" s="50"/>
      <c r="E120" s="12" t="s">
        <v>79</v>
      </c>
      <c r="F120" s="16" t="str">
        <f t="shared" si="6"/>
        <v/>
      </c>
      <c r="G120" s="16" t="str">
        <f t="shared" si="6"/>
        <v/>
      </c>
      <c r="H120" s="16" t="str">
        <f t="shared" si="6"/>
        <v/>
      </c>
      <c r="I120" s="16" t="str">
        <f t="shared" si="5"/>
        <v>CGA6N3X7R2A225M230AE</v>
      </c>
      <c r="J120" s="16" t="str">
        <f t="shared" si="5"/>
        <v/>
      </c>
      <c r="K120" s="16" t="str">
        <f t="shared" si="5"/>
        <v/>
      </c>
      <c r="L120" s="16" t="str">
        <f t="shared" si="5"/>
        <v/>
      </c>
      <c r="M120" s="16" t="str">
        <f t="shared" si="5"/>
        <v/>
      </c>
      <c r="N120" s="16" t="str">
        <f t="shared" si="5"/>
        <v/>
      </c>
      <c r="Q120" s="18" t="s">
        <v>77</v>
      </c>
      <c r="R120" s="14" t="s">
        <v>77</v>
      </c>
      <c r="S120" s="14" t="s">
        <v>77</v>
      </c>
      <c r="T120" s="14" t="s">
        <v>253</v>
      </c>
      <c r="U120" s="14" t="s">
        <v>77</v>
      </c>
      <c r="V120" s="15" t="s">
        <v>77</v>
      </c>
      <c r="W120" s="15" t="s">
        <v>77</v>
      </c>
      <c r="X120" s="15" t="s">
        <v>77</v>
      </c>
      <c r="Y120" s="15" t="s">
        <v>77</v>
      </c>
    </row>
    <row r="121" spans="1:25" x14ac:dyDescent="0.3">
      <c r="A121" t="str">
        <f>IF(B121=0,A120,VLOOKUP(LEFT(B121,FIND(" ",B121)-1)/IF(RIGHT(B121,2)="nF",1000,1),'TDK CGA series'!$G$5:$H$70,2))</f>
        <v>475</v>
      </c>
      <c r="B121" s="51" t="s">
        <v>281</v>
      </c>
      <c r="C121" s="52">
        <v>2012</v>
      </c>
      <c r="D121" s="54">
        <v>1.25</v>
      </c>
      <c r="E121" s="12" t="s">
        <v>76</v>
      </c>
      <c r="F121" s="13" t="str">
        <f t="shared" si="6"/>
        <v/>
      </c>
      <c r="G121" s="13" t="str">
        <f t="shared" si="6"/>
        <v/>
      </c>
      <c r="H121" s="13" t="str">
        <f t="shared" si="6"/>
        <v/>
      </c>
      <c r="I121" s="13" t="str">
        <f t="shared" si="5"/>
        <v/>
      </c>
      <c r="J121" s="13" t="str">
        <f t="shared" si="5"/>
        <v>CGA4J1X7R1H475K125AE</v>
      </c>
      <c r="K121" s="13" t="str">
        <f t="shared" si="5"/>
        <v>CGA4J1X7R1V475K125AE</v>
      </c>
      <c r="L121" s="13" t="str">
        <f t="shared" si="5"/>
        <v>CGA4J1X7R1E475K125AE</v>
      </c>
      <c r="M121" s="13" t="str">
        <f t="shared" si="5"/>
        <v>CGA4J3X7R1C475K125AE</v>
      </c>
      <c r="N121" s="13" t="str">
        <f t="shared" si="5"/>
        <v/>
      </c>
      <c r="Q121" s="18" t="s">
        <v>77</v>
      </c>
      <c r="R121" s="14" t="s">
        <v>77</v>
      </c>
      <c r="S121" s="14" t="s">
        <v>77</v>
      </c>
      <c r="T121" s="14" t="s">
        <v>77</v>
      </c>
      <c r="U121" s="14" t="s">
        <v>254</v>
      </c>
      <c r="V121" s="15" t="s">
        <v>255</v>
      </c>
      <c r="W121" s="15" t="s">
        <v>256</v>
      </c>
      <c r="X121" s="15" t="s">
        <v>257</v>
      </c>
      <c r="Y121" s="15" t="s">
        <v>77</v>
      </c>
    </row>
    <row r="122" spans="1:25" x14ac:dyDescent="0.3">
      <c r="A122" t="str">
        <f>IF(B122=0,A121,VLOOKUP(LEFT(B122,FIND(" ",B122)-1)/IF(RIGHT(B122,2)="nF",1000,1),'TDK CGA series'!$G$5:$H$70,2))</f>
        <v>475</v>
      </c>
      <c r="B122" s="51"/>
      <c r="C122" s="53"/>
      <c r="D122" s="55"/>
      <c r="E122" s="12" t="s">
        <v>79</v>
      </c>
      <c r="F122" s="16" t="str">
        <f t="shared" si="6"/>
        <v/>
      </c>
      <c r="G122" s="16" t="str">
        <f t="shared" si="6"/>
        <v/>
      </c>
      <c r="H122" s="16" t="str">
        <f t="shared" si="6"/>
        <v/>
      </c>
      <c r="I122" s="16" t="str">
        <f t="shared" si="5"/>
        <v/>
      </c>
      <c r="J122" s="16" t="str">
        <f t="shared" si="5"/>
        <v/>
      </c>
      <c r="K122" s="16" t="str">
        <f t="shared" si="5"/>
        <v>CGA4J1X7R1V475M125AE</v>
      </c>
      <c r="L122" s="16" t="str">
        <f t="shared" si="5"/>
        <v>CGA4J1X7R1E475M125AE</v>
      </c>
      <c r="M122" s="16" t="str">
        <f t="shared" si="5"/>
        <v>CGA4J3X7R1C475M125AE</v>
      </c>
      <c r="N122" s="16" t="str">
        <f t="shared" si="5"/>
        <v/>
      </c>
      <c r="Q122" s="18" t="s">
        <v>77</v>
      </c>
      <c r="R122" s="14" t="s">
        <v>77</v>
      </c>
      <c r="S122" s="14" t="s">
        <v>77</v>
      </c>
      <c r="T122" s="14" t="s">
        <v>77</v>
      </c>
      <c r="U122" s="14" t="s">
        <v>77</v>
      </c>
      <c r="V122" s="15" t="s">
        <v>258</v>
      </c>
      <c r="W122" s="15" t="s">
        <v>259</v>
      </c>
      <c r="X122" s="15" t="s">
        <v>260</v>
      </c>
      <c r="Y122" s="15" t="s">
        <v>77</v>
      </c>
    </row>
    <row r="123" spans="1:25" x14ac:dyDescent="0.3">
      <c r="A123" t="str">
        <f>IF(B123=0,A122,VLOOKUP(LEFT(B123,FIND(" ",B123)-1)/IF(RIGHT(B123,2)="nF",1000,1),'TDK CGA series'!$G$5:$H$70,2))</f>
        <v>475</v>
      </c>
      <c r="B123" s="51"/>
      <c r="C123" s="51">
        <v>3216</v>
      </c>
      <c r="D123" s="50">
        <v>1.6</v>
      </c>
      <c r="E123" s="12" t="s">
        <v>76</v>
      </c>
      <c r="F123" s="16" t="str">
        <f t="shared" si="6"/>
        <v/>
      </c>
      <c r="G123" s="16" t="str">
        <f t="shared" si="6"/>
        <v/>
      </c>
      <c r="H123" s="16" t="str">
        <f t="shared" si="6"/>
        <v/>
      </c>
      <c r="I123" s="16" t="str">
        <f t="shared" si="5"/>
        <v/>
      </c>
      <c r="J123" s="16" t="str">
        <f t="shared" si="5"/>
        <v>CGA5L3X7R1H475K160AE</v>
      </c>
      <c r="K123" s="16" t="str">
        <f t="shared" si="5"/>
        <v>CGA5L1X7R1V475K160AE</v>
      </c>
      <c r="L123" s="16" t="str">
        <f t="shared" si="5"/>
        <v/>
      </c>
      <c r="M123" s="16" t="str">
        <f t="shared" si="5"/>
        <v/>
      </c>
      <c r="N123" s="16" t="str">
        <f t="shared" si="5"/>
        <v/>
      </c>
      <c r="Q123" s="18" t="s">
        <v>77</v>
      </c>
      <c r="R123" s="14" t="s">
        <v>77</v>
      </c>
      <c r="S123" s="14" t="s">
        <v>77</v>
      </c>
      <c r="T123" s="14" t="s">
        <v>77</v>
      </c>
      <c r="U123" s="14" t="s">
        <v>261</v>
      </c>
      <c r="V123" s="15" t="s">
        <v>262</v>
      </c>
      <c r="W123" s="15" t="s">
        <v>77</v>
      </c>
      <c r="X123" s="15" t="s">
        <v>77</v>
      </c>
      <c r="Y123" s="15" t="s">
        <v>77</v>
      </c>
    </row>
    <row r="124" spans="1:25" x14ac:dyDescent="0.3">
      <c r="A124" t="str">
        <f>IF(B124=0,A123,VLOOKUP(LEFT(B124,FIND(" ",B124)-1)/IF(RIGHT(B124,2)="nF",1000,1),'TDK CGA series'!$G$5:$H$70,2))</f>
        <v>475</v>
      </c>
      <c r="B124" s="52"/>
      <c r="C124" s="52"/>
      <c r="D124" s="54"/>
      <c r="E124" s="12" t="s">
        <v>79</v>
      </c>
      <c r="F124" s="16" t="str">
        <f t="shared" si="6"/>
        <v/>
      </c>
      <c r="G124" s="16" t="str">
        <f t="shared" si="6"/>
        <v/>
      </c>
      <c r="H124" s="16" t="str">
        <f t="shared" si="6"/>
        <v/>
      </c>
      <c r="I124" s="16" t="str">
        <f t="shared" si="6"/>
        <v/>
      </c>
      <c r="J124" s="16" t="str">
        <f t="shared" si="6"/>
        <v>CGA5L3X7R1H475M160AE</v>
      </c>
      <c r="K124" s="16" t="str">
        <f t="shared" si="6"/>
        <v>CGA5L1X7R1V475M160AE</v>
      </c>
      <c r="L124" s="16" t="str">
        <f t="shared" si="6"/>
        <v/>
      </c>
      <c r="M124" s="16" t="str">
        <f t="shared" si="6"/>
        <v/>
      </c>
      <c r="N124" s="16" t="str">
        <f t="shared" si="6"/>
        <v/>
      </c>
      <c r="Q124" s="18" t="s">
        <v>77</v>
      </c>
      <c r="R124" s="14" t="s">
        <v>77</v>
      </c>
      <c r="S124" s="14" t="s">
        <v>77</v>
      </c>
      <c r="T124" s="14" t="s">
        <v>77</v>
      </c>
      <c r="U124" s="14" t="s">
        <v>263</v>
      </c>
      <c r="V124" s="20" t="s">
        <v>264</v>
      </c>
      <c r="W124" s="20" t="s">
        <v>77</v>
      </c>
      <c r="X124" s="20" t="s">
        <v>77</v>
      </c>
      <c r="Y124" s="20" t="s">
        <v>77</v>
      </c>
    </row>
    <row r="125" spans="1:25" x14ac:dyDescent="0.3">
      <c r="A125" t="str">
        <f>IF(B125=0,A124,VLOOKUP(LEFT(B125,FIND(" ",B125)-1)/IF(RIGHT(B125,2)="nF",1000,1),'TDK CGA series'!$G$5:$H$70,2))</f>
        <v>106</v>
      </c>
      <c r="B125" s="51" t="s">
        <v>282</v>
      </c>
      <c r="C125" s="51">
        <v>3216</v>
      </c>
      <c r="D125" s="50">
        <v>1.6</v>
      </c>
      <c r="E125" s="12" t="s">
        <v>76</v>
      </c>
      <c r="F125" s="13" t="str">
        <f t="shared" ref="F125:N132" si="7">IF(Q125&lt;&gt;"",HYPERLINK("https://product.tdk.com/en/search/capacitor/ceramic/mlcc/info?part_no="&amp;Q125&amp;"&amp;utm_source=mlcc_automotive_soft_en.pdf&amp;utm_medium=catalog",Q125),"")</f>
        <v/>
      </c>
      <c r="G125" s="13" t="str">
        <f t="shared" si="7"/>
        <v/>
      </c>
      <c r="H125" s="13" t="str">
        <f t="shared" si="7"/>
        <v/>
      </c>
      <c r="I125" s="13" t="str">
        <f t="shared" si="7"/>
        <v/>
      </c>
      <c r="J125" s="13" t="str">
        <f t="shared" si="7"/>
        <v>CGA5L1X7R1H106K160AE</v>
      </c>
      <c r="K125" s="13" t="str">
        <f t="shared" si="7"/>
        <v>CGA5L1X7R1V106K160AE</v>
      </c>
      <c r="L125" s="13" t="str">
        <f t="shared" si="7"/>
        <v>CGA5L1X7R1E106K160AE</v>
      </c>
      <c r="M125" s="13" t="str">
        <f t="shared" si="7"/>
        <v/>
      </c>
      <c r="N125" s="13" t="str">
        <f t="shared" si="7"/>
        <v/>
      </c>
      <c r="Q125" s="21" t="s">
        <v>77</v>
      </c>
      <c r="R125" s="22" t="s">
        <v>77</v>
      </c>
      <c r="S125" s="22" t="s">
        <v>77</v>
      </c>
      <c r="T125" s="22" t="s">
        <v>77</v>
      </c>
      <c r="U125" s="22" t="s">
        <v>265</v>
      </c>
      <c r="V125" s="20" t="s">
        <v>266</v>
      </c>
      <c r="W125" s="20" t="s">
        <v>267</v>
      </c>
      <c r="X125" s="20" t="s">
        <v>77</v>
      </c>
      <c r="Y125" s="20" t="s">
        <v>77</v>
      </c>
    </row>
    <row r="126" spans="1:25" x14ac:dyDescent="0.3">
      <c r="A126" t="str">
        <f>IF(B126=0,A125,VLOOKUP(LEFT(B126,FIND(" ",B126)-1)/IF(RIGHT(B126,2)="nF",1000,1),'TDK CGA series'!$G$5:$H$70,2))</f>
        <v>106</v>
      </c>
      <c r="B126" s="51"/>
      <c r="C126" s="51"/>
      <c r="D126" s="50"/>
      <c r="E126" s="12" t="s">
        <v>79</v>
      </c>
      <c r="F126" s="16" t="str">
        <f t="shared" si="7"/>
        <v/>
      </c>
      <c r="G126" s="16" t="str">
        <f t="shared" si="7"/>
        <v/>
      </c>
      <c r="H126" s="16" t="str">
        <f t="shared" si="7"/>
        <v/>
      </c>
      <c r="I126" s="16" t="str">
        <f t="shared" si="7"/>
        <v/>
      </c>
      <c r="J126" s="16" t="str">
        <f t="shared" si="7"/>
        <v/>
      </c>
      <c r="K126" s="16" t="str">
        <f t="shared" si="7"/>
        <v>CGA5L1X7R1V106M160AE</v>
      </c>
      <c r="L126" s="16" t="str">
        <f t="shared" si="7"/>
        <v>CGA5L1X7R1E106M160AE</v>
      </c>
      <c r="M126" s="16" t="str">
        <f t="shared" si="7"/>
        <v/>
      </c>
      <c r="N126" s="16" t="str">
        <f t="shared" si="7"/>
        <v/>
      </c>
      <c r="Q126" s="14" t="s">
        <v>77</v>
      </c>
      <c r="R126" s="14" t="s">
        <v>77</v>
      </c>
      <c r="S126" s="14" t="s">
        <v>77</v>
      </c>
      <c r="T126" s="14" t="s">
        <v>77</v>
      </c>
      <c r="U126" s="17" t="s">
        <v>77</v>
      </c>
      <c r="V126" s="15" t="s">
        <v>268</v>
      </c>
      <c r="W126" s="15" t="s">
        <v>269</v>
      </c>
      <c r="X126" s="15" t="s">
        <v>77</v>
      </c>
      <c r="Y126" s="15" t="s">
        <v>77</v>
      </c>
    </row>
    <row r="127" spans="1:25" x14ac:dyDescent="0.3">
      <c r="A127" t="str">
        <f>IF(B127=0,A126,VLOOKUP(LEFT(B127,FIND(" ",B127)-1)/IF(RIGHT(B127,2)="nF",1000,1),'TDK CGA series'!$G$5:$H$70,2))</f>
        <v>226</v>
      </c>
      <c r="B127" s="51" t="s">
        <v>283</v>
      </c>
      <c r="C127" s="51">
        <v>3216</v>
      </c>
      <c r="D127" s="50">
        <v>1.6</v>
      </c>
      <c r="E127" s="12" t="s">
        <v>76</v>
      </c>
      <c r="F127" s="13" t="str">
        <f t="shared" si="7"/>
        <v/>
      </c>
      <c r="G127" s="13" t="str">
        <f t="shared" si="7"/>
        <v/>
      </c>
      <c r="H127" s="13" t="str">
        <f t="shared" si="7"/>
        <v/>
      </c>
      <c r="I127" s="13" t="str">
        <f t="shared" si="7"/>
        <v/>
      </c>
      <c r="J127" s="13" t="str">
        <f t="shared" si="7"/>
        <v/>
      </c>
      <c r="K127" s="13" t="str">
        <f t="shared" si="7"/>
        <v/>
      </c>
      <c r="L127" s="13" t="str">
        <f t="shared" si="7"/>
        <v/>
      </c>
      <c r="M127" s="13" t="str">
        <f t="shared" si="7"/>
        <v/>
      </c>
      <c r="N127" s="13" t="str">
        <f t="shared" si="7"/>
        <v/>
      </c>
      <c r="Q127" s="14" t="s">
        <v>77</v>
      </c>
      <c r="R127" s="14" t="s">
        <v>77</v>
      </c>
      <c r="S127" s="14" t="s">
        <v>77</v>
      </c>
      <c r="T127" s="14" t="s">
        <v>77</v>
      </c>
      <c r="U127" s="17" t="s">
        <v>77</v>
      </c>
      <c r="V127" s="15" t="s">
        <v>77</v>
      </c>
      <c r="W127" s="15" t="s">
        <v>77</v>
      </c>
      <c r="X127" s="15" t="s">
        <v>77</v>
      </c>
      <c r="Y127" s="15" t="s">
        <v>77</v>
      </c>
    </row>
    <row r="128" spans="1:25" x14ac:dyDescent="0.3">
      <c r="A128" t="str">
        <f>IF(B128=0,A127,VLOOKUP(LEFT(B128,FIND(" ",B128)-1)/IF(RIGHT(B128,2)="nF",1000,1),'TDK CGA series'!$G$5:$H$70,2))</f>
        <v>226</v>
      </c>
      <c r="B128" s="51"/>
      <c r="C128" s="51"/>
      <c r="D128" s="50"/>
      <c r="E128" s="12" t="s">
        <v>79</v>
      </c>
      <c r="F128" s="16" t="str">
        <f t="shared" si="7"/>
        <v/>
      </c>
      <c r="G128" s="16" t="str">
        <f t="shared" si="7"/>
        <v/>
      </c>
      <c r="H128" s="16" t="str">
        <f t="shared" si="7"/>
        <v/>
      </c>
      <c r="I128" s="16" t="str">
        <f t="shared" si="7"/>
        <v/>
      </c>
      <c r="J128" s="16" t="str">
        <f t="shared" si="7"/>
        <v/>
      </c>
      <c r="K128" s="16" t="str">
        <f t="shared" si="7"/>
        <v/>
      </c>
      <c r="L128" s="16" t="str">
        <f t="shared" si="7"/>
        <v/>
      </c>
      <c r="M128" s="16" t="str">
        <f t="shared" si="7"/>
        <v/>
      </c>
      <c r="N128" s="16" t="str">
        <f t="shared" si="7"/>
        <v>CGA5L1X7R0J226M160AE</v>
      </c>
      <c r="Q128" s="14" t="s">
        <v>77</v>
      </c>
      <c r="R128" s="14" t="s">
        <v>77</v>
      </c>
      <c r="S128" s="14" t="s">
        <v>77</v>
      </c>
      <c r="T128" s="14" t="s">
        <v>77</v>
      </c>
      <c r="U128" s="17" t="s">
        <v>77</v>
      </c>
      <c r="V128" s="15" t="s">
        <v>77</v>
      </c>
      <c r="W128" s="15" t="s">
        <v>77</v>
      </c>
      <c r="X128" s="15" t="s">
        <v>77</v>
      </c>
      <c r="Y128" s="15" t="s">
        <v>270</v>
      </c>
    </row>
    <row r="129" spans="1:25" x14ac:dyDescent="0.3">
      <c r="A129" t="str">
        <f>IF(B129=0,A128,VLOOKUP(LEFT(B129,FIND(" ",B129)-1)/IF(RIGHT(B129,2)="nF",1000,1),'TDK CGA series'!$G$5:$H$70,2))</f>
        <v>226</v>
      </c>
      <c r="B129" s="51"/>
      <c r="C129" s="51">
        <v>3225</v>
      </c>
      <c r="D129" s="50">
        <v>2.5</v>
      </c>
      <c r="E129" s="12" t="s">
        <v>76</v>
      </c>
      <c r="F129" s="16" t="str">
        <f t="shared" si="7"/>
        <v/>
      </c>
      <c r="G129" s="16" t="str">
        <f t="shared" si="7"/>
        <v/>
      </c>
      <c r="H129" s="16" t="str">
        <f t="shared" si="7"/>
        <v/>
      </c>
      <c r="I129" s="16" t="str">
        <f t="shared" si="7"/>
        <v/>
      </c>
      <c r="J129" s="16" t="str">
        <f t="shared" si="7"/>
        <v/>
      </c>
      <c r="K129" s="16" t="str">
        <f t="shared" si="7"/>
        <v/>
      </c>
      <c r="L129" s="16" t="str">
        <f t="shared" si="7"/>
        <v/>
      </c>
      <c r="M129" s="16" t="str">
        <f t="shared" si="7"/>
        <v/>
      </c>
      <c r="N129" s="16" t="str">
        <f t="shared" si="7"/>
        <v/>
      </c>
      <c r="Q129" s="14" t="s">
        <v>77</v>
      </c>
      <c r="R129" s="14" t="s">
        <v>77</v>
      </c>
      <c r="S129" s="14" t="s">
        <v>77</v>
      </c>
      <c r="T129" s="14" t="s">
        <v>77</v>
      </c>
      <c r="U129" s="17" t="s">
        <v>77</v>
      </c>
      <c r="V129" s="15" t="s">
        <v>77</v>
      </c>
      <c r="W129" s="15" t="s">
        <v>77</v>
      </c>
      <c r="X129" s="15" t="s">
        <v>77</v>
      </c>
      <c r="Y129" s="15" t="s">
        <v>77</v>
      </c>
    </row>
    <row r="130" spans="1:25" x14ac:dyDescent="0.3">
      <c r="A130" t="str">
        <f>IF(B130=0,A129,VLOOKUP(LEFT(B130,FIND(" ",B130)-1)/IF(RIGHT(B130,2)="nF",1000,1),'TDK CGA series'!$G$5:$H$70,2))</f>
        <v>226</v>
      </c>
      <c r="B130" s="51"/>
      <c r="C130" s="51"/>
      <c r="D130" s="50"/>
      <c r="E130" s="12" t="s">
        <v>79</v>
      </c>
      <c r="F130" s="16" t="str">
        <f t="shared" si="7"/>
        <v/>
      </c>
      <c r="G130" s="16" t="str">
        <f t="shared" si="7"/>
        <v/>
      </c>
      <c r="H130" s="16" t="str">
        <f t="shared" si="7"/>
        <v/>
      </c>
      <c r="I130" s="16" t="str">
        <f t="shared" si="7"/>
        <v/>
      </c>
      <c r="J130" s="16" t="str">
        <f t="shared" si="7"/>
        <v/>
      </c>
      <c r="K130" s="16" t="str">
        <f t="shared" si="7"/>
        <v/>
      </c>
      <c r="L130" s="16" t="str">
        <f t="shared" si="7"/>
        <v>CGA6P3X7R1E226M250AE</v>
      </c>
      <c r="M130" s="16" t="str">
        <f t="shared" si="7"/>
        <v/>
      </c>
      <c r="N130" s="16" t="str">
        <f t="shared" si="7"/>
        <v/>
      </c>
      <c r="Q130" s="14" t="s">
        <v>77</v>
      </c>
      <c r="R130" s="14" t="s">
        <v>77</v>
      </c>
      <c r="S130" s="14" t="s">
        <v>77</v>
      </c>
      <c r="T130" s="14" t="s">
        <v>77</v>
      </c>
      <c r="U130" s="17" t="s">
        <v>77</v>
      </c>
      <c r="V130" s="15" t="s">
        <v>77</v>
      </c>
      <c r="W130" s="15" t="s">
        <v>271</v>
      </c>
      <c r="X130" s="15" t="s">
        <v>77</v>
      </c>
      <c r="Y130" s="15" t="s">
        <v>77</v>
      </c>
    </row>
    <row r="131" spans="1:25" x14ac:dyDescent="0.3">
      <c r="A131" t="str">
        <f>IF(B131=0,A130,VLOOKUP(LEFT(B131,FIND(" ",B131)-1)/IF(RIGHT(B131,2)="nF",1000,1),'TDK CGA series'!$G$5:$H$70,2))</f>
        <v>476</v>
      </c>
      <c r="B131" s="51" t="s">
        <v>284</v>
      </c>
      <c r="C131" s="51">
        <v>7563</v>
      </c>
      <c r="D131" s="50">
        <v>2.2999999999999998</v>
      </c>
      <c r="E131" s="12" t="s">
        <v>76</v>
      </c>
      <c r="F131" s="13" t="str">
        <f t="shared" si="7"/>
        <v/>
      </c>
      <c r="G131" s="13" t="str">
        <f t="shared" si="7"/>
        <v/>
      </c>
      <c r="H131" s="13" t="str">
        <f t="shared" si="7"/>
        <v/>
      </c>
      <c r="I131" s="13" t="str">
        <f t="shared" si="7"/>
        <v/>
      </c>
      <c r="J131" s="13" t="str">
        <f t="shared" si="7"/>
        <v/>
      </c>
      <c r="K131" s="13" t="str">
        <f t="shared" si="7"/>
        <v/>
      </c>
      <c r="L131" s="13" t="str">
        <f t="shared" si="7"/>
        <v/>
      </c>
      <c r="M131" s="13" t="str">
        <f t="shared" si="7"/>
        <v/>
      </c>
      <c r="N131" s="13" t="str">
        <f t="shared" si="7"/>
        <v/>
      </c>
      <c r="Q131" s="14" t="s">
        <v>77</v>
      </c>
      <c r="R131" s="14" t="s">
        <v>77</v>
      </c>
      <c r="S131" s="14" t="s">
        <v>77</v>
      </c>
      <c r="T131" s="14" t="s">
        <v>77</v>
      </c>
      <c r="U131" s="17" t="s">
        <v>77</v>
      </c>
      <c r="V131" s="15" t="s">
        <v>77</v>
      </c>
      <c r="W131" s="15" t="s">
        <v>77</v>
      </c>
      <c r="X131" s="15" t="s">
        <v>77</v>
      </c>
      <c r="Y131" s="15" t="s">
        <v>77</v>
      </c>
    </row>
    <row r="132" spans="1:25" x14ac:dyDescent="0.3">
      <c r="A132" t="str">
        <f>IF(B132=0,A131,VLOOKUP(LEFT(B132,FIND(" ",B132)-1)/IF(RIGHT(B132,2)="nF",1000,1),'TDK CGA series'!$G$5:$H$70,2))</f>
        <v>476</v>
      </c>
      <c r="B132" s="51"/>
      <c r="C132" s="51"/>
      <c r="D132" s="50"/>
      <c r="E132" s="12" t="s">
        <v>79</v>
      </c>
      <c r="F132" s="23" t="str">
        <f t="shared" si="7"/>
        <v/>
      </c>
      <c r="G132" s="23" t="str">
        <f t="shared" si="7"/>
        <v/>
      </c>
      <c r="H132" s="23" t="str">
        <f t="shared" si="7"/>
        <v/>
      </c>
      <c r="I132" s="23" t="str">
        <f t="shared" si="7"/>
        <v/>
      </c>
      <c r="J132" s="23" t="str">
        <f t="shared" si="7"/>
        <v/>
      </c>
      <c r="K132" s="23" t="str">
        <f t="shared" si="7"/>
        <v/>
      </c>
      <c r="L132" s="23" t="str">
        <f t="shared" si="7"/>
        <v>CGADN3X7R1E476M230LE</v>
      </c>
      <c r="M132" s="23" t="str">
        <f t="shared" si="7"/>
        <v/>
      </c>
      <c r="N132" s="23" t="str">
        <f t="shared" si="7"/>
        <v/>
      </c>
      <c r="Q132" s="14" t="s">
        <v>77</v>
      </c>
      <c r="R132" s="14" t="s">
        <v>77</v>
      </c>
      <c r="S132" s="14" t="s">
        <v>77</v>
      </c>
      <c r="T132" s="14" t="s">
        <v>77</v>
      </c>
      <c r="U132" s="17" t="s">
        <v>77</v>
      </c>
      <c r="V132" s="15" t="s">
        <v>77</v>
      </c>
      <c r="W132" s="15" t="s">
        <v>272</v>
      </c>
      <c r="X132" s="15" t="s">
        <v>77</v>
      </c>
      <c r="Y132" s="15" t="s">
        <v>77</v>
      </c>
    </row>
    <row r="133" spans="1:25" x14ac:dyDescent="0.3">
      <c r="U133"/>
    </row>
    <row r="134" spans="1:25" x14ac:dyDescent="0.3">
      <c r="U134"/>
    </row>
    <row r="135" spans="1:25" x14ac:dyDescent="0.3">
      <c r="U135"/>
    </row>
    <row r="136" spans="1:25" x14ac:dyDescent="0.3">
      <c r="U136"/>
    </row>
  </sheetData>
  <mergeCells count="144">
    <mergeCell ref="B127:B130"/>
    <mergeCell ref="C127:C128"/>
    <mergeCell ref="D127:D128"/>
    <mergeCell ref="C129:C130"/>
    <mergeCell ref="D129:D130"/>
    <mergeCell ref="B131:B132"/>
    <mergeCell ref="C131:C132"/>
    <mergeCell ref="D131:D132"/>
    <mergeCell ref="B121:B124"/>
    <mergeCell ref="C121:C122"/>
    <mergeCell ref="D121:D122"/>
    <mergeCell ref="C123:C124"/>
    <mergeCell ref="D123:D124"/>
    <mergeCell ref="B125:B126"/>
    <mergeCell ref="C125:C126"/>
    <mergeCell ref="D125:D126"/>
    <mergeCell ref="B101:B112"/>
    <mergeCell ref="C101:C102"/>
    <mergeCell ref="D101:D102"/>
    <mergeCell ref="C103:C104"/>
    <mergeCell ref="D103:D104"/>
    <mergeCell ref="C105:C106"/>
    <mergeCell ref="B113:B120"/>
    <mergeCell ref="C113:C114"/>
    <mergeCell ref="D113:D114"/>
    <mergeCell ref="C115:C116"/>
    <mergeCell ref="D115:D116"/>
    <mergeCell ref="C117:C120"/>
    <mergeCell ref="D117:D118"/>
    <mergeCell ref="D119:D120"/>
    <mergeCell ref="D105:D106"/>
    <mergeCell ref="C107:C110"/>
    <mergeCell ref="D107:D108"/>
    <mergeCell ref="D109:D110"/>
    <mergeCell ref="C111:C112"/>
    <mergeCell ref="D111:D112"/>
    <mergeCell ref="D87:D88"/>
    <mergeCell ref="C89:C90"/>
    <mergeCell ref="D89:D90"/>
    <mergeCell ref="B91:B100"/>
    <mergeCell ref="C91:C92"/>
    <mergeCell ref="D91:D92"/>
    <mergeCell ref="C93:C94"/>
    <mergeCell ref="D93:D94"/>
    <mergeCell ref="C95:C96"/>
    <mergeCell ref="D95:D96"/>
    <mergeCell ref="B79:B90"/>
    <mergeCell ref="C79:C80"/>
    <mergeCell ref="D79:D80"/>
    <mergeCell ref="C81:C82"/>
    <mergeCell ref="D81:D82"/>
    <mergeCell ref="C83:C84"/>
    <mergeCell ref="D83:D84"/>
    <mergeCell ref="C85:C86"/>
    <mergeCell ref="D85:D86"/>
    <mergeCell ref="C87:C88"/>
    <mergeCell ref="C97:C98"/>
    <mergeCell ref="D97:D98"/>
    <mergeCell ref="C99:C100"/>
    <mergeCell ref="D99:D100"/>
    <mergeCell ref="D71:D72"/>
    <mergeCell ref="C73:C74"/>
    <mergeCell ref="D73:D74"/>
    <mergeCell ref="C75:C76"/>
    <mergeCell ref="D75:D76"/>
    <mergeCell ref="C77:C78"/>
    <mergeCell ref="D77:D78"/>
    <mergeCell ref="D63:D64"/>
    <mergeCell ref="B65:B66"/>
    <mergeCell ref="C65:C66"/>
    <mergeCell ref="D65:D66"/>
    <mergeCell ref="B67:B78"/>
    <mergeCell ref="C67:C68"/>
    <mergeCell ref="D67:D68"/>
    <mergeCell ref="C69:C70"/>
    <mergeCell ref="D69:D70"/>
    <mergeCell ref="C71:C72"/>
    <mergeCell ref="B55:B64"/>
    <mergeCell ref="C55:C56"/>
    <mergeCell ref="D55:D56"/>
    <mergeCell ref="C57:C58"/>
    <mergeCell ref="D57:D58"/>
    <mergeCell ref="C59:C60"/>
    <mergeCell ref="D59:D60"/>
    <mergeCell ref="B43:B52"/>
    <mergeCell ref="C43:C44"/>
    <mergeCell ref="D43:D44"/>
    <mergeCell ref="C45:C46"/>
    <mergeCell ref="D45:D46"/>
    <mergeCell ref="C47:C48"/>
    <mergeCell ref="C61:C62"/>
    <mergeCell ref="D61:D62"/>
    <mergeCell ref="C63:C64"/>
    <mergeCell ref="D47:D48"/>
    <mergeCell ref="C49:C52"/>
    <mergeCell ref="D49:D50"/>
    <mergeCell ref="D51:D52"/>
    <mergeCell ref="B53:B54"/>
    <mergeCell ref="C53:C54"/>
    <mergeCell ref="D53:D54"/>
    <mergeCell ref="B33:B42"/>
    <mergeCell ref="C33:C34"/>
    <mergeCell ref="D33:D34"/>
    <mergeCell ref="C35:C36"/>
    <mergeCell ref="D35:D36"/>
    <mergeCell ref="C37:C40"/>
    <mergeCell ref="D37:D38"/>
    <mergeCell ref="D39:D40"/>
    <mergeCell ref="C41:C42"/>
    <mergeCell ref="D41:D42"/>
    <mergeCell ref="B23:B24"/>
    <mergeCell ref="C23:C24"/>
    <mergeCell ref="D23:D24"/>
    <mergeCell ref="B25:B32"/>
    <mergeCell ref="C25:C26"/>
    <mergeCell ref="D25:D26"/>
    <mergeCell ref="C27:C28"/>
    <mergeCell ref="D27:D28"/>
    <mergeCell ref="C29:C30"/>
    <mergeCell ref="D29:D30"/>
    <mergeCell ref="C31:C32"/>
    <mergeCell ref="D31:D32"/>
    <mergeCell ref="D11:D12"/>
    <mergeCell ref="B13:B22"/>
    <mergeCell ref="C13:C14"/>
    <mergeCell ref="D13:D14"/>
    <mergeCell ref="C15:C16"/>
    <mergeCell ref="D15:D16"/>
    <mergeCell ref="C17:C18"/>
    <mergeCell ref="D17:D18"/>
    <mergeCell ref="C19:C20"/>
    <mergeCell ref="D19:D20"/>
    <mergeCell ref="B3:B12"/>
    <mergeCell ref="C3:C4"/>
    <mergeCell ref="D3:D4"/>
    <mergeCell ref="C5:C6"/>
    <mergeCell ref="D5:D6"/>
    <mergeCell ref="C7:C8"/>
    <mergeCell ref="D7:D8"/>
    <mergeCell ref="C9:C10"/>
    <mergeCell ref="D9:D10"/>
    <mergeCell ref="C11:C12"/>
    <mergeCell ref="C21:C22"/>
    <mergeCell ref="D21:D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S100"/>
  <sheetViews>
    <sheetView workbookViewId="0">
      <pane ySplit="2" topLeftCell="A3" activePane="bottomLeft" state="frozen"/>
      <selection pane="bottomLeft" activeCell="B3" sqref="B3"/>
    </sheetView>
  </sheetViews>
  <sheetFormatPr defaultRowHeight="14.4" x14ac:dyDescent="0.3"/>
  <cols>
    <col min="4" max="4" width="8.88671875" style="26"/>
    <col min="5" max="5" width="13.88671875" bestFit="1" customWidth="1"/>
    <col min="6" max="6" width="22.44140625" bestFit="1" customWidth="1"/>
    <col min="7" max="7" width="23.109375" bestFit="1" customWidth="1"/>
    <col min="8" max="8" width="22.21875" bestFit="1" customWidth="1"/>
    <col min="9" max="9" width="22.88671875" bestFit="1" customWidth="1"/>
    <col min="10" max="10" width="21.88671875" bestFit="1" customWidth="1"/>
    <col min="11" max="11" width="22.5546875" bestFit="1" customWidth="1"/>
    <col min="12" max="12" width="21.77734375" bestFit="1" customWidth="1"/>
    <col min="13" max="13" width="22.44140625" bestFit="1" customWidth="1"/>
    <col min="14" max="14" width="23.109375" bestFit="1" customWidth="1"/>
    <col min="15" max="15" width="23.5546875" bestFit="1" customWidth="1"/>
    <col min="16" max="16" width="22.33203125" bestFit="1" customWidth="1"/>
    <col min="17" max="17" width="23" bestFit="1" customWidth="1"/>
    <col min="18" max="18" width="21.88671875" bestFit="1" customWidth="1"/>
    <col min="19" max="19" width="22.5546875" bestFit="1" customWidth="1"/>
  </cols>
  <sheetData>
    <row r="1" spans="2:19" x14ac:dyDescent="0.3">
      <c r="F1" s="49" t="s">
        <v>497</v>
      </c>
      <c r="G1" s="49"/>
      <c r="H1" s="49" t="s">
        <v>285</v>
      </c>
      <c r="I1" s="49"/>
      <c r="J1" s="49" t="s">
        <v>496</v>
      </c>
      <c r="K1" s="49"/>
      <c r="L1" s="49" t="s">
        <v>495</v>
      </c>
      <c r="M1" s="49"/>
      <c r="N1" s="49" t="s">
        <v>404</v>
      </c>
      <c r="O1" s="49"/>
      <c r="P1" s="49" t="s">
        <v>405</v>
      </c>
      <c r="Q1" s="49"/>
      <c r="R1" s="49" t="s">
        <v>406</v>
      </c>
      <c r="S1" s="49"/>
    </row>
    <row r="2" spans="2:19" s="1" customFormat="1" x14ac:dyDescent="0.3">
      <c r="B2" s="3" t="s">
        <v>432</v>
      </c>
      <c r="C2" s="3"/>
      <c r="D2" s="27" t="s">
        <v>295</v>
      </c>
      <c r="E2" s="3" t="s">
        <v>433</v>
      </c>
      <c r="F2" s="3" t="s">
        <v>76</v>
      </c>
      <c r="G2" s="3" t="s">
        <v>79</v>
      </c>
      <c r="H2" s="3" t="s">
        <v>76</v>
      </c>
      <c r="I2" s="3" t="s">
        <v>79</v>
      </c>
      <c r="J2" s="3" t="s">
        <v>76</v>
      </c>
      <c r="K2" s="3" t="s">
        <v>79</v>
      </c>
      <c r="L2" s="3" t="s">
        <v>76</v>
      </c>
      <c r="M2" s="3" t="s">
        <v>79</v>
      </c>
      <c r="N2" s="3" t="s">
        <v>76</v>
      </c>
      <c r="O2" s="3" t="s">
        <v>79</v>
      </c>
      <c r="P2" s="3" t="s">
        <v>76</v>
      </c>
      <c r="Q2" s="3" t="s">
        <v>79</v>
      </c>
      <c r="R2" s="3" t="s">
        <v>76</v>
      </c>
      <c r="S2" s="3" t="s">
        <v>79</v>
      </c>
    </row>
    <row r="3" spans="2:19" x14ac:dyDescent="0.3">
      <c r="B3" t="e" cm="1">
        <f t="array" ref="B3">LEFT(N103C3,LEN(C3)-2)/IF(RIGHT(C3,2)="pf",1000000,IF(RIGHT(C3,2)="nf",1000,1))</f>
        <v>#NAME?</v>
      </c>
      <c r="C3" t="s">
        <v>298</v>
      </c>
      <c r="D3" s="26" t="s">
        <v>34</v>
      </c>
      <c r="E3" t="s">
        <v>299</v>
      </c>
      <c r="N3" t="s">
        <v>300</v>
      </c>
      <c r="O3" t="s">
        <v>301</v>
      </c>
    </row>
    <row r="4" spans="2:19" x14ac:dyDescent="0.3">
      <c r="B4">
        <f t="shared" ref="B4:B35" si="0">LEFT(C4,LEN(C4)-2)/IF(RIGHT(C4,2)="pf",1000000,IF(RIGHT(C4,2)="nf",1000,1))</f>
        <v>1.4999999999999999E-4</v>
      </c>
      <c r="C4" t="s">
        <v>302</v>
      </c>
      <c r="D4" s="26" t="s">
        <v>34</v>
      </c>
      <c r="E4" t="s">
        <v>299</v>
      </c>
      <c r="N4" t="s">
        <v>303</v>
      </c>
      <c r="O4" t="s">
        <v>304</v>
      </c>
    </row>
    <row r="5" spans="2:19" x14ac:dyDescent="0.3">
      <c r="B5">
        <f t="shared" si="0"/>
        <v>2.2000000000000001E-4</v>
      </c>
      <c r="C5" t="s">
        <v>305</v>
      </c>
      <c r="D5" s="26" t="s">
        <v>34</v>
      </c>
      <c r="E5" t="s">
        <v>299</v>
      </c>
      <c r="N5" t="s">
        <v>306</v>
      </c>
      <c r="O5" t="s">
        <v>307</v>
      </c>
    </row>
    <row r="6" spans="2:19" x14ac:dyDescent="0.3">
      <c r="B6">
        <f t="shared" si="0"/>
        <v>3.3E-4</v>
      </c>
      <c r="C6" t="s">
        <v>308</v>
      </c>
      <c r="D6" s="26" t="s">
        <v>34</v>
      </c>
      <c r="E6" t="s">
        <v>299</v>
      </c>
      <c r="N6" t="s">
        <v>309</v>
      </c>
      <c r="O6" t="s">
        <v>310</v>
      </c>
    </row>
    <row r="7" spans="2:19" x14ac:dyDescent="0.3">
      <c r="B7">
        <f t="shared" si="0"/>
        <v>4.6999999999999999E-4</v>
      </c>
      <c r="C7" t="s">
        <v>311</v>
      </c>
      <c r="D7" s="26" t="s">
        <v>34</v>
      </c>
      <c r="E7" t="s">
        <v>299</v>
      </c>
      <c r="N7" t="s">
        <v>312</v>
      </c>
      <c r="O7" t="s">
        <v>313</v>
      </c>
    </row>
    <row r="8" spans="2:19" x14ac:dyDescent="0.3">
      <c r="B8">
        <f t="shared" si="0"/>
        <v>6.8000000000000005E-4</v>
      </c>
      <c r="C8" t="s">
        <v>314</v>
      </c>
      <c r="D8" s="26" t="s">
        <v>34</v>
      </c>
      <c r="E8" t="s">
        <v>299</v>
      </c>
      <c r="N8" t="s">
        <v>315</v>
      </c>
      <c r="O8" t="s">
        <v>316</v>
      </c>
    </row>
    <row r="9" spans="2:19" x14ac:dyDescent="0.3">
      <c r="B9">
        <f t="shared" si="0"/>
        <v>1E-3</v>
      </c>
      <c r="C9" t="s">
        <v>317</v>
      </c>
      <c r="D9" s="26" t="s">
        <v>34</v>
      </c>
      <c r="E9" t="s">
        <v>299</v>
      </c>
      <c r="N9" t="s">
        <v>318</v>
      </c>
      <c r="O9" t="s">
        <v>319</v>
      </c>
    </row>
    <row r="10" spans="2:19" x14ac:dyDescent="0.3">
      <c r="B10">
        <f t="shared" si="0"/>
        <v>1.5E-3</v>
      </c>
      <c r="C10" t="s">
        <v>320</v>
      </c>
      <c r="D10" s="26" t="s">
        <v>34</v>
      </c>
      <c r="E10" t="s">
        <v>299</v>
      </c>
      <c r="N10" t="s">
        <v>321</v>
      </c>
      <c r="O10" t="s">
        <v>322</v>
      </c>
    </row>
    <row r="11" spans="2:19" x14ac:dyDescent="0.3">
      <c r="B11">
        <f t="shared" si="0"/>
        <v>2.2000000000000001E-3</v>
      </c>
      <c r="C11" t="s">
        <v>323</v>
      </c>
      <c r="D11" s="26" t="s">
        <v>34</v>
      </c>
      <c r="E11" t="s">
        <v>299</v>
      </c>
      <c r="N11" t="s">
        <v>324</v>
      </c>
      <c r="O11" t="s">
        <v>325</v>
      </c>
    </row>
    <row r="12" spans="2:19" x14ac:dyDescent="0.3">
      <c r="B12">
        <f t="shared" si="0"/>
        <v>3.3E-3</v>
      </c>
      <c r="C12" t="s">
        <v>326</v>
      </c>
      <c r="D12" s="26" t="s">
        <v>34</v>
      </c>
      <c r="E12" t="s">
        <v>299</v>
      </c>
      <c r="N12" t="s">
        <v>327</v>
      </c>
      <c r="O12" t="s">
        <v>328</v>
      </c>
    </row>
    <row r="13" spans="2:19" x14ac:dyDescent="0.3">
      <c r="B13">
        <f t="shared" si="0"/>
        <v>4.7000000000000002E-3</v>
      </c>
      <c r="C13" t="s">
        <v>329</v>
      </c>
      <c r="D13" s="26" t="s">
        <v>34</v>
      </c>
      <c r="E13" t="s">
        <v>299</v>
      </c>
      <c r="N13" t="s">
        <v>330</v>
      </c>
      <c r="O13" t="s">
        <v>331</v>
      </c>
    </row>
    <row r="14" spans="2:19" x14ac:dyDescent="0.3">
      <c r="B14">
        <f t="shared" si="0"/>
        <v>6.7999999999999996E-3</v>
      </c>
      <c r="C14" t="s">
        <v>332</v>
      </c>
      <c r="D14" s="26" t="s">
        <v>34</v>
      </c>
      <c r="E14" t="s">
        <v>299</v>
      </c>
      <c r="N14" t="s">
        <v>333</v>
      </c>
      <c r="O14" t="s">
        <v>334</v>
      </c>
    </row>
    <row r="15" spans="2:19" x14ac:dyDescent="0.3">
      <c r="B15">
        <f t="shared" si="0"/>
        <v>0.01</v>
      </c>
      <c r="C15" t="s">
        <v>335</v>
      </c>
      <c r="D15" s="26" t="s">
        <v>34</v>
      </c>
      <c r="E15" t="s">
        <v>299</v>
      </c>
      <c r="N15" t="s">
        <v>336</v>
      </c>
      <c r="O15" t="s">
        <v>338</v>
      </c>
      <c r="P15" t="s">
        <v>337</v>
      </c>
      <c r="Q15" t="s">
        <v>339</v>
      </c>
    </row>
    <row r="16" spans="2:19" x14ac:dyDescent="0.3">
      <c r="B16">
        <f t="shared" si="0"/>
        <v>3.3000000000000002E-2</v>
      </c>
      <c r="C16" t="s">
        <v>340</v>
      </c>
      <c r="D16" s="26">
        <v>1005</v>
      </c>
      <c r="E16" t="s">
        <v>341</v>
      </c>
      <c r="N16" t="s">
        <v>342</v>
      </c>
      <c r="O16" t="s">
        <v>343</v>
      </c>
    </row>
    <row r="17" spans="2:19" x14ac:dyDescent="0.3">
      <c r="B17">
        <f t="shared" si="0"/>
        <v>4.7E-2</v>
      </c>
      <c r="C17" t="s">
        <v>155</v>
      </c>
      <c r="D17" s="26">
        <v>1005</v>
      </c>
      <c r="E17" t="s">
        <v>341</v>
      </c>
      <c r="N17" t="s">
        <v>344</v>
      </c>
      <c r="O17" t="s">
        <v>345</v>
      </c>
    </row>
    <row r="18" spans="2:19" x14ac:dyDescent="0.3">
      <c r="B18">
        <f t="shared" si="0"/>
        <v>6.8000000000000005E-2</v>
      </c>
      <c r="C18" t="s">
        <v>166</v>
      </c>
      <c r="D18" s="26">
        <v>1005</v>
      </c>
      <c r="E18" t="s">
        <v>341</v>
      </c>
      <c r="N18" t="s">
        <v>346</v>
      </c>
      <c r="O18" t="s">
        <v>347</v>
      </c>
    </row>
    <row r="19" spans="2:19" x14ac:dyDescent="0.3">
      <c r="B19">
        <f t="shared" si="0"/>
        <v>0.1</v>
      </c>
      <c r="C19" t="s">
        <v>169</v>
      </c>
      <c r="D19" s="26">
        <v>1005</v>
      </c>
      <c r="E19" t="s">
        <v>341</v>
      </c>
      <c r="N19" t="s">
        <v>348</v>
      </c>
      <c r="O19" t="s">
        <v>349</v>
      </c>
    </row>
    <row r="20" spans="2:19" x14ac:dyDescent="0.3">
      <c r="B20">
        <f t="shared" si="0"/>
        <v>0.15</v>
      </c>
      <c r="C20" t="s">
        <v>350</v>
      </c>
      <c r="D20" s="26">
        <v>1005</v>
      </c>
      <c r="E20" t="s">
        <v>341</v>
      </c>
      <c r="N20" t="s">
        <v>351</v>
      </c>
      <c r="O20" t="s">
        <v>354</v>
      </c>
      <c r="P20" t="s">
        <v>352</v>
      </c>
      <c r="Q20" t="s">
        <v>355</v>
      </c>
      <c r="R20" t="s">
        <v>353</v>
      </c>
      <c r="S20" t="s">
        <v>356</v>
      </c>
    </row>
    <row r="21" spans="2:19" x14ac:dyDescent="0.3">
      <c r="B21">
        <f t="shared" si="0"/>
        <v>0.22</v>
      </c>
      <c r="C21" t="s">
        <v>186</v>
      </c>
      <c r="D21" s="26">
        <v>1005</v>
      </c>
      <c r="E21" t="s">
        <v>341</v>
      </c>
      <c r="N21" t="s">
        <v>357</v>
      </c>
      <c r="O21" t="s">
        <v>360</v>
      </c>
      <c r="P21" t="s">
        <v>358</v>
      </c>
      <c r="Q21" t="s">
        <v>361</v>
      </c>
      <c r="R21" t="s">
        <v>359</v>
      </c>
      <c r="S21" t="s">
        <v>362</v>
      </c>
    </row>
    <row r="22" spans="2:19" x14ac:dyDescent="0.3">
      <c r="B22">
        <f t="shared" si="0"/>
        <v>0.22</v>
      </c>
      <c r="C22" t="s">
        <v>186</v>
      </c>
      <c r="D22" s="26">
        <v>1608</v>
      </c>
      <c r="E22" t="s">
        <v>363</v>
      </c>
      <c r="N22" t="s">
        <v>364</v>
      </c>
      <c r="O22" t="s">
        <v>365</v>
      </c>
    </row>
    <row r="23" spans="2:19" x14ac:dyDescent="0.3">
      <c r="B23">
        <f t="shared" si="0"/>
        <v>0.33</v>
      </c>
      <c r="C23" t="s">
        <v>366</v>
      </c>
      <c r="D23" s="26">
        <v>1608</v>
      </c>
      <c r="E23" t="s">
        <v>363</v>
      </c>
      <c r="N23" t="s">
        <v>367</v>
      </c>
      <c r="O23" t="s">
        <v>368</v>
      </c>
    </row>
    <row r="24" spans="2:19" x14ac:dyDescent="0.3">
      <c r="B24">
        <f t="shared" si="0"/>
        <v>0.47</v>
      </c>
      <c r="C24" t="s">
        <v>205</v>
      </c>
      <c r="D24" s="26">
        <v>1608</v>
      </c>
      <c r="E24" t="s">
        <v>363</v>
      </c>
      <c r="N24" t="s">
        <v>369</v>
      </c>
      <c r="O24" t="s">
        <v>370</v>
      </c>
    </row>
    <row r="25" spans="2:19" x14ac:dyDescent="0.3">
      <c r="B25">
        <f t="shared" si="0"/>
        <v>0.47</v>
      </c>
      <c r="C25" t="s">
        <v>205</v>
      </c>
      <c r="D25" s="26">
        <v>2012</v>
      </c>
      <c r="E25" t="s">
        <v>371</v>
      </c>
      <c r="N25" t="s">
        <v>372</v>
      </c>
    </row>
    <row r="26" spans="2:19" x14ac:dyDescent="0.3">
      <c r="B26">
        <f t="shared" si="0"/>
        <v>0.68</v>
      </c>
      <c r="C26" t="s">
        <v>373</v>
      </c>
      <c r="D26" s="26">
        <v>1608</v>
      </c>
      <c r="E26" t="s">
        <v>363</v>
      </c>
      <c r="N26" t="s">
        <v>374</v>
      </c>
      <c r="O26" t="s">
        <v>375</v>
      </c>
    </row>
    <row r="27" spans="2:19" x14ac:dyDescent="0.3">
      <c r="B27">
        <f t="shared" si="0"/>
        <v>0.68</v>
      </c>
      <c r="C27" t="s">
        <v>373</v>
      </c>
      <c r="D27" s="26">
        <v>2012</v>
      </c>
      <c r="E27" t="s">
        <v>371</v>
      </c>
      <c r="N27" t="s">
        <v>376</v>
      </c>
      <c r="O27" t="s">
        <v>377</v>
      </c>
    </row>
    <row r="28" spans="2:19" x14ac:dyDescent="0.3">
      <c r="B28">
        <f t="shared" si="0"/>
        <v>1</v>
      </c>
      <c r="C28" t="s">
        <v>378</v>
      </c>
      <c r="D28" s="26">
        <v>1608</v>
      </c>
      <c r="E28" t="s">
        <v>363</v>
      </c>
      <c r="N28" t="s">
        <v>379</v>
      </c>
      <c r="O28" t="s">
        <v>380</v>
      </c>
    </row>
    <row r="29" spans="2:19" x14ac:dyDescent="0.3">
      <c r="B29">
        <f t="shared" si="0"/>
        <v>1</v>
      </c>
      <c r="C29" t="s">
        <v>378</v>
      </c>
      <c r="D29" s="26">
        <v>2012</v>
      </c>
      <c r="E29" t="s">
        <v>371</v>
      </c>
      <c r="N29" t="s">
        <v>381</v>
      </c>
      <c r="O29" t="s">
        <v>382</v>
      </c>
    </row>
    <row r="30" spans="2:19" x14ac:dyDescent="0.3">
      <c r="B30">
        <f t="shared" si="0"/>
        <v>1.5</v>
      </c>
      <c r="C30" t="s">
        <v>383</v>
      </c>
      <c r="D30" s="26">
        <v>1608</v>
      </c>
      <c r="E30" t="s">
        <v>363</v>
      </c>
      <c r="R30" t="s">
        <v>384</v>
      </c>
      <c r="S30" t="s">
        <v>385</v>
      </c>
    </row>
    <row r="31" spans="2:19" x14ac:dyDescent="0.3">
      <c r="B31">
        <f t="shared" si="0"/>
        <v>1.5</v>
      </c>
      <c r="C31" t="s">
        <v>383</v>
      </c>
      <c r="D31" s="26">
        <v>2012</v>
      </c>
      <c r="E31" t="s">
        <v>371</v>
      </c>
      <c r="N31" t="s">
        <v>386</v>
      </c>
      <c r="O31" t="s">
        <v>387</v>
      </c>
    </row>
    <row r="32" spans="2:19" x14ac:dyDescent="0.3">
      <c r="B32">
        <f t="shared" si="0"/>
        <v>2.2000000000000002</v>
      </c>
      <c r="C32" t="s">
        <v>388</v>
      </c>
      <c r="D32" s="26">
        <v>1608</v>
      </c>
      <c r="E32" t="s">
        <v>363</v>
      </c>
      <c r="R32" t="s">
        <v>389</v>
      </c>
      <c r="S32" t="s">
        <v>390</v>
      </c>
    </row>
    <row r="33" spans="2:19" x14ac:dyDescent="0.3">
      <c r="B33">
        <f t="shared" si="0"/>
        <v>2.2000000000000002</v>
      </c>
      <c r="C33" t="s">
        <v>388</v>
      </c>
      <c r="D33" s="26">
        <v>2012</v>
      </c>
      <c r="E33" t="s">
        <v>371</v>
      </c>
      <c r="N33" t="s">
        <v>391</v>
      </c>
      <c r="O33" t="s">
        <v>392</v>
      </c>
    </row>
    <row r="34" spans="2:19" x14ac:dyDescent="0.3">
      <c r="B34">
        <f t="shared" si="0"/>
        <v>3.3</v>
      </c>
      <c r="C34" t="s">
        <v>393</v>
      </c>
      <c r="D34" s="26">
        <v>2012</v>
      </c>
      <c r="E34" t="s">
        <v>371</v>
      </c>
      <c r="N34" t="s">
        <v>394</v>
      </c>
      <c r="O34" t="s">
        <v>396</v>
      </c>
      <c r="P34" t="s">
        <v>395</v>
      </c>
    </row>
    <row r="35" spans="2:19" x14ac:dyDescent="0.3">
      <c r="B35">
        <f t="shared" si="0"/>
        <v>3.3</v>
      </c>
      <c r="C35" t="s">
        <v>393</v>
      </c>
      <c r="D35" s="26">
        <v>2012</v>
      </c>
      <c r="E35" t="s">
        <v>371</v>
      </c>
      <c r="J35" t="s">
        <v>434</v>
      </c>
      <c r="K35" t="s">
        <v>436</v>
      </c>
      <c r="L35" t="s">
        <v>435</v>
      </c>
      <c r="M35" t="s">
        <v>437</v>
      </c>
    </row>
    <row r="36" spans="2:19" x14ac:dyDescent="0.3">
      <c r="B36">
        <f t="shared" ref="B36:B67" si="1">LEFT(C36,LEN(C36)-2)/IF(RIGHT(C36,2)="pf",1000000,IF(RIGHT(C36,2)="nf",1000,1))</f>
        <v>3.3</v>
      </c>
      <c r="C36" t="s">
        <v>393</v>
      </c>
      <c r="D36" s="26">
        <v>3216</v>
      </c>
      <c r="E36" t="s">
        <v>401</v>
      </c>
      <c r="H36" t="s">
        <v>438</v>
      </c>
      <c r="I36" t="s">
        <v>441</v>
      </c>
      <c r="J36" t="s">
        <v>439</v>
      </c>
      <c r="K36" t="s">
        <v>442</v>
      </c>
      <c r="L36" t="s">
        <v>440</v>
      </c>
      <c r="M36" t="s">
        <v>443</v>
      </c>
    </row>
    <row r="37" spans="2:19" x14ac:dyDescent="0.3">
      <c r="B37">
        <f t="shared" si="1"/>
        <v>3.3</v>
      </c>
      <c r="C37" t="s">
        <v>393</v>
      </c>
      <c r="D37" s="26">
        <v>3225</v>
      </c>
      <c r="E37" t="s">
        <v>421</v>
      </c>
      <c r="H37" t="s">
        <v>444</v>
      </c>
      <c r="I37" t="s">
        <v>445</v>
      </c>
    </row>
    <row r="38" spans="2:19" x14ac:dyDescent="0.3">
      <c r="B38">
        <f t="shared" si="1"/>
        <v>3.3</v>
      </c>
      <c r="C38" t="s">
        <v>393</v>
      </c>
      <c r="D38" s="26">
        <v>4532</v>
      </c>
      <c r="E38" t="s">
        <v>417</v>
      </c>
      <c r="H38" t="s">
        <v>446</v>
      </c>
    </row>
    <row r="39" spans="2:19" x14ac:dyDescent="0.3">
      <c r="B39">
        <f t="shared" si="1"/>
        <v>4.7</v>
      </c>
      <c r="C39" t="s">
        <v>397</v>
      </c>
      <c r="D39" s="26">
        <v>2012</v>
      </c>
      <c r="E39" t="s">
        <v>371</v>
      </c>
      <c r="N39" t="s">
        <v>398</v>
      </c>
      <c r="O39" t="s">
        <v>400</v>
      </c>
      <c r="P39" t="s">
        <v>399</v>
      </c>
    </row>
    <row r="40" spans="2:19" x14ac:dyDescent="0.3">
      <c r="B40">
        <f t="shared" si="1"/>
        <v>4.7</v>
      </c>
      <c r="C40" t="s">
        <v>397</v>
      </c>
      <c r="D40" s="26">
        <v>2012</v>
      </c>
      <c r="E40" t="s">
        <v>371</v>
      </c>
      <c r="H40" t="s">
        <v>447</v>
      </c>
      <c r="J40" t="s">
        <v>448</v>
      </c>
      <c r="K40" t="s">
        <v>450</v>
      </c>
      <c r="L40" t="s">
        <v>449</v>
      </c>
      <c r="M40" t="s">
        <v>451</v>
      </c>
    </row>
    <row r="41" spans="2:19" x14ac:dyDescent="0.3">
      <c r="B41">
        <f t="shared" si="1"/>
        <v>4.7</v>
      </c>
      <c r="C41" t="s">
        <v>397</v>
      </c>
      <c r="D41" s="26">
        <v>3216</v>
      </c>
      <c r="E41" t="s">
        <v>401</v>
      </c>
      <c r="N41" t="s">
        <v>402</v>
      </c>
      <c r="O41" t="s">
        <v>403</v>
      </c>
    </row>
    <row r="42" spans="2:19" x14ac:dyDescent="0.3">
      <c r="B42">
        <f t="shared" si="1"/>
        <v>4.7</v>
      </c>
      <c r="C42" t="s">
        <v>397</v>
      </c>
      <c r="D42" s="26">
        <v>3216</v>
      </c>
      <c r="E42" t="s">
        <v>401</v>
      </c>
      <c r="H42" t="s">
        <v>452</v>
      </c>
      <c r="I42" t="s">
        <v>455</v>
      </c>
      <c r="J42" t="s">
        <v>453</v>
      </c>
      <c r="K42" t="s">
        <v>456</v>
      </c>
      <c r="L42" t="s">
        <v>454</v>
      </c>
      <c r="M42" t="s">
        <v>457</v>
      </c>
    </row>
    <row r="43" spans="2:19" x14ac:dyDescent="0.3">
      <c r="B43">
        <f t="shared" si="1"/>
        <v>4.7</v>
      </c>
      <c r="C43" t="s">
        <v>397</v>
      </c>
      <c r="D43" s="26">
        <v>3225</v>
      </c>
      <c r="E43" t="s">
        <v>421</v>
      </c>
      <c r="H43" t="s">
        <v>458</v>
      </c>
      <c r="I43" t="s">
        <v>459</v>
      </c>
    </row>
    <row r="44" spans="2:19" x14ac:dyDescent="0.3">
      <c r="B44">
        <f t="shared" si="1"/>
        <v>4.7</v>
      </c>
      <c r="C44" t="s">
        <v>397</v>
      </c>
      <c r="D44" s="26">
        <v>4532</v>
      </c>
      <c r="E44" t="s">
        <v>460</v>
      </c>
      <c r="L44" t="s">
        <v>461</v>
      </c>
      <c r="M44" t="s">
        <v>462</v>
      </c>
    </row>
    <row r="45" spans="2:19" x14ac:dyDescent="0.3">
      <c r="B45">
        <f t="shared" si="1"/>
        <v>4.7</v>
      </c>
      <c r="C45" t="s">
        <v>397</v>
      </c>
      <c r="D45" s="26">
        <v>4532</v>
      </c>
      <c r="E45" t="s">
        <v>417</v>
      </c>
      <c r="H45" t="s">
        <v>463</v>
      </c>
    </row>
    <row r="46" spans="2:19" x14ac:dyDescent="0.3">
      <c r="B46">
        <f t="shared" si="1"/>
        <v>4.7</v>
      </c>
      <c r="C46" t="s">
        <v>397</v>
      </c>
      <c r="D46" s="26">
        <v>5750</v>
      </c>
      <c r="E46" t="s">
        <v>417</v>
      </c>
      <c r="H46" t="s">
        <v>464</v>
      </c>
    </row>
    <row r="47" spans="2:19" x14ac:dyDescent="0.3">
      <c r="B47">
        <f t="shared" si="1"/>
        <v>6.8</v>
      </c>
      <c r="C47" t="s">
        <v>407</v>
      </c>
      <c r="D47" s="26">
        <v>2012</v>
      </c>
      <c r="E47" t="s">
        <v>371</v>
      </c>
      <c r="R47" t="s">
        <v>408</v>
      </c>
      <c r="S47" t="s">
        <v>409</v>
      </c>
    </row>
    <row r="48" spans="2:19" x14ac:dyDescent="0.3">
      <c r="B48">
        <f t="shared" si="1"/>
        <v>6.8</v>
      </c>
      <c r="C48" t="s">
        <v>407</v>
      </c>
      <c r="D48" s="26">
        <v>3216</v>
      </c>
      <c r="E48" t="s">
        <v>401</v>
      </c>
      <c r="N48" t="s">
        <v>410</v>
      </c>
      <c r="O48" t="s">
        <v>411</v>
      </c>
    </row>
    <row r="49" spans="2:19" x14ac:dyDescent="0.3">
      <c r="B49">
        <f t="shared" si="1"/>
        <v>6.8</v>
      </c>
      <c r="C49" t="s">
        <v>407</v>
      </c>
      <c r="D49" s="26">
        <v>3216</v>
      </c>
      <c r="E49" t="s">
        <v>401</v>
      </c>
      <c r="J49" t="s">
        <v>465</v>
      </c>
      <c r="K49" t="s">
        <v>467</v>
      </c>
      <c r="L49" t="s">
        <v>466</v>
      </c>
      <c r="M49" t="s">
        <v>468</v>
      </c>
    </row>
    <row r="50" spans="2:19" x14ac:dyDescent="0.3">
      <c r="B50">
        <f t="shared" si="1"/>
        <v>6.8</v>
      </c>
      <c r="C50" t="s">
        <v>407</v>
      </c>
      <c r="D50" s="26">
        <v>3225</v>
      </c>
      <c r="E50" t="s">
        <v>421</v>
      </c>
      <c r="L50" t="s">
        <v>469</v>
      </c>
      <c r="M50" t="s">
        <v>470</v>
      </c>
    </row>
    <row r="51" spans="2:19" x14ac:dyDescent="0.3">
      <c r="B51">
        <f t="shared" si="1"/>
        <v>6.8</v>
      </c>
      <c r="C51" t="s">
        <v>407</v>
      </c>
      <c r="D51" s="26">
        <v>4532</v>
      </c>
      <c r="E51" t="s">
        <v>421</v>
      </c>
      <c r="H51" t="s">
        <v>471</v>
      </c>
    </row>
    <row r="52" spans="2:19" x14ac:dyDescent="0.3">
      <c r="B52">
        <f t="shared" si="1"/>
        <v>6.8</v>
      </c>
      <c r="C52" t="s">
        <v>407</v>
      </c>
      <c r="D52" s="26">
        <v>5750</v>
      </c>
      <c r="E52" t="s">
        <v>421</v>
      </c>
      <c r="H52" t="s">
        <v>472</v>
      </c>
    </row>
    <row r="53" spans="2:19" x14ac:dyDescent="0.3">
      <c r="B53">
        <f t="shared" si="1"/>
        <v>10</v>
      </c>
      <c r="C53" t="s">
        <v>412</v>
      </c>
      <c r="D53" s="26">
        <v>2012</v>
      </c>
      <c r="E53" t="s">
        <v>371</v>
      </c>
      <c r="R53" t="s">
        <v>413</v>
      </c>
      <c r="S53" t="s">
        <v>414</v>
      </c>
    </row>
    <row r="54" spans="2:19" x14ac:dyDescent="0.3">
      <c r="B54">
        <f t="shared" si="1"/>
        <v>10</v>
      </c>
      <c r="C54" t="s">
        <v>412</v>
      </c>
      <c r="D54" s="26">
        <v>3216</v>
      </c>
      <c r="E54" t="s">
        <v>401</v>
      </c>
      <c r="N54" t="s">
        <v>415</v>
      </c>
      <c r="O54" t="s">
        <v>416</v>
      </c>
    </row>
    <row r="55" spans="2:19" x14ac:dyDescent="0.3">
      <c r="B55">
        <f t="shared" si="1"/>
        <v>10</v>
      </c>
      <c r="C55" t="s">
        <v>412</v>
      </c>
      <c r="D55" s="26">
        <v>3216</v>
      </c>
      <c r="E55" t="s">
        <v>401</v>
      </c>
      <c r="H55" t="s">
        <v>473</v>
      </c>
      <c r="J55" t="s">
        <v>474</v>
      </c>
      <c r="K55" t="s">
        <v>476</v>
      </c>
      <c r="L55" t="s">
        <v>475</v>
      </c>
      <c r="M55" t="s">
        <v>477</v>
      </c>
    </row>
    <row r="56" spans="2:19" x14ac:dyDescent="0.3">
      <c r="B56">
        <f t="shared" si="1"/>
        <v>10</v>
      </c>
      <c r="C56" t="s">
        <v>412</v>
      </c>
      <c r="D56" s="26">
        <v>3225</v>
      </c>
      <c r="E56" t="s">
        <v>417</v>
      </c>
      <c r="N56" t="s">
        <v>418</v>
      </c>
      <c r="O56" t="s">
        <v>419</v>
      </c>
    </row>
    <row r="57" spans="2:19" x14ac:dyDescent="0.3">
      <c r="B57">
        <f t="shared" si="1"/>
        <v>10</v>
      </c>
      <c r="C57" t="s">
        <v>412</v>
      </c>
      <c r="D57" s="26">
        <v>3225</v>
      </c>
      <c r="E57" t="s">
        <v>421</v>
      </c>
      <c r="F57" t="s">
        <v>478</v>
      </c>
      <c r="G57" t="s">
        <v>480</v>
      </c>
      <c r="L57" t="s">
        <v>479</v>
      </c>
      <c r="M57" t="s">
        <v>481</v>
      </c>
    </row>
    <row r="58" spans="2:19" x14ac:dyDescent="0.3">
      <c r="B58">
        <f t="shared" si="1"/>
        <v>10</v>
      </c>
      <c r="C58" t="s">
        <v>412</v>
      </c>
      <c r="D58" s="26">
        <v>4532</v>
      </c>
      <c r="E58" t="s">
        <v>421</v>
      </c>
      <c r="L58" t="s">
        <v>482</v>
      </c>
    </row>
    <row r="59" spans="2:19" x14ac:dyDescent="0.3">
      <c r="B59">
        <f t="shared" si="1"/>
        <v>10</v>
      </c>
      <c r="C59" t="s">
        <v>412</v>
      </c>
      <c r="D59" s="26">
        <v>5750</v>
      </c>
      <c r="E59" t="s">
        <v>417</v>
      </c>
      <c r="M59" t="s">
        <v>483</v>
      </c>
    </row>
    <row r="60" spans="2:19" x14ac:dyDescent="0.3">
      <c r="B60">
        <f t="shared" si="1"/>
        <v>10</v>
      </c>
      <c r="C60" t="s">
        <v>412</v>
      </c>
      <c r="D60" s="26">
        <v>5750</v>
      </c>
      <c r="E60" t="s">
        <v>426</v>
      </c>
      <c r="J60" t="s">
        <v>484</v>
      </c>
    </row>
    <row r="61" spans="2:19" x14ac:dyDescent="0.3">
      <c r="B61">
        <f t="shared" si="1"/>
        <v>15</v>
      </c>
      <c r="C61" t="s">
        <v>420</v>
      </c>
      <c r="D61" s="26">
        <v>3225</v>
      </c>
      <c r="E61" t="s">
        <v>417</v>
      </c>
      <c r="M61" t="s">
        <v>485</v>
      </c>
    </row>
    <row r="62" spans="2:19" x14ac:dyDescent="0.3">
      <c r="B62">
        <f t="shared" si="1"/>
        <v>15</v>
      </c>
      <c r="C62" t="s">
        <v>420</v>
      </c>
      <c r="D62" s="26">
        <v>3225</v>
      </c>
      <c r="E62" t="s">
        <v>421</v>
      </c>
      <c r="N62" t="s">
        <v>422</v>
      </c>
    </row>
    <row r="63" spans="2:19" x14ac:dyDescent="0.3">
      <c r="B63">
        <f t="shared" si="1"/>
        <v>15</v>
      </c>
      <c r="C63" t="s">
        <v>420</v>
      </c>
      <c r="D63" s="26">
        <v>4532</v>
      </c>
      <c r="E63" t="s">
        <v>486</v>
      </c>
      <c r="M63" t="s">
        <v>487</v>
      </c>
    </row>
    <row r="64" spans="2:19" x14ac:dyDescent="0.3">
      <c r="B64">
        <f t="shared" si="1"/>
        <v>15</v>
      </c>
      <c r="C64" t="s">
        <v>420</v>
      </c>
      <c r="D64" s="26">
        <v>5750</v>
      </c>
      <c r="E64" t="s">
        <v>426</v>
      </c>
      <c r="M64" t="s">
        <v>488</v>
      </c>
    </row>
    <row r="65" spans="2:14" x14ac:dyDescent="0.3">
      <c r="B65">
        <f t="shared" si="1"/>
        <v>22</v>
      </c>
      <c r="C65" t="s">
        <v>423</v>
      </c>
      <c r="D65" s="26">
        <v>3216</v>
      </c>
      <c r="E65" t="s">
        <v>401</v>
      </c>
      <c r="N65" t="s">
        <v>424</v>
      </c>
    </row>
    <row r="66" spans="2:14" x14ac:dyDescent="0.3">
      <c r="B66">
        <f t="shared" si="1"/>
        <v>22</v>
      </c>
      <c r="C66" t="s">
        <v>423</v>
      </c>
      <c r="D66" s="26">
        <v>3225</v>
      </c>
      <c r="E66" t="s">
        <v>421</v>
      </c>
      <c r="N66" t="s">
        <v>425</v>
      </c>
    </row>
    <row r="67" spans="2:14" x14ac:dyDescent="0.3">
      <c r="B67">
        <f t="shared" si="1"/>
        <v>22</v>
      </c>
      <c r="C67" t="s">
        <v>423</v>
      </c>
      <c r="D67" s="26">
        <v>3225</v>
      </c>
      <c r="E67" t="s">
        <v>421</v>
      </c>
      <c r="M67" t="s">
        <v>489</v>
      </c>
    </row>
    <row r="68" spans="2:14" x14ac:dyDescent="0.3">
      <c r="B68">
        <f t="shared" ref="B68:B73" si="2">LEFT(C68,LEN(C68)-2)/IF(RIGHT(C68,2)="pf",1000000,IF(RIGHT(C68,2)="nf",1000,1))</f>
        <v>22</v>
      </c>
      <c r="C68" t="s">
        <v>423</v>
      </c>
      <c r="D68" s="26">
        <v>4532</v>
      </c>
      <c r="E68" t="s">
        <v>426</v>
      </c>
      <c r="N68" t="s">
        <v>427</v>
      </c>
    </row>
    <row r="69" spans="2:14" x14ac:dyDescent="0.3">
      <c r="B69">
        <f t="shared" si="2"/>
        <v>22</v>
      </c>
      <c r="C69" t="s">
        <v>423</v>
      </c>
      <c r="D69" s="26">
        <v>4532</v>
      </c>
      <c r="E69" t="s">
        <v>421</v>
      </c>
      <c r="M69" t="s">
        <v>490</v>
      </c>
    </row>
    <row r="70" spans="2:14" x14ac:dyDescent="0.3">
      <c r="B70">
        <f t="shared" si="2"/>
        <v>22</v>
      </c>
      <c r="C70" t="s">
        <v>423</v>
      </c>
      <c r="D70" s="26">
        <v>5750</v>
      </c>
      <c r="E70" t="s">
        <v>421</v>
      </c>
      <c r="M70" t="s">
        <v>492</v>
      </c>
    </row>
    <row r="71" spans="2:14" x14ac:dyDescent="0.3">
      <c r="B71">
        <f t="shared" si="2"/>
        <v>33</v>
      </c>
      <c r="C71" t="s">
        <v>428</v>
      </c>
      <c r="D71" s="26">
        <v>4532</v>
      </c>
      <c r="E71" t="s">
        <v>421</v>
      </c>
      <c r="N71" t="s">
        <v>429</v>
      </c>
    </row>
    <row r="72" spans="2:14" x14ac:dyDescent="0.3">
      <c r="B72">
        <f t="shared" si="2"/>
        <v>47</v>
      </c>
      <c r="C72" t="s">
        <v>430</v>
      </c>
      <c r="D72" s="26">
        <v>5750</v>
      </c>
      <c r="E72" t="s">
        <v>426</v>
      </c>
      <c r="N72" t="s">
        <v>431</v>
      </c>
    </row>
    <row r="73" spans="2:14" x14ac:dyDescent="0.3">
      <c r="B73">
        <f t="shared" si="2"/>
        <v>47</v>
      </c>
      <c r="C73" t="s">
        <v>430</v>
      </c>
      <c r="D73" s="26">
        <v>5750</v>
      </c>
      <c r="E73" t="s">
        <v>426</v>
      </c>
      <c r="I73" t="s">
        <v>491</v>
      </c>
      <c r="K73" t="s">
        <v>493</v>
      </c>
      <c r="M73" t="s">
        <v>494</v>
      </c>
    </row>
    <row r="74" spans="2:14" x14ac:dyDescent="0.3">
      <c r="B74">
        <f t="shared" ref="B74:B100" si="3">LEFT(C74,LEN(C74)-2)/IF(RIGHT(C74,2)="pf",1000000,IF(RIGHT(C74,2)="nf",1000,1))</f>
        <v>3.3000000000000002E-2</v>
      </c>
      <c r="C74" t="s">
        <v>340</v>
      </c>
      <c r="D74" s="26">
        <v>1005</v>
      </c>
      <c r="E74" t="s">
        <v>341</v>
      </c>
      <c r="H74" t="s">
        <v>498</v>
      </c>
      <c r="I74" t="s">
        <v>501</v>
      </c>
      <c r="J74" t="s">
        <v>499</v>
      </c>
      <c r="K74" t="s">
        <v>502</v>
      </c>
      <c r="L74" t="s">
        <v>500</v>
      </c>
      <c r="M74" t="s">
        <v>503</v>
      </c>
    </row>
    <row r="75" spans="2:14" x14ac:dyDescent="0.3">
      <c r="B75">
        <f t="shared" si="3"/>
        <v>3.3000000000000002E-2</v>
      </c>
      <c r="C75" t="s">
        <v>340</v>
      </c>
      <c r="D75" s="26">
        <v>1608</v>
      </c>
      <c r="E75" t="s">
        <v>363</v>
      </c>
      <c r="H75" t="s">
        <v>504</v>
      </c>
      <c r="I75" t="s">
        <v>505</v>
      </c>
    </row>
    <row r="76" spans="2:14" x14ac:dyDescent="0.3">
      <c r="B76">
        <f t="shared" si="3"/>
        <v>4.7E-2</v>
      </c>
      <c r="C76" t="s">
        <v>155</v>
      </c>
      <c r="D76" s="26">
        <v>1005</v>
      </c>
      <c r="E76" t="s">
        <v>341</v>
      </c>
      <c r="H76" t="s">
        <v>506</v>
      </c>
      <c r="I76" t="s">
        <v>509</v>
      </c>
      <c r="J76" t="s">
        <v>507</v>
      </c>
      <c r="K76" t="s">
        <v>510</v>
      </c>
      <c r="L76" t="s">
        <v>508</v>
      </c>
      <c r="M76" t="s">
        <v>511</v>
      </c>
    </row>
    <row r="77" spans="2:14" x14ac:dyDescent="0.3">
      <c r="B77">
        <f t="shared" si="3"/>
        <v>4.7E-2</v>
      </c>
      <c r="C77" t="s">
        <v>155</v>
      </c>
      <c r="D77" s="26">
        <v>1608</v>
      </c>
      <c r="E77" t="s">
        <v>363</v>
      </c>
      <c r="H77" t="s">
        <v>512</v>
      </c>
      <c r="I77" t="s">
        <v>513</v>
      </c>
    </row>
    <row r="78" spans="2:14" x14ac:dyDescent="0.3">
      <c r="B78">
        <f t="shared" si="3"/>
        <v>6.8000000000000005E-2</v>
      </c>
      <c r="C78" t="s">
        <v>166</v>
      </c>
      <c r="D78" s="26">
        <v>1005</v>
      </c>
      <c r="E78" t="s">
        <v>341</v>
      </c>
      <c r="H78" t="s">
        <v>514</v>
      </c>
      <c r="I78" t="s">
        <v>517</v>
      </c>
      <c r="J78" t="s">
        <v>515</v>
      </c>
      <c r="K78" t="s">
        <v>518</v>
      </c>
      <c r="L78" t="s">
        <v>516</v>
      </c>
      <c r="M78" t="s">
        <v>519</v>
      </c>
    </row>
    <row r="79" spans="2:14" x14ac:dyDescent="0.3">
      <c r="B79">
        <f t="shared" si="3"/>
        <v>6.8000000000000005E-2</v>
      </c>
      <c r="C79" t="s">
        <v>166</v>
      </c>
      <c r="D79" s="26">
        <v>1608</v>
      </c>
      <c r="E79" t="s">
        <v>363</v>
      </c>
      <c r="H79" t="s">
        <v>520</v>
      </c>
      <c r="I79" t="s">
        <v>521</v>
      </c>
    </row>
    <row r="80" spans="2:14" x14ac:dyDescent="0.3">
      <c r="B80">
        <f t="shared" si="3"/>
        <v>0.1</v>
      </c>
      <c r="C80" t="s">
        <v>169</v>
      </c>
      <c r="D80" s="26">
        <v>1005</v>
      </c>
      <c r="E80" t="s">
        <v>341</v>
      </c>
      <c r="H80" t="s">
        <v>522</v>
      </c>
      <c r="I80" t="s">
        <v>525</v>
      </c>
      <c r="J80" t="s">
        <v>523</v>
      </c>
      <c r="K80" t="s">
        <v>526</v>
      </c>
      <c r="L80" t="s">
        <v>524</v>
      </c>
      <c r="M80" t="s">
        <v>527</v>
      </c>
    </row>
    <row r="81" spans="2:13" x14ac:dyDescent="0.3">
      <c r="B81">
        <f t="shared" si="3"/>
        <v>0.1</v>
      </c>
      <c r="C81" t="s">
        <v>169</v>
      </c>
      <c r="D81" s="26">
        <v>1608</v>
      </c>
      <c r="E81" t="s">
        <v>363</v>
      </c>
      <c r="H81" t="s">
        <v>528</v>
      </c>
      <c r="I81" t="s">
        <v>530</v>
      </c>
      <c r="L81" t="s">
        <v>529</v>
      </c>
      <c r="M81" t="s">
        <v>531</v>
      </c>
    </row>
    <row r="82" spans="2:13" x14ac:dyDescent="0.3">
      <c r="B82">
        <f t="shared" si="3"/>
        <v>0.1</v>
      </c>
      <c r="C82" t="s">
        <v>169</v>
      </c>
      <c r="D82" s="26">
        <v>2012</v>
      </c>
      <c r="E82" t="s">
        <v>371</v>
      </c>
      <c r="H82" t="s">
        <v>532</v>
      </c>
    </row>
    <row r="83" spans="2:13" x14ac:dyDescent="0.3">
      <c r="B83">
        <f t="shared" si="3"/>
        <v>0.15</v>
      </c>
      <c r="C83" t="s">
        <v>350</v>
      </c>
      <c r="D83" s="26">
        <v>1005</v>
      </c>
      <c r="E83" t="s">
        <v>341</v>
      </c>
      <c r="H83" t="s">
        <v>533</v>
      </c>
      <c r="I83" t="s">
        <v>535</v>
      </c>
      <c r="L83" t="s">
        <v>534</v>
      </c>
      <c r="M83" t="s">
        <v>536</v>
      </c>
    </row>
    <row r="84" spans="2:13" x14ac:dyDescent="0.3">
      <c r="B84">
        <f t="shared" si="3"/>
        <v>0.15</v>
      </c>
      <c r="C84" t="s">
        <v>350</v>
      </c>
      <c r="D84" s="26">
        <v>1608</v>
      </c>
      <c r="E84" t="s">
        <v>363</v>
      </c>
      <c r="H84" t="s">
        <v>537</v>
      </c>
      <c r="I84" t="s">
        <v>540</v>
      </c>
      <c r="J84" t="s">
        <v>538</v>
      </c>
      <c r="K84" t="s">
        <v>541</v>
      </c>
      <c r="L84" t="s">
        <v>539</v>
      </c>
      <c r="M84" t="s">
        <v>542</v>
      </c>
    </row>
    <row r="85" spans="2:13" x14ac:dyDescent="0.3">
      <c r="B85">
        <f t="shared" si="3"/>
        <v>0.15</v>
      </c>
      <c r="C85" t="s">
        <v>350</v>
      </c>
      <c r="D85" s="26">
        <v>2012</v>
      </c>
      <c r="E85" t="s">
        <v>371</v>
      </c>
      <c r="H85" t="s">
        <v>543</v>
      </c>
      <c r="I85" t="s">
        <v>544</v>
      </c>
    </row>
    <row r="86" spans="2:13" x14ac:dyDescent="0.3">
      <c r="B86">
        <f t="shared" si="3"/>
        <v>0.22</v>
      </c>
      <c r="C86" t="s">
        <v>186</v>
      </c>
      <c r="D86" s="26">
        <v>1005</v>
      </c>
      <c r="E86" t="s">
        <v>341</v>
      </c>
      <c r="J86" t="s">
        <v>545</v>
      </c>
      <c r="K86" t="s">
        <v>547</v>
      </c>
      <c r="L86" t="s">
        <v>546</v>
      </c>
      <c r="M86" t="s">
        <v>548</v>
      </c>
    </row>
    <row r="87" spans="2:13" x14ac:dyDescent="0.3">
      <c r="B87">
        <f t="shared" si="3"/>
        <v>0.22</v>
      </c>
      <c r="C87" t="s">
        <v>186</v>
      </c>
      <c r="D87" s="26">
        <v>1608</v>
      </c>
      <c r="E87" t="s">
        <v>363</v>
      </c>
      <c r="H87" t="s">
        <v>549</v>
      </c>
      <c r="I87" t="s">
        <v>552</v>
      </c>
      <c r="J87" t="s">
        <v>550</v>
      </c>
      <c r="K87" t="s">
        <v>553</v>
      </c>
      <c r="L87" t="s">
        <v>551</v>
      </c>
      <c r="M87" t="s">
        <v>554</v>
      </c>
    </row>
    <row r="88" spans="2:13" x14ac:dyDescent="0.3">
      <c r="B88">
        <f t="shared" si="3"/>
        <v>0.22</v>
      </c>
      <c r="C88" t="s">
        <v>186</v>
      </c>
      <c r="D88" s="26">
        <v>2012</v>
      </c>
      <c r="E88" t="s">
        <v>371</v>
      </c>
      <c r="J88" t="s">
        <v>555</v>
      </c>
      <c r="K88" t="s">
        <v>556</v>
      </c>
    </row>
    <row r="89" spans="2:13" x14ac:dyDescent="0.3">
      <c r="B89">
        <f t="shared" si="3"/>
        <v>0.33</v>
      </c>
      <c r="C89" t="s">
        <v>366</v>
      </c>
      <c r="D89" s="26">
        <v>1608</v>
      </c>
      <c r="E89" t="s">
        <v>363</v>
      </c>
      <c r="H89" t="s">
        <v>557</v>
      </c>
      <c r="I89" t="s">
        <v>560</v>
      </c>
      <c r="J89" t="s">
        <v>558</v>
      </c>
      <c r="K89" t="s">
        <v>561</v>
      </c>
      <c r="L89" t="s">
        <v>559</v>
      </c>
      <c r="M89" t="s">
        <v>562</v>
      </c>
    </row>
    <row r="90" spans="2:13" x14ac:dyDescent="0.3">
      <c r="B90">
        <f t="shared" si="3"/>
        <v>0.33</v>
      </c>
      <c r="C90" t="s">
        <v>366</v>
      </c>
      <c r="D90" s="26">
        <v>2012</v>
      </c>
      <c r="E90" t="s">
        <v>371</v>
      </c>
      <c r="H90" t="s">
        <v>563</v>
      </c>
      <c r="I90" t="s">
        <v>564</v>
      </c>
    </row>
    <row r="91" spans="2:13" x14ac:dyDescent="0.3">
      <c r="B91">
        <f t="shared" si="3"/>
        <v>0.47</v>
      </c>
      <c r="C91" t="s">
        <v>205</v>
      </c>
      <c r="D91" s="26">
        <v>1608</v>
      </c>
      <c r="E91" t="s">
        <v>363</v>
      </c>
      <c r="H91" t="s">
        <v>565</v>
      </c>
      <c r="I91" t="s">
        <v>568</v>
      </c>
      <c r="J91" t="s">
        <v>566</v>
      </c>
      <c r="K91" t="s">
        <v>569</v>
      </c>
      <c r="L91" t="s">
        <v>567</v>
      </c>
      <c r="M91" t="s">
        <v>570</v>
      </c>
    </row>
    <row r="92" spans="2:13" x14ac:dyDescent="0.3">
      <c r="B92">
        <f t="shared" si="3"/>
        <v>0.47</v>
      </c>
      <c r="C92" t="s">
        <v>205</v>
      </c>
      <c r="D92" s="26">
        <v>2012</v>
      </c>
      <c r="E92" t="s">
        <v>371</v>
      </c>
      <c r="H92" t="s">
        <v>571</v>
      </c>
      <c r="I92" t="s">
        <v>574</v>
      </c>
      <c r="J92" t="s">
        <v>572</v>
      </c>
      <c r="K92" t="s">
        <v>575</v>
      </c>
      <c r="L92" t="s">
        <v>573</v>
      </c>
      <c r="M92" t="s">
        <v>576</v>
      </c>
    </row>
    <row r="93" spans="2:13" x14ac:dyDescent="0.3">
      <c r="B93">
        <f t="shared" si="3"/>
        <v>0.47</v>
      </c>
      <c r="C93" t="s">
        <v>205</v>
      </c>
      <c r="D93" s="26">
        <v>3216</v>
      </c>
      <c r="E93" t="s">
        <v>401</v>
      </c>
      <c r="H93" t="s">
        <v>577</v>
      </c>
      <c r="I93" t="s">
        <v>578</v>
      </c>
    </row>
    <row r="94" spans="2:13" x14ac:dyDescent="0.3">
      <c r="B94">
        <f t="shared" si="3"/>
        <v>0.68</v>
      </c>
      <c r="C94" t="s">
        <v>373</v>
      </c>
      <c r="D94" s="26">
        <v>1608</v>
      </c>
      <c r="E94" t="s">
        <v>363</v>
      </c>
      <c r="J94" t="s">
        <v>579</v>
      </c>
      <c r="K94" t="s">
        <v>580</v>
      </c>
    </row>
    <row r="95" spans="2:13" x14ac:dyDescent="0.3">
      <c r="B95">
        <f t="shared" si="3"/>
        <v>0.68</v>
      </c>
      <c r="C95" t="s">
        <v>373</v>
      </c>
      <c r="D95" s="26">
        <v>2012</v>
      </c>
      <c r="E95" t="s">
        <v>371</v>
      </c>
      <c r="H95" t="s">
        <v>581</v>
      </c>
      <c r="I95" t="s">
        <v>584</v>
      </c>
      <c r="J95" t="s">
        <v>582</v>
      </c>
      <c r="K95" t="s">
        <v>585</v>
      </c>
      <c r="L95" t="s">
        <v>583</v>
      </c>
      <c r="M95" t="s">
        <v>586</v>
      </c>
    </row>
    <row r="96" spans="2:13" x14ac:dyDescent="0.3">
      <c r="B96">
        <f t="shared" si="3"/>
        <v>0.68</v>
      </c>
      <c r="C96" t="s">
        <v>373</v>
      </c>
      <c r="D96" s="26">
        <v>3216</v>
      </c>
      <c r="E96" t="s">
        <v>401</v>
      </c>
      <c r="H96" t="s">
        <v>587</v>
      </c>
      <c r="I96" t="s">
        <v>588</v>
      </c>
    </row>
    <row r="97" spans="2:13" x14ac:dyDescent="0.3">
      <c r="B97">
        <f t="shared" si="3"/>
        <v>1</v>
      </c>
      <c r="C97" t="s">
        <v>378</v>
      </c>
      <c r="D97" s="26">
        <v>1608</v>
      </c>
      <c r="E97" t="s">
        <v>363</v>
      </c>
      <c r="H97" t="s">
        <v>589</v>
      </c>
      <c r="I97" t="s">
        <v>591</v>
      </c>
      <c r="L97" t="s">
        <v>590</v>
      </c>
      <c r="M97" t="s">
        <v>592</v>
      </c>
    </row>
    <row r="98" spans="2:13" x14ac:dyDescent="0.3">
      <c r="B98">
        <f t="shared" si="3"/>
        <v>1</v>
      </c>
      <c r="C98" t="s">
        <v>378</v>
      </c>
      <c r="D98" s="26">
        <v>2012</v>
      </c>
      <c r="E98" t="s">
        <v>371</v>
      </c>
      <c r="H98" t="s">
        <v>593</v>
      </c>
      <c r="I98" t="s">
        <v>596</v>
      </c>
      <c r="J98" t="s">
        <v>594</v>
      </c>
      <c r="K98" t="s">
        <v>597</v>
      </c>
      <c r="L98" t="s">
        <v>595</v>
      </c>
      <c r="M98" t="s">
        <v>598</v>
      </c>
    </row>
    <row r="99" spans="2:13" x14ac:dyDescent="0.3">
      <c r="B99">
        <f t="shared" si="3"/>
        <v>1</v>
      </c>
      <c r="C99" t="s">
        <v>378</v>
      </c>
      <c r="D99" s="26">
        <v>3216</v>
      </c>
      <c r="E99" t="s">
        <v>401</v>
      </c>
      <c r="H99" t="s">
        <v>599</v>
      </c>
      <c r="I99" t="s">
        <v>601</v>
      </c>
      <c r="L99" t="s">
        <v>600</v>
      </c>
      <c r="M99" t="s">
        <v>602</v>
      </c>
    </row>
    <row r="100" spans="2:13" x14ac:dyDescent="0.3">
      <c r="B100">
        <f t="shared" si="3"/>
        <v>1</v>
      </c>
      <c r="C100" t="s">
        <v>378</v>
      </c>
      <c r="D100" s="26">
        <v>3225</v>
      </c>
      <c r="E100" t="s">
        <v>460</v>
      </c>
      <c r="J100" t="s">
        <v>603</v>
      </c>
      <c r="K100" t="s">
        <v>604</v>
      </c>
    </row>
  </sheetData>
  <sortState xmlns:xlrd2="http://schemas.microsoft.com/office/spreadsheetml/2017/richdata2" ref="B3:S73">
    <sortCondition ref="B3:B73"/>
    <sortCondition ref="D3:D73"/>
    <sortCondition ref="E3:E73"/>
  </sortState>
  <mergeCells count="7">
    <mergeCell ref="F1:G1"/>
    <mergeCell ref="N1:O1"/>
    <mergeCell ref="P1:Q1"/>
    <mergeCell ref="R1:S1"/>
    <mergeCell ref="L1:M1"/>
    <mergeCell ref="J1:K1"/>
    <mergeCell ref="H1:I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M112"/>
  <sheetViews>
    <sheetView topLeftCell="A16" workbookViewId="0">
      <selection activeCell="C1" sqref="C1:M27"/>
    </sheetView>
  </sheetViews>
  <sheetFormatPr defaultRowHeight="14.4" x14ac:dyDescent="0.3"/>
  <cols>
    <col min="8" max="8" width="22.44140625" bestFit="1" customWidth="1"/>
    <col min="9" max="9" width="23.109375" bestFit="1" customWidth="1"/>
    <col min="10" max="10" width="23" bestFit="1" customWidth="1"/>
    <col min="11" max="11" width="23.6640625" bestFit="1" customWidth="1"/>
    <col min="12" max="12" width="22.21875" bestFit="1" customWidth="1"/>
    <col min="13" max="13" width="22.88671875" bestFit="1" customWidth="1"/>
  </cols>
  <sheetData>
    <row r="1" spans="2:13" x14ac:dyDescent="0.3">
      <c r="B1">
        <f t="shared" ref="B1:B27" si="0">LEFT(C1,LEN(C1)-2)/IF(RIGHT(C1,2)="pf",1000000,IF(RIGHT(C1,2)="nf",1000,1))</f>
        <v>3.3000000000000002E-2</v>
      </c>
      <c r="C1" t="s">
        <v>340</v>
      </c>
      <c r="D1">
        <v>1005</v>
      </c>
      <c r="E1" t="s">
        <v>341</v>
      </c>
      <c r="H1" t="s">
        <v>498</v>
      </c>
      <c r="I1" t="s">
        <v>501</v>
      </c>
      <c r="J1" t="s">
        <v>499</v>
      </c>
      <c r="K1" t="s">
        <v>502</v>
      </c>
      <c r="L1" t="s">
        <v>500</v>
      </c>
      <c r="M1" t="s">
        <v>503</v>
      </c>
    </row>
    <row r="2" spans="2:13" x14ac:dyDescent="0.3">
      <c r="B2">
        <f t="shared" si="0"/>
        <v>3.3000000000000002E-2</v>
      </c>
      <c r="C2" t="s">
        <v>340</v>
      </c>
      <c r="D2">
        <v>1608</v>
      </c>
      <c r="E2" t="s">
        <v>363</v>
      </c>
      <c r="H2" t="s">
        <v>504</v>
      </c>
      <c r="I2" t="s">
        <v>505</v>
      </c>
    </row>
    <row r="3" spans="2:13" x14ac:dyDescent="0.3">
      <c r="B3">
        <f t="shared" si="0"/>
        <v>4.7E-2</v>
      </c>
      <c r="C3" t="s">
        <v>155</v>
      </c>
      <c r="D3">
        <v>1005</v>
      </c>
      <c r="E3" t="s">
        <v>341</v>
      </c>
      <c r="H3" t="s">
        <v>506</v>
      </c>
      <c r="I3" t="s">
        <v>509</v>
      </c>
      <c r="J3" t="s">
        <v>507</v>
      </c>
      <c r="K3" t="s">
        <v>510</v>
      </c>
      <c r="L3" t="s">
        <v>508</v>
      </c>
      <c r="M3" t="s">
        <v>511</v>
      </c>
    </row>
    <row r="4" spans="2:13" x14ac:dyDescent="0.3">
      <c r="B4">
        <f t="shared" si="0"/>
        <v>4.7E-2</v>
      </c>
      <c r="C4" t="s">
        <v>155</v>
      </c>
      <c r="D4">
        <v>1608</v>
      </c>
      <c r="E4" t="s">
        <v>363</v>
      </c>
      <c r="H4" t="s">
        <v>512</v>
      </c>
      <c r="I4" t="s">
        <v>513</v>
      </c>
    </row>
    <row r="5" spans="2:13" x14ac:dyDescent="0.3">
      <c r="B5">
        <f t="shared" si="0"/>
        <v>6.8000000000000005E-2</v>
      </c>
      <c r="C5" t="s">
        <v>166</v>
      </c>
      <c r="D5">
        <v>1005</v>
      </c>
      <c r="E5" t="s">
        <v>341</v>
      </c>
      <c r="H5" t="s">
        <v>514</v>
      </c>
      <c r="I5" t="s">
        <v>517</v>
      </c>
      <c r="J5" t="s">
        <v>515</v>
      </c>
      <c r="K5" t="s">
        <v>518</v>
      </c>
      <c r="L5" t="s">
        <v>516</v>
      </c>
      <c r="M5" t="s">
        <v>519</v>
      </c>
    </row>
    <row r="6" spans="2:13" x14ac:dyDescent="0.3">
      <c r="B6">
        <f t="shared" si="0"/>
        <v>6.8000000000000005E-2</v>
      </c>
      <c r="C6" t="s">
        <v>166</v>
      </c>
      <c r="D6">
        <v>1608</v>
      </c>
      <c r="E6" t="s">
        <v>363</v>
      </c>
      <c r="H6" t="s">
        <v>520</v>
      </c>
      <c r="I6" t="s">
        <v>521</v>
      </c>
    </row>
    <row r="7" spans="2:13" x14ac:dyDescent="0.3">
      <c r="B7">
        <f t="shared" si="0"/>
        <v>0.1</v>
      </c>
      <c r="C7" t="s">
        <v>169</v>
      </c>
      <c r="D7">
        <v>1005</v>
      </c>
      <c r="E7" t="s">
        <v>341</v>
      </c>
      <c r="H7" t="s">
        <v>522</v>
      </c>
      <c r="I7" t="s">
        <v>525</v>
      </c>
      <c r="J7" t="s">
        <v>523</v>
      </c>
      <c r="K7" t="s">
        <v>526</v>
      </c>
      <c r="L7" t="s">
        <v>524</v>
      </c>
      <c r="M7" t="s">
        <v>527</v>
      </c>
    </row>
    <row r="8" spans="2:13" x14ac:dyDescent="0.3">
      <c r="B8">
        <f t="shared" si="0"/>
        <v>0.1</v>
      </c>
      <c r="C8" t="s">
        <v>169</v>
      </c>
      <c r="D8">
        <v>1608</v>
      </c>
      <c r="E8" t="s">
        <v>363</v>
      </c>
      <c r="H8" t="s">
        <v>528</v>
      </c>
      <c r="I8" t="s">
        <v>530</v>
      </c>
      <c r="L8" t="s">
        <v>529</v>
      </c>
      <c r="M8" t="s">
        <v>531</v>
      </c>
    </row>
    <row r="9" spans="2:13" x14ac:dyDescent="0.3">
      <c r="B9">
        <f t="shared" si="0"/>
        <v>0.1</v>
      </c>
      <c r="C9" t="s">
        <v>169</v>
      </c>
      <c r="D9">
        <v>2012</v>
      </c>
      <c r="E9" t="s">
        <v>371</v>
      </c>
      <c r="H9" t="s">
        <v>532</v>
      </c>
    </row>
    <row r="10" spans="2:13" x14ac:dyDescent="0.3">
      <c r="B10">
        <f t="shared" si="0"/>
        <v>0.15</v>
      </c>
      <c r="C10" t="s">
        <v>350</v>
      </c>
      <c r="D10">
        <v>1005</v>
      </c>
      <c r="E10" t="s">
        <v>341</v>
      </c>
      <c r="H10" t="s">
        <v>533</v>
      </c>
      <c r="I10" t="s">
        <v>535</v>
      </c>
      <c r="L10" t="s">
        <v>534</v>
      </c>
      <c r="M10" t="s">
        <v>536</v>
      </c>
    </row>
    <row r="11" spans="2:13" x14ac:dyDescent="0.3">
      <c r="B11">
        <f t="shared" si="0"/>
        <v>0.15</v>
      </c>
      <c r="C11" t="s">
        <v>350</v>
      </c>
      <c r="D11">
        <v>1608</v>
      </c>
      <c r="E11" t="s">
        <v>363</v>
      </c>
      <c r="H11" t="s">
        <v>537</v>
      </c>
      <c r="I11" t="s">
        <v>540</v>
      </c>
      <c r="J11" t="s">
        <v>538</v>
      </c>
      <c r="K11" t="s">
        <v>541</v>
      </c>
      <c r="L11" t="s">
        <v>539</v>
      </c>
      <c r="M11" t="s">
        <v>542</v>
      </c>
    </row>
    <row r="12" spans="2:13" x14ac:dyDescent="0.3">
      <c r="B12">
        <f t="shared" si="0"/>
        <v>0.15</v>
      </c>
      <c r="C12" t="s">
        <v>350</v>
      </c>
      <c r="D12">
        <v>2012</v>
      </c>
      <c r="E12" t="s">
        <v>371</v>
      </c>
      <c r="H12" t="s">
        <v>543</v>
      </c>
      <c r="I12" t="s">
        <v>544</v>
      </c>
    </row>
    <row r="13" spans="2:13" x14ac:dyDescent="0.3">
      <c r="B13">
        <f t="shared" si="0"/>
        <v>0.22</v>
      </c>
      <c r="C13" t="s">
        <v>186</v>
      </c>
      <c r="D13">
        <v>1005</v>
      </c>
      <c r="E13" t="s">
        <v>341</v>
      </c>
      <c r="J13" t="s">
        <v>545</v>
      </c>
      <c r="K13" t="s">
        <v>547</v>
      </c>
      <c r="L13" t="s">
        <v>546</v>
      </c>
      <c r="M13" t="s">
        <v>548</v>
      </c>
    </row>
    <row r="14" spans="2:13" x14ac:dyDescent="0.3">
      <c r="B14">
        <f t="shared" si="0"/>
        <v>0.22</v>
      </c>
      <c r="C14" t="s">
        <v>186</v>
      </c>
      <c r="D14">
        <v>1608</v>
      </c>
      <c r="E14" t="s">
        <v>363</v>
      </c>
      <c r="H14" t="s">
        <v>549</v>
      </c>
      <c r="I14" t="s">
        <v>552</v>
      </c>
      <c r="J14" t="s">
        <v>550</v>
      </c>
      <c r="K14" t="s">
        <v>553</v>
      </c>
      <c r="L14" t="s">
        <v>551</v>
      </c>
      <c r="M14" t="s">
        <v>554</v>
      </c>
    </row>
    <row r="15" spans="2:13" x14ac:dyDescent="0.3">
      <c r="B15">
        <f t="shared" si="0"/>
        <v>0.22</v>
      </c>
      <c r="C15" t="s">
        <v>186</v>
      </c>
      <c r="D15">
        <v>2012</v>
      </c>
      <c r="E15" t="s">
        <v>371</v>
      </c>
      <c r="J15" t="s">
        <v>555</v>
      </c>
      <c r="K15" t="s">
        <v>556</v>
      </c>
    </row>
    <row r="16" spans="2:13" x14ac:dyDescent="0.3">
      <c r="B16">
        <f t="shared" si="0"/>
        <v>0.33</v>
      </c>
      <c r="C16" t="s">
        <v>366</v>
      </c>
      <c r="D16">
        <v>1608</v>
      </c>
      <c r="E16" t="s">
        <v>363</v>
      </c>
      <c r="H16" t="s">
        <v>557</v>
      </c>
      <c r="I16" t="s">
        <v>560</v>
      </c>
      <c r="J16" t="s">
        <v>558</v>
      </c>
      <c r="K16" t="s">
        <v>561</v>
      </c>
      <c r="L16" t="s">
        <v>559</v>
      </c>
      <c r="M16" t="s">
        <v>562</v>
      </c>
    </row>
    <row r="17" spans="2:13" x14ac:dyDescent="0.3">
      <c r="B17">
        <f t="shared" si="0"/>
        <v>0.33</v>
      </c>
      <c r="C17" t="s">
        <v>366</v>
      </c>
      <c r="D17">
        <v>2012</v>
      </c>
      <c r="E17" t="s">
        <v>371</v>
      </c>
      <c r="H17" t="s">
        <v>563</v>
      </c>
      <c r="I17" t="s">
        <v>564</v>
      </c>
    </row>
    <row r="18" spans="2:13" x14ac:dyDescent="0.3">
      <c r="B18">
        <f t="shared" si="0"/>
        <v>0.47</v>
      </c>
      <c r="C18" t="s">
        <v>205</v>
      </c>
      <c r="D18">
        <v>1608</v>
      </c>
      <c r="E18" t="s">
        <v>363</v>
      </c>
      <c r="H18" t="s">
        <v>565</v>
      </c>
      <c r="I18" t="s">
        <v>568</v>
      </c>
      <c r="J18" t="s">
        <v>566</v>
      </c>
      <c r="K18" t="s">
        <v>569</v>
      </c>
      <c r="L18" t="s">
        <v>567</v>
      </c>
      <c r="M18" t="s">
        <v>570</v>
      </c>
    </row>
    <row r="19" spans="2:13" x14ac:dyDescent="0.3">
      <c r="B19">
        <f t="shared" si="0"/>
        <v>0.47</v>
      </c>
      <c r="C19" t="s">
        <v>205</v>
      </c>
      <c r="D19">
        <v>2012</v>
      </c>
      <c r="E19" t="s">
        <v>371</v>
      </c>
      <c r="H19" t="s">
        <v>571</v>
      </c>
      <c r="I19" t="s">
        <v>574</v>
      </c>
      <c r="J19" t="s">
        <v>572</v>
      </c>
      <c r="K19" t="s">
        <v>575</v>
      </c>
      <c r="L19" t="s">
        <v>573</v>
      </c>
      <c r="M19" t="s">
        <v>576</v>
      </c>
    </row>
    <row r="20" spans="2:13" x14ac:dyDescent="0.3">
      <c r="B20">
        <f t="shared" si="0"/>
        <v>0.47</v>
      </c>
      <c r="C20" t="s">
        <v>205</v>
      </c>
      <c r="D20">
        <v>3216</v>
      </c>
      <c r="E20" t="s">
        <v>401</v>
      </c>
      <c r="H20" t="s">
        <v>577</v>
      </c>
      <c r="I20" t="s">
        <v>578</v>
      </c>
    </row>
    <row r="21" spans="2:13" x14ac:dyDescent="0.3">
      <c r="B21">
        <f t="shared" si="0"/>
        <v>0.68</v>
      </c>
      <c r="C21" t="s">
        <v>373</v>
      </c>
      <c r="D21">
        <v>1608</v>
      </c>
      <c r="E21" t="s">
        <v>363</v>
      </c>
      <c r="J21" t="s">
        <v>579</v>
      </c>
      <c r="K21" t="s">
        <v>580</v>
      </c>
    </row>
    <row r="22" spans="2:13" x14ac:dyDescent="0.3">
      <c r="B22">
        <f t="shared" si="0"/>
        <v>0.68</v>
      </c>
      <c r="C22" t="s">
        <v>373</v>
      </c>
      <c r="D22">
        <v>2012</v>
      </c>
      <c r="E22" t="s">
        <v>371</v>
      </c>
      <c r="H22" t="s">
        <v>581</v>
      </c>
      <c r="I22" t="s">
        <v>584</v>
      </c>
      <c r="J22" t="s">
        <v>582</v>
      </c>
      <c r="K22" t="s">
        <v>585</v>
      </c>
      <c r="L22" t="s">
        <v>583</v>
      </c>
      <c r="M22" t="s">
        <v>586</v>
      </c>
    </row>
    <row r="23" spans="2:13" x14ac:dyDescent="0.3">
      <c r="B23">
        <f t="shared" si="0"/>
        <v>0.68</v>
      </c>
      <c r="C23" t="s">
        <v>373</v>
      </c>
      <c r="D23">
        <v>3216</v>
      </c>
      <c r="E23" t="s">
        <v>401</v>
      </c>
      <c r="H23" t="s">
        <v>587</v>
      </c>
      <c r="I23" t="s">
        <v>588</v>
      </c>
    </row>
    <row r="24" spans="2:13" x14ac:dyDescent="0.3">
      <c r="B24">
        <f t="shared" si="0"/>
        <v>1</v>
      </c>
      <c r="C24" t="s">
        <v>378</v>
      </c>
      <c r="D24">
        <v>1608</v>
      </c>
      <c r="E24" t="s">
        <v>363</v>
      </c>
      <c r="H24" t="s">
        <v>589</v>
      </c>
      <c r="I24" t="s">
        <v>591</v>
      </c>
      <c r="L24" t="s">
        <v>590</v>
      </c>
      <c r="M24" t="s">
        <v>592</v>
      </c>
    </row>
    <row r="25" spans="2:13" x14ac:dyDescent="0.3">
      <c r="B25">
        <f t="shared" si="0"/>
        <v>1</v>
      </c>
      <c r="C25" t="s">
        <v>378</v>
      </c>
      <c r="D25">
        <v>2012</v>
      </c>
      <c r="E25" t="s">
        <v>371</v>
      </c>
      <c r="H25" t="s">
        <v>593</v>
      </c>
      <c r="I25" t="s">
        <v>596</v>
      </c>
      <c r="J25" t="s">
        <v>594</v>
      </c>
      <c r="K25" t="s">
        <v>597</v>
      </c>
      <c r="L25" t="s">
        <v>595</v>
      </c>
      <c r="M25" t="s">
        <v>598</v>
      </c>
    </row>
    <row r="26" spans="2:13" x14ac:dyDescent="0.3">
      <c r="B26">
        <f t="shared" si="0"/>
        <v>1</v>
      </c>
      <c r="C26" t="s">
        <v>378</v>
      </c>
      <c r="D26">
        <v>3216</v>
      </c>
      <c r="E26" t="s">
        <v>401</v>
      </c>
      <c r="H26" t="s">
        <v>599</v>
      </c>
      <c r="I26" t="s">
        <v>601</v>
      </c>
      <c r="L26" t="s">
        <v>600</v>
      </c>
      <c r="M26" t="s">
        <v>602</v>
      </c>
    </row>
    <row r="27" spans="2:13" x14ac:dyDescent="0.3">
      <c r="B27">
        <f t="shared" si="0"/>
        <v>1</v>
      </c>
      <c r="C27" t="s">
        <v>378</v>
      </c>
      <c r="D27">
        <v>3225</v>
      </c>
      <c r="E27" t="s">
        <v>460</v>
      </c>
      <c r="J27" t="s">
        <v>603</v>
      </c>
      <c r="K27" t="s">
        <v>604</v>
      </c>
    </row>
    <row r="91" spans="3:13" x14ac:dyDescent="0.3">
      <c r="C91" t="s">
        <v>383</v>
      </c>
      <c r="D91">
        <v>2012</v>
      </c>
      <c r="E91" t="s">
        <v>371</v>
      </c>
      <c r="H91" t="s">
        <v>605</v>
      </c>
      <c r="I91" t="s">
        <v>608</v>
      </c>
      <c r="J91" t="s">
        <v>606</v>
      </c>
      <c r="K91" t="s">
        <v>609</v>
      </c>
      <c r="L91" t="s">
        <v>607</v>
      </c>
      <c r="M91" t="s">
        <v>610</v>
      </c>
    </row>
    <row r="94" spans="3:13" x14ac:dyDescent="0.3">
      <c r="C94" t="s">
        <v>383</v>
      </c>
      <c r="D94">
        <v>3216</v>
      </c>
      <c r="E94" t="s">
        <v>401</v>
      </c>
      <c r="H94" t="s">
        <v>611</v>
      </c>
      <c r="I94" t="s">
        <v>614</v>
      </c>
      <c r="J94" t="s">
        <v>612</v>
      </c>
      <c r="K94" t="s">
        <v>615</v>
      </c>
      <c r="L94" t="s">
        <v>613</v>
      </c>
      <c r="M94" t="s">
        <v>616</v>
      </c>
    </row>
    <row r="97" spans="3:13" x14ac:dyDescent="0.3">
      <c r="C97" t="s">
        <v>383</v>
      </c>
      <c r="D97">
        <v>3225</v>
      </c>
      <c r="E97" t="s">
        <v>417</v>
      </c>
      <c r="J97" t="s">
        <v>617</v>
      </c>
      <c r="K97" t="s">
        <v>618</v>
      </c>
    </row>
    <row r="100" spans="3:13" x14ac:dyDescent="0.3">
      <c r="C100" t="s">
        <v>383</v>
      </c>
      <c r="D100">
        <v>4532</v>
      </c>
      <c r="E100" t="s">
        <v>460</v>
      </c>
      <c r="J100" t="s">
        <v>619</v>
      </c>
    </row>
    <row r="103" spans="3:13" x14ac:dyDescent="0.3">
      <c r="C103" t="s">
        <v>388</v>
      </c>
      <c r="D103">
        <v>2012</v>
      </c>
      <c r="E103" t="s">
        <v>371</v>
      </c>
      <c r="H103" t="s">
        <v>620</v>
      </c>
      <c r="I103" t="s">
        <v>623</v>
      </c>
      <c r="J103" t="s">
        <v>621</v>
      </c>
      <c r="K103" t="s">
        <v>624</v>
      </c>
      <c r="L103" t="s">
        <v>622</v>
      </c>
      <c r="M103" t="s">
        <v>625</v>
      </c>
    </row>
    <row r="106" spans="3:13" x14ac:dyDescent="0.3">
      <c r="C106" t="s">
        <v>388</v>
      </c>
      <c r="D106">
        <v>3216</v>
      </c>
      <c r="E106" t="s">
        <v>401</v>
      </c>
      <c r="H106" t="s">
        <v>626</v>
      </c>
      <c r="I106" t="s">
        <v>629</v>
      </c>
      <c r="J106" t="s">
        <v>627</v>
      </c>
      <c r="K106" t="s">
        <v>630</v>
      </c>
      <c r="L106" t="s">
        <v>628</v>
      </c>
      <c r="M106" t="s">
        <v>631</v>
      </c>
    </row>
    <row r="109" spans="3:13" x14ac:dyDescent="0.3">
      <c r="C109" t="s">
        <v>388</v>
      </c>
      <c r="D109">
        <v>3225</v>
      </c>
      <c r="E109" t="s">
        <v>417</v>
      </c>
      <c r="J109" t="s">
        <v>632</v>
      </c>
      <c r="K109" t="s">
        <v>633</v>
      </c>
    </row>
    <row r="112" spans="3:13" x14ac:dyDescent="0.3">
      <c r="C112" t="s">
        <v>388</v>
      </c>
      <c r="D112">
        <v>4532</v>
      </c>
      <c r="E112" t="s">
        <v>460</v>
      </c>
      <c r="J112" t="s">
        <v>634</v>
      </c>
    </row>
  </sheetData>
  <sortState xmlns:xlrd2="http://schemas.microsoft.com/office/spreadsheetml/2017/richdata2" ref="B1:M27">
    <sortCondition ref="B1:B27"/>
    <sortCondition ref="D1:D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20</vt:i4>
      </vt:variant>
    </vt:vector>
  </HeadingPairs>
  <TitlesOfParts>
    <vt:vector size="27" baseType="lpstr">
      <vt:lpstr>part_builder</vt:lpstr>
      <vt:lpstr>part_codes</vt:lpstr>
      <vt:lpstr>sot_term_codes</vt:lpstr>
      <vt:lpstr>TDK CGA series</vt:lpstr>
      <vt:lpstr>Sheet2</vt:lpstr>
      <vt:lpstr>Sheet5</vt:lpstr>
      <vt:lpstr>Sheet8</vt:lpstr>
      <vt:lpstr>sAEC</vt:lpstr>
      <vt:lpstr>sCcode</vt:lpstr>
      <vt:lpstr>sCoeff</vt:lpstr>
      <vt:lpstr>sDevNam</vt:lpstr>
      <vt:lpstr>sMFG</vt:lpstr>
      <vt:lpstr>sOpTmp</vt:lpstr>
      <vt:lpstr>sPakNam</vt:lpstr>
      <vt:lpstr>sPcode</vt:lpstr>
      <vt:lpstr>sRatedV</vt:lpstr>
      <vt:lpstr>sRVcode</vt:lpstr>
      <vt:lpstr>sSeries</vt:lpstr>
      <vt:lpstr>sSize</vt:lpstr>
      <vt:lpstr>sSymNam</vt:lpstr>
      <vt:lpstr>sTcode</vt:lpstr>
      <vt:lpstr>sTol</vt:lpstr>
      <vt:lpstr>vOpt1</vt:lpstr>
      <vt:lpstr>vOpt2</vt:lpstr>
      <vt:lpstr>vOpt3</vt:lpstr>
      <vt:lpstr>vOpt4</vt:lpstr>
      <vt:lpstr>vPcode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2022-03-06T04:26:35Z</dcterms:created>
  <dcterms:modified xsi:type="dcterms:W3CDTF">2022-03-08T00:33:36Z</dcterms:modified>
</cp:coreProperties>
</file>