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40"/>
  </bookViews>
  <sheets>
    <sheet name="Peptide" sheetId="1" r:id="rId1"/>
    <sheet name="MM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I2" i="1"/>
  <c r="I3" i="1"/>
  <c r="J3" i="1"/>
  <c r="D3" i="1"/>
  <c r="E3" i="1"/>
  <c r="I4" i="1"/>
  <c r="J4" i="1"/>
  <c r="D4" i="1"/>
  <c r="E4" i="1"/>
  <c r="I5" i="1"/>
  <c r="J5" i="1"/>
  <c r="D5" i="1"/>
  <c r="E5" i="1"/>
  <c r="I6" i="1"/>
  <c r="J6" i="1"/>
  <c r="D6" i="1"/>
  <c r="E6" i="1"/>
  <c r="I7" i="1"/>
  <c r="J7" i="1"/>
  <c r="D7" i="1"/>
  <c r="E7" i="1"/>
  <c r="I8" i="1"/>
  <c r="J8" i="1"/>
  <c r="D8" i="1"/>
  <c r="E8" i="1"/>
  <c r="I9" i="1"/>
  <c r="J9" i="1"/>
  <c r="D9" i="1"/>
  <c r="E9" i="1"/>
  <c r="I10" i="1"/>
  <c r="J10" i="1"/>
  <c r="D10" i="1"/>
  <c r="E10" i="1"/>
  <c r="I11" i="1"/>
  <c r="J11" i="1"/>
  <c r="D11" i="1"/>
  <c r="E11" i="1"/>
  <c r="I12" i="1"/>
  <c r="J12" i="1"/>
  <c r="D12" i="1"/>
  <c r="E12" i="1"/>
  <c r="I13" i="1"/>
  <c r="J13" i="1"/>
  <c r="D13" i="1"/>
  <c r="E13" i="1"/>
  <c r="I14" i="1"/>
  <c r="J14" i="1"/>
  <c r="D14" i="1"/>
  <c r="E14" i="1"/>
  <c r="I15" i="1"/>
  <c r="J15" i="1"/>
  <c r="D15" i="1"/>
  <c r="E15" i="1"/>
  <c r="I16" i="1"/>
  <c r="J16" i="1"/>
  <c r="D16" i="1"/>
  <c r="E16" i="1"/>
  <c r="I17" i="1"/>
  <c r="J17" i="1"/>
  <c r="D17" i="1"/>
  <c r="E17" i="1"/>
  <c r="I18" i="1"/>
  <c r="J18" i="1"/>
  <c r="D18" i="1"/>
  <c r="E18" i="1"/>
  <c r="I19" i="1"/>
  <c r="J19" i="1"/>
  <c r="D19" i="1"/>
  <c r="E19" i="1"/>
  <c r="I20" i="1"/>
  <c r="J20" i="1"/>
  <c r="D20" i="1"/>
  <c r="E20" i="1"/>
  <c r="I21" i="1"/>
  <c r="J21" i="1"/>
  <c r="D21" i="1"/>
  <c r="E21" i="1"/>
  <c r="B5" i="1"/>
  <c r="B10" i="1"/>
  <c r="B12" i="1"/>
  <c r="B6" i="1"/>
  <c r="B9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G11" i="1"/>
  <c r="G12" i="1"/>
  <c r="G13" i="1"/>
  <c r="G14" i="1"/>
  <c r="G15" i="1"/>
  <c r="G16" i="1"/>
  <c r="G17" i="1"/>
  <c r="G18" i="1"/>
  <c r="G19" i="1"/>
  <c r="G20" i="1"/>
  <c r="G21" i="1"/>
  <c r="J2" i="1"/>
  <c r="F21" i="1"/>
  <c r="F20" i="1"/>
  <c r="F19" i="1"/>
  <c r="F18" i="1"/>
  <c r="F17" i="1"/>
  <c r="F16" i="1"/>
  <c r="F15" i="1"/>
  <c r="F14" i="1"/>
  <c r="F13" i="1"/>
  <c r="F12" i="1"/>
  <c r="F11" i="1"/>
  <c r="F3" i="1"/>
</calcChain>
</file>

<file path=xl/sharedStrings.xml><?xml version="1.0" encoding="utf-8"?>
<sst xmlns="http://schemas.openxmlformats.org/spreadsheetml/2006/main" count="41" uniqueCount="36">
  <si>
    <t>Fmoc-K</t>
  </si>
  <si>
    <t>Fmoc-S</t>
  </si>
  <si>
    <t>Fmoc-T</t>
  </si>
  <si>
    <t>Fmoc-P</t>
  </si>
  <si>
    <t>Fmoc-W</t>
  </si>
  <si>
    <t>Fmoc-R</t>
  </si>
  <si>
    <t>Resin</t>
  </si>
  <si>
    <t>Amount (mg)</t>
  </si>
  <si>
    <t>MM DIPEA (g/mol)</t>
  </si>
  <si>
    <t>Amount DIPEA used (mmols)</t>
  </si>
  <si>
    <t>Volume 139 mg/mL HCTU solution (μL per coupled residue)</t>
  </si>
  <si>
    <t>Amount (mmol)</t>
  </si>
  <si>
    <t>Desnity of DIPEA (g/mL)</t>
  </si>
  <si>
    <t>Volume DIPEA per coupling</t>
  </si>
  <si>
    <t>Fmoc Amino Acids</t>
  </si>
  <si>
    <t>MM (g/mol)</t>
  </si>
  <si>
    <t>Total Volume HCTU solution (mL)</t>
  </si>
  <si>
    <t>Amount  HCTU (mg)</t>
  </si>
  <si>
    <t>I think always 0.34? Not sure why its this mass</t>
  </si>
  <si>
    <t>Add more as needed…also maybe label with protecting groups more explicitly named</t>
  </si>
  <si>
    <t>Adding additional will read MM from table below to calculate mg and update required HCTU volume / mass</t>
  </si>
  <si>
    <t>Fmoc-L</t>
  </si>
  <si>
    <t>Fmoc-V</t>
  </si>
  <si>
    <t>Fmoc-AA</t>
  </si>
  <si>
    <t>MM (mmol/g)</t>
  </si>
  <si>
    <t>Fmoc-I</t>
  </si>
  <si>
    <t>Amino Acid Sequence:</t>
  </si>
  <si>
    <t>Take MM from Fmoc-AA or Resin bottle directly</t>
  </si>
  <si>
    <t>Just edit the sequence cell to update tables!</t>
  </si>
  <si>
    <t>Amount resin (mg)</t>
  </si>
  <si>
    <t>Amount resin (mmol)</t>
  </si>
  <si>
    <t>MM Resin (mmol/g)</t>
  </si>
  <si>
    <t>ANSRWQVTRX</t>
  </si>
  <si>
    <t>Fmoc-A</t>
  </si>
  <si>
    <t>Fmoc-Q</t>
  </si>
  <si>
    <t>Fmoc-N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</si>
</sst>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sz val="14"/>
      <color theme="0"/>
      <name val="Times New Roman"/>
    </font>
    <font>
      <b/>
      <sz val="11"/>
      <color rgb="FF000000"/>
      <name val="Times New Roman"/>
    </font>
    <font>
      <sz val="30"/>
      <color theme="1"/>
      <name val="Calibri"/>
      <scheme val="minor"/>
    </font>
    <font>
      <sz val="14"/>
      <name val="Times New Roman"/>
    </font>
    <font>
      <sz val="32"/>
      <color theme="1"/>
      <name val="Calibri"/>
      <scheme val="minor"/>
    </font>
    <font>
      <b/>
      <sz val="18"/>
      <color rgb="FFFFFFFF"/>
      <name val="Times New Roman"/>
    </font>
    <font>
      <sz val="11"/>
      <color rgb="FF000000"/>
      <name val="Times New Roman"/>
    </font>
    <font>
      <b/>
      <sz val="30"/>
      <color rgb="FF000000"/>
      <name val="Calibri"/>
      <scheme val="minor"/>
    </font>
    <font>
      <b/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FFFFFF"/>
      </right>
      <top/>
      <bottom style="thin">
        <color rgb="FF95B3D7"/>
      </bottom>
      <diagonal/>
    </border>
  </borders>
  <cellStyleXfs count="2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5" fillId="0" borderId="2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NumberFormat="1" applyFont="1"/>
    <xf numFmtId="0" fontId="5" fillId="0" borderId="0" xfId="0" applyFont="1" applyBorder="1"/>
    <xf numFmtId="0" fontId="7" fillId="0" borderId="3" xfId="0" applyFont="1" applyFill="1" applyBorder="1"/>
    <xf numFmtId="0" fontId="8" fillId="0" borderId="0" xfId="0" applyFont="1"/>
    <xf numFmtId="0" fontId="10" fillId="0" borderId="0" xfId="0" applyFont="1"/>
    <xf numFmtId="0" fontId="13" fillId="0" borderId="0" xfId="0" applyFont="1"/>
    <xf numFmtId="0" fontId="3" fillId="2" borderId="1" xfId="5" applyAlignment="1">
      <alignment wrapText="1"/>
    </xf>
    <xf numFmtId="0" fontId="12" fillId="0" borderId="7" xfId="0" applyFont="1" applyFill="1" applyBorder="1"/>
    <xf numFmtId="0" fontId="12" fillId="0" borderId="6" xfId="0" applyFont="1" applyFill="1" applyBorder="1"/>
    <xf numFmtId="0" fontId="15" fillId="0" borderId="4" xfId="0" applyFont="1" applyFill="1" applyBorder="1"/>
    <xf numFmtId="0" fontId="10" fillId="0" borderId="5" xfId="0" applyFont="1" applyFill="1" applyBorder="1"/>
    <xf numFmtId="0" fontId="10" fillId="0" borderId="0" xfId="0" applyFont="1" applyFill="1"/>
    <xf numFmtId="0" fontId="15" fillId="0" borderId="4" xfId="0" applyFont="1" applyFill="1" applyBorder="1" applyAlignment="1">
      <alignment wrapText="1"/>
    </xf>
    <xf numFmtId="0" fontId="9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Border="1"/>
  </cellXfs>
  <cellStyles count="226">
    <cellStyle name="Check Cell" xfId="5" builtinId="2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/>
      </fill>
      <border outline="0">
        <left style="medium">
          <color rgb="FFFFFFF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rgb="FF000000"/>
          <bgColor rgb="FF0000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6" name="Table591217" displayName="Table591217" ref="D2:G21" totalsRowShown="0" headerRowDxfId="19" dataDxfId="18">
  <autoFilter ref="D2:G21"/>
  <tableColumns count="4">
    <tableColumn id="1" name="Fmoc Amino Acids" dataDxfId="17">
      <calculatedColumnFormula>CONCATENATE("Fmoc-",#REF!)</calculatedColumnFormula>
    </tableColumn>
    <tableColumn id="2" name="MM (g/mol)" dataDxfId="16">
      <calculatedColumnFormula>IF(Table591217[[#This Row],[Fmoc Amino Acids]] &lt;&gt; "", LOOKUP(D3,Table2101316[Fmoc-AA],Table2101316[MM (g/mol)]), "")</calculatedColumnFormula>
    </tableColumn>
    <tableColumn id="3" name="Amount (mg)" dataDxfId="15">
      <calculatedColumnFormula>IF(Table591217[[#This Row],[Fmoc Amino Acids]] &lt;&gt; "",Table591217[[#This Row],[Amount (mmol)]]*E3,"")</calculatedColumnFormula>
    </tableColumn>
    <tableColumn id="4" name="Amount (mmol)" dataDxfId="14">
      <calculatedColumnFormula>IF(Table591217[[#This Row],[Fmoc Amino Acids]] &lt;&gt; "",$B$5*5,"")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7" name="Table17" displayName="Table17" ref="I2:J21" headerRowCount="0" totalsRowShown="0">
  <tableColumns count="2">
    <tableColumn id="2" name="Column2" headerRowDxfId="13" dataDxfId="12">
      <calculatedColumnFormula>IF(I4,LEFT(J4,LEN(J4)-1),"")</calculatedColumnFormula>
    </tableColumn>
    <tableColumn id="3" name="Column3" headerRowDxfId="11" dataDxfId="10">
      <calculatedColumnFormula>IF(Table17[[#This Row],[Column2]]&lt;&gt;"",CONCATENATE("Fmoc-",RIGHT(I2,1)),"")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2:B12" totalsRowShown="0">
  <autoFilter ref="A2:B12"/>
  <tableColumns count="2">
    <tableColumn id="1" name="Resin" dataDxfId="9"/>
    <tableColumn id="2" name="Fmoc-I" dataDxfId="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3" name="Table21114" displayName="Table21114" ref="A1:B3" totalsRowShown="0" headerRowDxfId="7" dataDxfId="6">
  <autoFilter ref="A1:B3"/>
  <sortState ref="A2:B9">
    <sortCondition ref="A17:A25"/>
  </sortState>
  <tableColumns count="2">
    <tableColumn id="1" name="Resin" dataDxfId="5"/>
    <tableColumn id="2" name="MM (mmol/g)" dataDxfId="4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15" name="Table2101316" displayName="Table2101316" ref="D1:E12" totalsRowShown="0" headerRowDxfId="1" dataDxfId="0">
  <autoFilter ref="D1:E12"/>
  <sortState ref="D2:E12">
    <sortCondition ref="D1:D12"/>
  </sortState>
  <tableColumns count="2">
    <tableColumn id="1" name="Fmoc-AA" dataDxfId="3"/>
    <tableColumn id="2" name="MM (g/mol)" dataDxfId="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11" sqref="B11"/>
    </sheetView>
  </sheetViews>
  <sheetFormatPr baseColWidth="10" defaultColWidth="8.83203125" defaultRowHeight="14" x14ac:dyDescent="0"/>
  <cols>
    <col min="1" max="1" width="30.33203125" bestFit="1" customWidth="1"/>
    <col min="2" max="2" width="35.1640625" bestFit="1" customWidth="1"/>
    <col min="3" max="3" width="45" customWidth="1"/>
    <col min="4" max="4" width="26.5" customWidth="1"/>
    <col min="5" max="5" width="20.33203125" customWidth="1"/>
    <col min="6" max="6" width="12.33203125" customWidth="1"/>
    <col min="7" max="7" width="13.5" customWidth="1"/>
    <col min="8" max="8" width="17.1640625" customWidth="1"/>
    <col min="9" max="9" width="25.33203125" hidden="1" customWidth="1"/>
    <col min="10" max="10" width="42.6640625" hidden="1" customWidth="1"/>
    <col min="11" max="11" width="21.6640625" hidden="1" customWidth="1"/>
    <col min="12" max="12" width="24.1640625" customWidth="1"/>
  </cols>
  <sheetData>
    <row r="1" spans="1:11" ht="39" thickBot="1">
      <c r="A1" s="23" t="s">
        <v>26</v>
      </c>
      <c r="B1" s="23"/>
      <c r="C1" s="24" t="s">
        <v>32</v>
      </c>
      <c r="D1" s="24"/>
      <c r="E1" s="25" t="s">
        <v>28</v>
      </c>
      <c r="F1" s="25"/>
      <c r="G1" s="25"/>
    </row>
    <row r="2" spans="1:11" ht="39" thickTop="1" thickBot="1">
      <c r="A2" s="17" t="s">
        <v>6</v>
      </c>
      <c r="B2" s="18" t="s">
        <v>25</v>
      </c>
      <c r="C2" s="15"/>
      <c r="D2" s="8" t="s">
        <v>14</v>
      </c>
      <c r="E2" s="8" t="s">
        <v>15</v>
      </c>
      <c r="F2" s="8" t="s">
        <v>7</v>
      </c>
      <c r="G2" s="8" t="s">
        <v>11</v>
      </c>
      <c r="I2" s="16" t="str">
        <f>C1</f>
        <v>ANSRWQVTRX</v>
      </c>
      <c r="J2" s="16" t="str">
        <f>IF(Table17[[#This Row],[Column2]]&lt;&gt;"",CONCATENATE("Fmoc-",RIGHT(I2,1)),"")</f>
        <v>Fmoc-X</v>
      </c>
      <c r="K2" s="4" t="s">
        <v>6</v>
      </c>
    </row>
    <row r="3" spans="1:11" ht="19" thickTop="1">
      <c r="A3" s="19" t="s">
        <v>31</v>
      </c>
      <c r="B3" s="20">
        <v>0.3</v>
      </c>
      <c r="C3" s="13"/>
      <c r="D3" s="6" t="str">
        <f t="shared" ref="D3:D21" si="0">J3</f>
        <v>Fmoc-R</v>
      </c>
      <c r="E3" s="6">
        <f>IF(Table591217[[#This Row],[Fmoc Amino Acids]] &lt;&gt; "", LOOKUP(D3,Table2101316[Fmoc-AA],Table2101316[MM (g/mol)]), "")</f>
        <v>648.79999999999995</v>
      </c>
      <c r="F3" s="6">
        <f>IF(Table591217[[#This Row],[Fmoc Amino Acids]] &lt;&gt; "",Table591217[[#This Row],[Amount (mmol)]]*E3,"")</f>
        <v>321.15599999999995</v>
      </c>
      <c r="G3" s="6">
        <f>IF(Table591217[[#This Row],[Fmoc Amino Acids]] &lt;&gt; "",$B$5*5,"")</f>
        <v>0.495</v>
      </c>
      <c r="I3" s="6" t="str">
        <f t="shared" ref="I3:I21" si="1">IF(I2&lt;&gt;"",LEFT(I2,LEN(I2)-1),"")</f>
        <v>ANSRWQVTR</v>
      </c>
      <c r="J3" s="8" t="str">
        <f>IF(Table17[[#This Row],[Column2]]&lt;&gt;"",CONCATENATE("Fmoc-",RIGHT(I3,1)),"")</f>
        <v>Fmoc-R</v>
      </c>
    </row>
    <row r="4" spans="1:11" ht="18">
      <c r="A4" s="19" t="s">
        <v>29</v>
      </c>
      <c r="B4" s="20">
        <v>0.33</v>
      </c>
      <c r="C4" s="13" t="s">
        <v>18</v>
      </c>
      <c r="D4" s="6" t="str">
        <f t="shared" si="0"/>
        <v>Fmoc-T</v>
      </c>
      <c r="E4" s="6">
        <f>IF(Table591217[[#This Row],[Fmoc Amino Acids]] &lt;&gt; "", LOOKUP(D4,Table2101316[Fmoc-AA],Table2101316[MM (g/mol)]), "")</f>
        <v>397.5</v>
      </c>
      <c r="F4" s="6">
        <f>IF(Table591217[[#This Row],[Fmoc Amino Acids]] &lt;&gt; "",Table591217[[#This Row],[Amount (mmol)]]*E4,"")</f>
        <v>196.76249999999999</v>
      </c>
      <c r="G4" s="6">
        <f>IF(Table591217[[#This Row],[Fmoc Amino Acids]] &lt;&gt; "",$B$5*5,"")</f>
        <v>0.495</v>
      </c>
      <c r="H4" s="8"/>
      <c r="I4" s="6" t="str">
        <f t="shared" si="1"/>
        <v>ANSRWQVT</v>
      </c>
      <c r="J4" s="8" t="str">
        <f>IF(Table17[[#This Row],[Column2]]&lt;&gt;"",CONCATENATE("Fmoc-",RIGHT(I4,1)),"")</f>
        <v>Fmoc-T</v>
      </c>
    </row>
    <row r="5" spans="1:11" ht="18">
      <c r="A5" s="19" t="s">
        <v>30</v>
      </c>
      <c r="B5" s="21">
        <f>B3*B4</f>
        <v>9.9000000000000005E-2</v>
      </c>
      <c r="C5" s="15"/>
      <c r="D5" s="6" t="str">
        <f t="shared" si="0"/>
        <v>Fmoc-V</v>
      </c>
      <c r="E5" s="6">
        <f>IF(Table591217[[#This Row],[Fmoc Amino Acids]] &lt;&gt; "", LOOKUP(D5,Table2101316[Fmoc-AA],Table2101316[MM (g/mol)]), "")</f>
        <v>339.4</v>
      </c>
      <c r="F5" s="6">
        <f>IF(Table591217[[#This Row],[Fmoc Amino Acids]] &lt;&gt; "",Table591217[[#This Row],[Amount (mmol)]]*E5,"")</f>
        <v>168.00299999999999</v>
      </c>
      <c r="G5" s="6">
        <f>IF(Table591217[[#This Row],[Fmoc Amino Acids]] &lt;&gt; "",$B$5*5,"")</f>
        <v>0.495</v>
      </c>
      <c r="H5" s="6"/>
      <c r="I5" s="6" t="str">
        <f t="shared" si="1"/>
        <v>ANSRWQV</v>
      </c>
      <c r="J5" s="8" t="str">
        <f>IF(Table17[[#This Row],[Column2]]&lt;&gt;"",CONCATENATE("Fmoc-",RIGHT(I5,1)),"")</f>
        <v>Fmoc-V</v>
      </c>
    </row>
    <row r="6" spans="1:11" ht="32">
      <c r="A6" s="22" t="s">
        <v>9</v>
      </c>
      <c r="B6" s="21">
        <f>10*B5</f>
        <v>0.99</v>
      </c>
      <c r="C6" s="15"/>
      <c r="D6" s="6" t="str">
        <f t="shared" si="0"/>
        <v>Fmoc-Q</v>
      </c>
      <c r="E6" s="6">
        <f>IF(Table591217[[#This Row],[Fmoc Amino Acids]] &lt;&gt; "", LOOKUP(D6,Table2101316[Fmoc-AA],Table2101316[MM (g/mol)]), "")</f>
        <v>610.72</v>
      </c>
      <c r="F6" s="6">
        <f>IF(Table591217[[#This Row],[Fmoc Amino Acids]] &lt;&gt; "",Table591217[[#This Row],[Amount (mmol)]]*E6,"")</f>
        <v>302.3064</v>
      </c>
      <c r="G6" s="6">
        <f>IF(Table591217[[#This Row],[Fmoc Amino Acids]] &lt;&gt; "",$B$5*5,"")</f>
        <v>0.495</v>
      </c>
      <c r="H6" s="6"/>
      <c r="I6" s="6" t="str">
        <f t="shared" si="1"/>
        <v>ANSRWQ</v>
      </c>
      <c r="J6" s="8" t="str">
        <f>IF(Table17[[#This Row],[Column2]]&lt;&gt;"",CONCATENATE("Fmoc-",RIGHT(I6,1)),"")</f>
        <v>Fmoc-Q</v>
      </c>
      <c r="K6" s="1"/>
    </row>
    <row r="7" spans="1:11" ht="18">
      <c r="A7" s="22" t="s">
        <v>8</v>
      </c>
      <c r="B7" s="20">
        <v>129.25</v>
      </c>
      <c r="C7" s="15"/>
      <c r="D7" s="6" t="str">
        <f t="shared" si="0"/>
        <v>Fmoc-W</v>
      </c>
      <c r="E7" s="6">
        <f>IF(Table591217[[#This Row],[Fmoc Amino Acids]] &lt;&gt; "", LOOKUP(D7,Table2101316[Fmoc-AA],Table2101316[MM (g/mol)]), "")</f>
        <v>526.6</v>
      </c>
      <c r="F7" s="6">
        <f>IF(Table591217[[#This Row],[Fmoc Amino Acids]] &lt;&gt; "",Table591217[[#This Row],[Amount (mmol)]]*E7,"")</f>
        <v>260.66700000000003</v>
      </c>
      <c r="G7" s="6">
        <f>IF(Table591217[[#This Row],[Fmoc Amino Acids]] &lt;&gt; "",$B$5*5,"")</f>
        <v>0.495</v>
      </c>
      <c r="H7" s="6"/>
      <c r="I7" s="6" t="str">
        <f t="shared" si="1"/>
        <v>ANSRW</v>
      </c>
      <c r="J7" s="8" t="str">
        <f>IF(Table17[[#This Row],[Column2]]&lt;&gt;"",CONCATENATE("Fmoc-",RIGHT(I7,1)),"")</f>
        <v>Fmoc-W</v>
      </c>
    </row>
    <row r="8" spans="1:11" ht="18">
      <c r="A8" s="22" t="s">
        <v>12</v>
      </c>
      <c r="B8" s="20">
        <v>0.74199999999999999</v>
      </c>
      <c r="C8" s="15"/>
      <c r="D8" s="6" t="str">
        <f t="shared" si="0"/>
        <v>Fmoc-R</v>
      </c>
      <c r="E8" s="6">
        <f>IF(Table591217[[#This Row],[Fmoc Amino Acids]] &lt;&gt; "", LOOKUP(D8,Table2101316[Fmoc-AA],Table2101316[MM (g/mol)]), "")</f>
        <v>648.79999999999995</v>
      </c>
      <c r="F8" s="6">
        <f>IF(Table591217[[#This Row],[Fmoc Amino Acids]] &lt;&gt; "",Table591217[[#This Row],[Amount (mmol)]]*E8,"")</f>
        <v>321.15599999999995</v>
      </c>
      <c r="G8" s="6">
        <f>IF(Table591217[[#This Row],[Fmoc Amino Acids]] &lt;&gt; "",$B$5*5,"")</f>
        <v>0.495</v>
      </c>
      <c r="H8" s="6"/>
      <c r="I8" s="6" t="str">
        <f t="shared" si="1"/>
        <v>ANSR</v>
      </c>
      <c r="J8" s="8" t="str">
        <f>IF(Table17[[#This Row],[Column2]]&lt;&gt;"",CONCATENATE("Fmoc-",RIGHT(I8,1)),"")</f>
        <v>Fmoc-R</v>
      </c>
    </row>
    <row r="9" spans="1:11" ht="18">
      <c r="A9" s="22" t="s">
        <v>13</v>
      </c>
      <c r="B9" s="21">
        <f>0.001*B6*B7/B8</f>
        <v>0.17244946091644206</v>
      </c>
      <c r="C9" s="15"/>
      <c r="D9" s="6" t="str">
        <f t="shared" si="0"/>
        <v>Fmoc-S</v>
      </c>
      <c r="E9" s="6">
        <f>IF(Table591217[[#This Row],[Fmoc Amino Acids]] &lt;&gt; "", LOOKUP(D9,Table2101316[Fmoc-AA],Table2101316[MM (g/mol)]), "")</f>
        <v>383.4</v>
      </c>
      <c r="F9" s="6">
        <f>IF(Table591217[[#This Row],[Fmoc Amino Acids]] &lt;&gt; "",Table591217[[#This Row],[Amount (mmol)]]*E9,"")</f>
        <v>189.78299999999999</v>
      </c>
      <c r="G9" s="6">
        <f>IF(Table591217[[#This Row],[Fmoc Amino Acids]] &lt;&gt; "",$B$5*5,"")</f>
        <v>0.495</v>
      </c>
      <c r="H9" s="6"/>
      <c r="I9" s="6" t="str">
        <f t="shared" si="1"/>
        <v>ANS</v>
      </c>
      <c r="J9" s="8" t="str">
        <f>IF(Table17[[#This Row],[Column2]]&lt;&gt;"",CONCATENATE("Fmoc-",RIGHT(I9,1)),"")</f>
        <v>Fmoc-S</v>
      </c>
    </row>
    <row r="10" spans="1:11" ht="48">
      <c r="A10" s="22" t="s">
        <v>10</v>
      </c>
      <c r="B10" s="21">
        <f>15*1000*B5</f>
        <v>1485</v>
      </c>
      <c r="C10" s="15"/>
      <c r="D10" s="6" t="str">
        <f t="shared" si="0"/>
        <v>Fmoc-N</v>
      </c>
      <c r="E10" s="6">
        <f>IF(Table591217[[#This Row],[Fmoc Amino Acids]] &lt;&gt; "", LOOKUP(D10,Table2101316[Fmoc-AA],Table2101316[MM (g/mol)]), "")</f>
        <v>596.70000000000005</v>
      </c>
      <c r="F10" s="6">
        <f>IF(Table591217[[#This Row],[Fmoc Amino Acids]] &lt;&gt; "",Table591217[[#This Row],[Amount (mmol)]]*E10,"")</f>
        <v>295.36650000000003</v>
      </c>
      <c r="G10" s="6">
        <f>IF(Table591217[[#This Row],[Fmoc Amino Acids]] &lt;&gt; "",$B$5*5,"")</f>
        <v>0.495</v>
      </c>
      <c r="H10" s="6"/>
      <c r="I10" s="6" t="str">
        <f t="shared" si="1"/>
        <v>AN</v>
      </c>
      <c r="J10" s="8" t="str">
        <f>IF(Table17[[#This Row],[Column2]]&lt;&gt;"",CONCATENATE("Fmoc-",RIGHT(I10,1)),"")</f>
        <v>Fmoc-N</v>
      </c>
    </row>
    <row r="11" spans="1:11" ht="32">
      <c r="A11" s="22" t="s">
        <v>16</v>
      </c>
      <c r="B11" s="21">
        <f>COUNT(Table591217[MM (g/mol)])*B10*0.001</f>
        <v>13.365</v>
      </c>
      <c r="C11" s="15"/>
      <c r="D11" s="6" t="str">
        <f t="shared" si="0"/>
        <v>Fmoc-A</v>
      </c>
      <c r="E11" s="6">
        <f>IF(Table591217[[#This Row],[Fmoc Amino Acids]] &lt;&gt; "", LOOKUP(D11,Table2101316[Fmoc-AA],Table2101316[MM (g/mol)]), "")</f>
        <v>311.33</v>
      </c>
      <c r="F11" s="6">
        <f>IF(Table591217[[#This Row],[Fmoc Amino Acids]] &lt;&gt; "",Table591217[[#This Row],[Amount (mmol)]]*E11,"")</f>
        <v>154.10835</v>
      </c>
      <c r="G11" s="6">
        <f>IF(Table591217[[#This Row],[Fmoc Amino Acids]] &lt;&gt; "",$B$5*5,"")</f>
        <v>0.495</v>
      </c>
      <c r="H11" s="6"/>
      <c r="I11" s="6" t="str">
        <f t="shared" si="1"/>
        <v>A</v>
      </c>
      <c r="J11" s="8" t="str">
        <f>IF(Table17[[#This Row],[Column2]]&lt;&gt;"",CONCATENATE("Fmoc-",RIGHT(I11,1)),"")</f>
        <v>Fmoc-A</v>
      </c>
    </row>
    <row r="12" spans="1:11" ht="18">
      <c r="A12" s="22" t="s">
        <v>17</v>
      </c>
      <c r="B12" s="21">
        <f>B11*139</f>
        <v>1857.7350000000001</v>
      </c>
      <c r="C12" s="15"/>
      <c r="D12" s="6" t="str">
        <f t="shared" si="0"/>
        <v/>
      </c>
      <c r="E12" s="6" t="str">
        <f>IF(Table591217[[#This Row],[Fmoc Amino Acids]] &lt;&gt; "", LOOKUP(D12,Table2101316[Fmoc-AA],Table2101316[MM (g/mol)]), "")</f>
        <v/>
      </c>
      <c r="F12" s="6" t="str">
        <f>IF(Table591217[[#This Row],[Fmoc Amino Acids]] &lt;&gt; "",Table591217[[#This Row],[Amount (mmol)]]*E12,"")</f>
        <v/>
      </c>
      <c r="G12" s="6" t="str">
        <f>IF(Table591217[[#This Row],[Fmoc Amino Acids]] &lt;&gt; "",$B$5*5,"")</f>
        <v/>
      </c>
      <c r="H12" s="6"/>
      <c r="I12" s="6" t="str">
        <f t="shared" si="1"/>
        <v/>
      </c>
      <c r="J12" s="8" t="str">
        <f>IF(Table17[[#This Row],[Column2]]&lt;&gt;"",CONCATENATE("Fmoc-",RIGHT(I12,1)),"")</f>
        <v/>
      </c>
    </row>
    <row r="13" spans="1:11" ht="18">
      <c r="A13" s="8"/>
      <c r="B13" s="3"/>
      <c r="C13" s="4"/>
      <c r="D13" s="6" t="str">
        <f t="shared" si="0"/>
        <v/>
      </c>
      <c r="E13" s="6" t="str">
        <f>IF(Table591217[[#This Row],[Fmoc Amino Acids]] &lt;&gt; "", LOOKUP(D13,Table2101316[Fmoc-AA],Table2101316[MM (g/mol)]), "")</f>
        <v/>
      </c>
      <c r="F13" s="6" t="str">
        <f>IF(Table591217[[#This Row],[Fmoc Amino Acids]] &lt;&gt; "",Table591217[[#This Row],[Amount (mmol)]]*E13,"")</f>
        <v/>
      </c>
      <c r="G13" s="6" t="str">
        <f>IF(Table591217[[#This Row],[Fmoc Amino Acids]] &lt;&gt; "",$B$5*5,"")</f>
        <v/>
      </c>
      <c r="H13" s="6"/>
      <c r="I13" s="6" t="str">
        <f t="shared" si="1"/>
        <v/>
      </c>
      <c r="J13" s="8" t="str">
        <f>IF(Table17[[#This Row],[Column2]]&lt;&gt;"",CONCATENATE("Fmoc-",RIGHT(I13,1)),"")</f>
        <v/>
      </c>
    </row>
    <row r="14" spans="1:11" ht="18">
      <c r="A14" s="8"/>
      <c r="B14" s="3"/>
      <c r="C14" s="4"/>
      <c r="D14" s="6" t="str">
        <f t="shared" si="0"/>
        <v/>
      </c>
      <c r="E14" s="6" t="str">
        <f>IF(Table591217[[#This Row],[Fmoc Amino Acids]] &lt;&gt; "", LOOKUP(D14,Table2101316[Fmoc-AA],Table2101316[MM (g/mol)]), "")</f>
        <v/>
      </c>
      <c r="F14" s="6" t="str">
        <f>IF(Table591217[[#This Row],[Fmoc Amino Acids]] &lt;&gt; "",Table591217[[#This Row],[Amount (mmol)]]*E14,"")</f>
        <v/>
      </c>
      <c r="G14" s="6" t="str">
        <f>IF(Table591217[[#This Row],[Fmoc Amino Acids]] &lt;&gt; "",$B$5*5,"")</f>
        <v/>
      </c>
      <c r="H14" s="4"/>
      <c r="I14" s="6" t="str">
        <f t="shared" si="1"/>
        <v/>
      </c>
      <c r="J14" s="8" t="str">
        <f>IF(Table17[[#This Row],[Column2]]&lt;&gt;"",CONCATENATE("Fmoc-",RIGHT(I14,1)),"")</f>
        <v/>
      </c>
    </row>
    <row r="15" spans="1:11" ht="18">
      <c r="C15" s="4"/>
      <c r="D15" s="6" t="str">
        <f t="shared" si="0"/>
        <v/>
      </c>
      <c r="E15" s="10" t="str">
        <f>IF(Table591217[[#This Row],[Fmoc Amino Acids]] &lt;&gt; "", LOOKUP(D15,Table2101316[Fmoc-AA],Table2101316[MM (g/mol)]), "")</f>
        <v/>
      </c>
      <c r="F15" s="10" t="str">
        <f>IF(Table591217[[#This Row],[Fmoc Amino Acids]] &lt;&gt; "",Table591217[[#This Row],[Amount (mmol)]]*E15,"")</f>
        <v/>
      </c>
      <c r="G15" s="10" t="str">
        <f>IF(Table591217[[#This Row],[Fmoc Amino Acids]] &lt;&gt; "",$B$5*5,"")</f>
        <v/>
      </c>
      <c r="I15" s="6" t="str">
        <f t="shared" si="1"/>
        <v/>
      </c>
      <c r="J15" s="8" t="str">
        <f>IF(Table17[[#This Row],[Column2]]&lt;&gt;"",CONCATENATE("Fmoc-",RIGHT(I15,1)),"")</f>
        <v/>
      </c>
    </row>
    <row r="16" spans="1:11" ht="18">
      <c r="A16" s="5"/>
      <c r="B16" s="8"/>
      <c r="C16" s="4"/>
      <c r="D16" s="6" t="str">
        <f t="shared" si="0"/>
        <v/>
      </c>
      <c r="E16" s="10" t="str">
        <f>IF(Table591217[[#This Row],[Fmoc Amino Acids]] &lt;&gt; "", LOOKUP(D16,Table2101316[Fmoc-AA],Table2101316[MM (g/mol)]), "")</f>
        <v/>
      </c>
      <c r="F16" s="10" t="str">
        <f>IF(Table591217[[#This Row],[Fmoc Amino Acids]] &lt;&gt; "",Table591217[[#This Row],[Amount (mmol)]]*E16,"")</f>
        <v/>
      </c>
      <c r="G16" s="10" t="str">
        <f>IF(Table591217[[#This Row],[Fmoc Amino Acids]] &lt;&gt; "",$B$5*5,"")</f>
        <v/>
      </c>
      <c r="I16" s="6" t="str">
        <f t="shared" si="1"/>
        <v/>
      </c>
      <c r="J16" s="8" t="str">
        <f>IF(Table17[[#This Row],[Column2]]&lt;&gt;"",CONCATENATE("Fmoc-",RIGHT(I16,1)),"")</f>
        <v/>
      </c>
    </row>
    <row r="17" spans="1:10" ht="18">
      <c r="A17" s="6"/>
      <c r="B17" s="2"/>
      <c r="C17" s="4"/>
      <c r="D17" s="6" t="str">
        <f t="shared" si="0"/>
        <v/>
      </c>
      <c r="E17" s="10" t="str">
        <f>IF(Table591217[[#This Row],[Fmoc Amino Acids]] &lt;&gt; "", LOOKUP(D17,Table2101316[Fmoc-AA],Table2101316[MM (g/mol)]), "")</f>
        <v/>
      </c>
      <c r="F17" s="10" t="str">
        <f>IF(Table591217[[#This Row],[Fmoc Amino Acids]] &lt;&gt; "",Table591217[[#This Row],[Amount (mmol)]]*E17,"")</f>
        <v/>
      </c>
      <c r="G17" s="10" t="str">
        <f>IF(Table591217[[#This Row],[Fmoc Amino Acids]] &lt;&gt; "",$B$5*5,"")</f>
        <v/>
      </c>
      <c r="I17" s="6" t="str">
        <f t="shared" si="1"/>
        <v/>
      </c>
      <c r="J17" s="8" t="str">
        <f>IF(Table17[[#This Row],[Column2]]&lt;&gt;"",CONCATENATE("Fmoc-",RIGHT(I17,1)),"")</f>
        <v/>
      </c>
    </row>
    <row r="18" spans="1:10" ht="18">
      <c r="D18" s="6" t="str">
        <f t="shared" si="0"/>
        <v/>
      </c>
      <c r="E18" s="10" t="str">
        <f>IF(Table591217[[#This Row],[Fmoc Amino Acids]] &lt;&gt; "", LOOKUP(D18,Table2101316[Fmoc-AA],Table2101316[MM (g/mol)]), "")</f>
        <v/>
      </c>
      <c r="F18" s="10" t="str">
        <f>IF(Table591217[[#This Row],[Fmoc Amino Acids]] &lt;&gt; "",Table591217[[#This Row],[Amount (mmol)]]*E18,"")</f>
        <v/>
      </c>
      <c r="G18" s="10" t="str">
        <f>IF(Table591217[[#This Row],[Fmoc Amino Acids]] &lt;&gt; "",$B$5*5,"")</f>
        <v/>
      </c>
      <c r="I18" s="6" t="str">
        <f t="shared" si="1"/>
        <v/>
      </c>
      <c r="J18" s="8" t="str">
        <f>IF(Table17[[#This Row],[Column2]]&lt;&gt;"",CONCATENATE("Fmoc-",RIGHT(I18,1)),"")</f>
        <v/>
      </c>
    </row>
    <row r="19" spans="1:10" ht="18">
      <c r="D19" s="6" t="str">
        <f t="shared" si="0"/>
        <v/>
      </c>
      <c r="E19" s="10" t="str">
        <f>IF(Table591217[[#This Row],[Fmoc Amino Acids]] &lt;&gt; "", LOOKUP(D19,Table2101316[Fmoc-AA],Table2101316[MM (g/mol)]), "")</f>
        <v/>
      </c>
      <c r="F19" s="10" t="str">
        <f>IF(Table591217[[#This Row],[Fmoc Amino Acids]] &lt;&gt; "",Table591217[[#This Row],[Amount (mmol)]]*E19,"")</f>
        <v/>
      </c>
      <c r="G19" s="10" t="str">
        <f>IF(Table591217[[#This Row],[Fmoc Amino Acids]] &lt;&gt; "",$B$5*5,"")</f>
        <v/>
      </c>
      <c r="I19" s="6" t="str">
        <f t="shared" si="1"/>
        <v/>
      </c>
      <c r="J19" s="8" t="str">
        <f>IF(Table17[[#This Row],[Column2]]&lt;&gt;"",CONCATENATE("Fmoc-",RIGHT(I19,1)),"")</f>
        <v/>
      </c>
    </row>
    <row r="20" spans="1:10" ht="18">
      <c r="D20" s="6" t="str">
        <f t="shared" si="0"/>
        <v/>
      </c>
      <c r="E20" s="10" t="str">
        <f>IF(Table591217[[#This Row],[Fmoc Amino Acids]] &lt;&gt; "", LOOKUP(D20,Table2101316[Fmoc-AA],Table2101316[MM (g/mol)]), "")</f>
        <v/>
      </c>
      <c r="F20" s="10" t="str">
        <f>IF(Table591217[[#This Row],[Fmoc Amino Acids]] &lt;&gt; "",Table591217[[#This Row],[Amount (mmol)]]*E20,"")</f>
        <v/>
      </c>
      <c r="G20" s="10" t="str">
        <f>IF(Table591217[[#This Row],[Fmoc Amino Acids]] &lt;&gt; "",$B$5*5,"")</f>
        <v/>
      </c>
      <c r="I20" s="6" t="str">
        <f t="shared" si="1"/>
        <v/>
      </c>
      <c r="J20" s="8" t="str">
        <f>IF(Table17[[#This Row],[Column2]]&lt;&gt;"",CONCATENATE("Fmoc-",RIGHT(I20,1)),"")</f>
        <v/>
      </c>
    </row>
    <row r="21" spans="1:10" ht="18">
      <c r="D21" s="6" t="str">
        <f t="shared" si="0"/>
        <v/>
      </c>
      <c r="E21" s="10" t="str">
        <f>IF(Table591217[[#This Row],[Fmoc Amino Acids]] &lt;&gt; "", LOOKUP(D21,Table2101316[Fmoc-AA],Table2101316[MM (g/mol)]), "")</f>
        <v/>
      </c>
      <c r="F21" s="10" t="str">
        <f>IF(Table591217[[#This Row],[Fmoc Amino Acids]] &lt;&gt; "",Table591217[[#This Row],[Amount (mmol)]]*E21,"")</f>
        <v/>
      </c>
      <c r="G21" s="10" t="str">
        <f>IF(Table591217[[#This Row],[Fmoc Amino Acids]] &lt;&gt; "",$B$5*5,"")</f>
        <v/>
      </c>
      <c r="I21" s="6" t="str">
        <f t="shared" si="1"/>
        <v/>
      </c>
      <c r="J21" s="8" t="str">
        <f>IF(Table17[[#This Row],[Column2]]&lt;&gt;"",CONCATENATE("Fmoc-",RIGHT(I21,1)),"")</f>
        <v/>
      </c>
    </row>
    <row r="22" spans="1:10">
      <c r="D22" s="4" t="s">
        <v>20</v>
      </c>
      <c r="E22" s="4"/>
      <c r="F22" s="4"/>
      <c r="G22" s="4"/>
    </row>
    <row r="23" spans="1:10" ht="18">
      <c r="D23" s="4"/>
      <c r="E23" s="6"/>
      <c r="F23" s="8"/>
      <c r="G23" s="6"/>
    </row>
    <row r="24" spans="1:10">
      <c r="D24" s="4"/>
      <c r="E24" s="4"/>
      <c r="F24" s="4"/>
      <c r="G24" s="4"/>
    </row>
    <row r="25" spans="1:10">
      <c r="D25" s="4"/>
      <c r="E25" s="4"/>
    </row>
    <row r="26" spans="1:10">
      <c r="D26" s="4"/>
      <c r="E26" s="4"/>
    </row>
    <row r="27" spans="1:10">
      <c r="D27" s="4"/>
      <c r="E27" s="4"/>
    </row>
    <row r="28" spans="1:10">
      <c r="D28" s="7"/>
      <c r="E28" s="1"/>
      <c r="F28" s="1"/>
      <c r="G28" s="1"/>
    </row>
    <row r="29" spans="1:10">
      <c r="D29" s="4"/>
      <c r="E29" s="4"/>
    </row>
    <row r="30" spans="1:10" ht="16">
      <c r="D30" s="4"/>
      <c r="E30" s="6"/>
      <c r="F30" s="9"/>
    </row>
    <row r="31" spans="1:10" ht="16">
      <c r="D31" s="4"/>
      <c r="E31" s="6"/>
      <c r="F31" s="9"/>
    </row>
    <row r="32" spans="1:10" ht="18">
      <c r="D32" s="8"/>
      <c r="E32" s="6"/>
      <c r="F32" s="14"/>
    </row>
    <row r="33" spans="1:6" ht="16">
      <c r="D33" s="6"/>
      <c r="E33" s="9"/>
      <c r="F33" s="9"/>
    </row>
    <row r="34" spans="1:6" ht="16">
      <c r="D34" s="6"/>
      <c r="E34" s="4"/>
    </row>
    <row r="35" spans="1:6" ht="16">
      <c r="D35" s="6"/>
      <c r="E35" s="4"/>
    </row>
    <row r="36" spans="1:6" ht="16">
      <c r="D36" s="6"/>
      <c r="E36" s="4"/>
    </row>
    <row r="37" spans="1:6" ht="16">
      <c r="D37" s="6"/>
      <c r="E37" s="4"/>
    </row>
    <row r="38" spans="1:6" ht="18">
      <c r="A38" s="5"/>
      <c r="B38" s="8"/>
      <c r="D38" s="6"/>
      <c r="E38" s="4"/>
    </row>
    <row r="39" spans="1:6" ht="16">
      <c r="A39" s="6"/>
      <c r="B39" s="9"/>
      <c r="D39" s="6"/>
      <c r="E39" s="4"/>
    </row>
    <row r="40" spans="1:6" ht="16">
      <c r="A40" s="6"/>
      <c r="B40" s="9"/>
      <c r="D40" s="6"/>
      <c r="E40" s="4"/>
    </row>
    <row r="41" spans="1:6" ht="16">
      <c r="A41" s="6"/>
      <c r="B41" s="9"/>
      <c r="D41" s="6"/>
      <c r="E41" s="4"/>
    </row>
    <row r="42" spans="1:6">
      <c r="D42" s="4"/>
    </row>
    <row r="43" spans="1:6">
      <c r="D43" s="4"/>
    </row>
  </sheetData>
  <mergeCells count="3">
    <mergeCell ref="A1:B1"/>
    <mergeCell ref="C1:D1"/>
    <mergeCell ref="E1:G1"/>
  </mergeCells>
  <pageMargins left="0.7" right="0.7" top="0.75" bottom="0.75" header="0.3" footer="0.3"/>
  <pageSetup orientation="portrait"/>
  <ignoredErrors>
    <ignoredError sqref="D4:E4 D11:F21 D5:E5 D6:E6 D7:E7 D8:E8 D9:E9 D10:E10 I2:I22 D3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14.5" customWidth="1"/>
    <col min="2" max="2" width="20.33203125" bestFit="1" customWidth="1"/>
    <col min="4" max="4" width="25.83203125" bestFit="1" customWidth="1"/>
    <col min="5" max="5" width="18.1640625" bestFit="1" customWidth="1"/>
    <col min="6" max="6" width="22.1640625" customWidth="1"/>
    <col min="7" max="7" width="27.33203125" customWidth="1"/>
  </cols>
  <sheetData>
    <row r="1" spans="1:7" ht="18">
      <c r="A1" s="5" t="s">
        <v>6</v>
      </c>
      <c r="B1" s="8" t="s">
        <v>24</v>
      </c>
      <c r="D1" s="5" t="s">
        <v>23</v>
      </c>
      <c r="E1" s="8" t="s">
        <v>15</v>
      </c>
      <c r="F1" s="8"/>
      <c r="G1" s="8"/>
    </row>
    <row r="2" spans="1:7" ht="16">
      <c r="A2" s="6" t="s">
        <v>25</v>
      </c>
      <c r="B2" s="2">
        <v>0.32</v>
      </c>
      <c r="D2" s="11" t="s">
        <v>33</v>
      </c>
      <c r="E2" s="27">
        <v>311.33</v>
      </c>
      <c r="F2" s="6"/>
      <c r="G2" s="6"/>
    </row>
    <row r="3" spans="1:7" ht="16">
      <c r="A3" s="11" t="s">
        <v>21</v>
      </c>
      <c r="B3" s="12">
        <v>0.32</v>
      </c>
      <c r="D3" s="6" t="s">
        <v>0</v>
      </c>
      <c r="E3" s="9">
        <v>468.5</v>
      </c>
      <c r="F3" s="6"/>
      <c r="G3" s="6"/>
    </row>
    <row r="4" spans="1:7" ht="16">
      <c r="D4" s="6" t="s">
        <v>21</v>
      </c>
      <c r="E4" s="9">
        <v>353.4</v>
      </c>
      <c r="F4" s="6"/>
      <c r="G4" s="6"/>
    </row>
    <row r="5" spans="1:7" ht="16">
      <c r="D5" s="11" t="s">
        <v>35</v>
      </c>
      <c r="E5" s="27">
        <v>596.70000000000005</v>
      </c>
      <c r="F5" s="6"/>
      <c r="G5" s="6"/>
    </row>
    <row r="6" spans="1:7" ht="16">
      <c r="D6" s="6" t="s">
        <v>3</v>
      </c>
      <c r="E6" s="9">
        <v>337.37</v>
      </c>
      <c r="F6" s="6"/>
      <c r="G6" s="6"/>
    </row>
    <row r="7" spans="1:7" ht="16">
      <c r="D7" s="11" t="s">
        <v>34</v>
      </c>
      <c r="E7" s="27">
        <v>610.72</v>
      </c>
      <c r="F7" s="6"/>
      <c r="G7" s="6"/>
    </row>
    <row r="8" spans="1:7" ht="16">
      <c r="D8" s="6" t="s">
        <v>5</v>
      </c>
      <c r="E8" s="9">
        <v>648.79999999999995</v>
      </c>
      <c r="F8" s="6"/>
      <c r="G8" s="6"/>
    </row>
    <row r="9" spans="1:7" ht="16">
      <c r="D9" s="6" t="s">
        <v>1</v>
      </c>
      <c r="E9" s="9">
        <v>383.4</v>
      </c>
      <c r="F9" s="6"/>
      <c r="G9" s="6"/>
    </row>
    <row r="10" spans="1:7" ht="16">
      <c r="D10" s="6" t="s">
        <v>2</v>
      </c>
      <c r="E10" s="9">
        <v>397.5</v>
      </c>
      <c r="F10" s="6"/>
      <c r="G10" s="6"/>
    </row>
    <row r="11" spans="1:7" ht="16">
      <c r="D11" s="6" t="s">
        <v>22</v>
      </c>
      <c r="E11" s="9">
        <v>339.4</v>
      </c>
      <c r="F11" s="6"/>
      <c r="G11" s="6"/>
    </row>
    <row r="12" spans="1:7" ht="16">
      <c r="D12" s="6" t="s">
        <v>4</v>
      </c>
      <c r="E12" s="9">
        <v>526.6</v>
      </c>
      <c r="F12" s="6"/>
      <c r="G12" s="6"/>
    </row>
    <row r="14" spans="1:7">
      <c r="D14" s="4" t="s">
        <v>19</v>
      </c>
    </row>
    <row r="16" spans="1:7">
      <c r="A16" s="26" t="s">
        <v>27</v>
      </c>
      <c r="B16" s="26"/>
      <c r="C16" s="26"/>
      <c r="D16" s="26"/>
      <c r="E16" s="26"/>
      <c r="F16" s="26"/>
    </row>
    <row r="17" spans="1:6">
      <c r="A17" s="26"/>
      <c r="B17" s="26"/>
      <c r="C17" s="26"/>
      <c r="D17" s="26"/>
      <c r="E17" s="26"/>
      <c r="F17" s="26"/>
    </row>
    <row r="18" spans="1:6">
      <c r="A18" s="26"/>
      <c r="B18" s="26"/>
      <c r="C18" s="26"/>
      <c r="D18" s="26"/>
      <c r="E18" s="26"/>
      <c r="F18" s="26"/>
    </row>
    <row r="19" spans="1:6">
      <c r="A19" s="26"/>
      <c r="B19" s="26"/>
      <c r="C19" s="26"/>
      <c r="D19" s="26"/>
      <c r="E19" s="26"/>
      <c r="F19" s="26"/>
    </row>
  </sheetData>
  <mergeCells count="1">
    <mergeCell ref="A16:F19"/>
  </mergeCells>
  <pageMargins left="0.7" right="0.7" top="0.75" bottom="0.75" header="0.3" footer="0.3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</vt:lpstr>
      <vt:lpstr>MMs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Bryan Crampton</cp:lastModifiedBy>
  <dcterms:created xsi:type="dcterms:W3CDTF">2012-01-11T05:03:04Z</dcterms:created>
  <dcterms:modified xsi:type="dcterms:W3CDTF">2017-04-15T00:10:17Z</dcterms:modified>
</cp:coreProperties>
</file>