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20" yWindow="0" windowWidth="25600" windowHeight="1548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" i="1"/>
  <c r="D3" i="1"/>
  <c r="E3" i="1"/>
  <c r="I4" i="1"/>
  <c r="J4" i="1"/>
  <c r="D4" i="1"/>
  <c r="E4" i="1"/>
  <c r="I5" i="1"/>
  <c r="J5" i="1"/>
  <c r="D5" i="1"/>
  <c r="E5" i="1"/>
  <c r="I6" i="1"/>
  <c r="J6" i="1"/>
  <c r="D6" i="1"/>
  <c r="E6" i="1"/>
  <c r="I7" i="1"/>
  <c r="J7" i="1"/>
  <c r="D7" i="1"/>
  <c r="E7" i="1"/>
  <c r="I8" i="1"/>
  <c r="J8" i="1"/>
  <c r="D8" i="1"/>
  <c r="E8" i="1"/>
  <c r="I9" i="1"/>
  <c r="J9" i="1"/>
  <c r="D9" i="1"/>
  <c r="E9" i="1"/>
  <c r="I10" i="1"/>
  <c r="J10" i="1"/>
  <c r="D10" i="1"/>
  <c r="E10" i="1"/>
  <c r="I11" i="1"/>
  <c r="J11" i="1"/>
  <c r="D11" i="1"/>
  <c r="E11" i="1"/>
  <c r="I12" i="1"/>
  <c r="J12" i="1"/>
  <c r="D12" i="1"/>
  <c r="E12" i="1"/>
  <c r="I13" i="1"/>
  <c r="J13" i="1"/>
  <c r="D13" i="1"/>
  <c r="E13" i="1"/>
  <c r="I14" i="1"/>
  <c r="J14" i="1"/>
  <c r="D14" i="1"/>
  <c r="E14" i="1"/>
  <c r="I15" i="1"/>
  <c r="J15" i="1"/>
  <c r="D15" i="1"/>
  <c r="E15" i="1"/>
  <c r="I16" i="1"/>
  <c r="J16" i="1"/>
  <c r="D16" i="1"/>
  <c r="E16" i="1"/>
  <c r="I17" i="1"/>
  <c r="J17" i="1"/>
  <c r="D17" i="1"/>
  <c r="E17" i="1"/>
  <c r="I18" i="1"/>
  <c r="J18" i="1"/>
  <c r="D18" i="1"/>
  <c r="E18" i="1"/>
  <c r="I19" i="1"/>
  <c r="J19" i="1"/>
  <c r="D19" i="1"/>
  <c r="E19" i="1"/>
  <c r="I20" i="1"/>
  <c r="J20" i="1"/>
  <c r="D20" i="1"/>
  <c r="E20" i="1"/>
  <c r="I21" i="1"/>
  <c r="J21" i="1"/>
  <c r="D21" i="1"/>
  <c r="E21" i="1"/>
  <c r="B11" i="1"/>
  <c r="B12" i="1"/>
  <c r="B10" i="1"/>
  <c r="B9" i="1"/>
  <c r="B6" i="1"/>
  <c r="B3" i="1"/>
  <c r="B5" i="1"/>
  <c r="F10" i="1"/>
  <c r="F9" i="1"/>
  <c r="G8" i="1"/>
  <c r="F8" i="1"/>
  <c r="G7" i="1"/>
  <c r="F7" i="1"/>
  <c r="G6" i="1"/>
  <c r="F6" i="1"/>
  <c r="G5" i="1"/>
  <c r="F5" i="1"/>
  <c r="G4" i="1"/>
  <c r="F4" i="1"/>
  <c r="G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J2" i="1"/>
  <c r="F21" i="1"/>
  <c r="F20" i="1"/>
  <c r="F19" i="1"/>
  <c r="F18" i="1"/>
  <c r="F17" i="1"/>
  <c r="F16" i="1"/>
  <c r="F15" i="1"/>
  <c r="F14" i="1"/>
  <c r="F13" i="1"/>
  <c r="F12" i="1"/>
  <c r="F11" i="1"/>
  <c r="F3" i="1"/>
</calcChain>
</file>

<file path=xl/sharedStrings.xml><?xml version="1.0" encoding="utf-8"?>
<sst xmlns="http://schemas.openxmlformats.org/spreadsheetml/2006/main" count="38" uniqueCount="33">
  <si>
    <t>Fmoc-K</t>
  </si>
  <si>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</si>
  <si>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</si>
  <si>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</si>
  <si>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</si>
  <si>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</si>
  <si>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</si>
  <si>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</si>
  <si>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</si>
  <si>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</si>
  <si>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</si>
  <si>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</si>
  <si>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</si>
  <si>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</si>
  <si>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</si>
  <si>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</si>
  <si>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</si>
  <si>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</si>
  <si>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</si>
  <si>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 more as needed…also maybe label with protecting groups more explicitly named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</si>
  <si>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</si>
  <si>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</si>
  <si>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</si>
  <si>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</si>
  <si>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</si>
  <si>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</si>
  <si>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</si>
  <si>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</si>
  <si>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RWPTSKI</t>
  </si>
  <si>
    <t>Just edit the sequence cell to update tables!</t>
  </si>
  <si>
    <t>Amount resin (mg)</t>
  </si>
  <si>
    <t>Amount resin (mmol)</t>
  </si>
  <si>
    <t>MM Resin (mmol/g)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</si>
</sst>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sz val="32"/>
      <color theme="1"/>
      <name val="Calibri"/>
      <scheme val="minor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9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2" borderId="1" xfId="5" applyAlignment="1">
      <alignment wrapText="1"/>
    </xf>
    <xf numFmtId="0" fontId="0" fillId="0" borderId="0" xfId="0" applyFont="1" applyAlignment="1">
      <alignment horizontal="center" vertical="center"/>
    </xf>
    <xf numFmtId="0" fontId="12" fillId="0" borderId="7" xfId="0" applyFont="1" applyFill="1" applyBorder="1"/>
    <xf numFmtId="0" fontId="12" fillId="0" borderId="6" xfId="0" applyFont="1" applyFill="1" applyBorder="1"/>
    <xf numFmtId="0" fontId="15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5" fillId="0" borderId="4" xfId="0" applyFont="1" applyFill="1" applyBorder="1" applyAlignment="1">
      <alignment wrapText="1"/>
    </xf>
  </cellXfs>
  <cellStyles count="222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D2:G21" totalsRowShown="0" headerRowDxfId="10" dataDxfId="9">
  <autoFilter ref="D2:G21"/>
  <tableColumns count="4">
    <tableColumn id="1" name="Fmoc Amino Acids" dataDxfId="11">
      <calculatedColumnFormula>CONCATENATE("Fmoc-",#REF!)</calculatedColumnFormula>
    </tableColumn>
    <tableColumn id="2" name="MM (g/mol)" dataDxfId="8">
      <calculatedColumnFormula>IF(Table591217[[#This Row],[Fmoc Amino Acids]] &lt;&gt; "", LOOKUP(D3,Table2101316[Fmoc-AA],Table2101316[MM (g/mol)]), "")</calculatedColumnFormula>
    </tableColumn>
    <tableColumn id="3" name="Amount (mg)" dataDxfId="3">
      <calculatedColumnFormula>IF(Table591217[[#This Row],[Fmoc Amino Acids]] &lt;&gt; "",Table591217[[#This Row],[Amount (mmol)]]*E3,"")</calculatedColumnFormula>
    </tableColumn>
    <tableColumn id="4" name="Amount (mmol)" dataDxfId="2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7" dataDxfId="6">
      <calculatedColumnFormula>IF(I4,LEFT(J4,LEN(J4)-1),"")</calculatedColumnFormula>
    </tableColumn>
    <tableColumn id="3" name="Column3" headerRowDxfId="5" dataDxfId="4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1"/>
    <tableColumn id="2" name="Fmoc-I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17" dataDxfId="16">
  <autoFilter ref="A1:B3"/>
  <sortState ref="A2:B9">
    <sortCondition ref="A17:A25"/>
  </sortState>
  <tableColumns count="2">
    <tableColumn id="1" name="Resin" dataDxfId="19"/>
    <tableColumn id="2" name="MM (mmol/g)" dataDxfId="18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9" totalsRowShown="0" headerRowDxfId="13" dataDxfId="12">
  <autoFilter ref="D1:E9"/>
  <sortState ref="D2:E9">
    <sortCondition ref="D17:D25"/>
  </sortState>
  <tableColumns count="2">
    <tableColumn id="1" name="Fmoc-AA" dataDxfId="15"/>
    <tableColumn id="2" name="MM (g/mol)" dataDxfId="14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17" t="s">
        <v>26</v>
      </c>
      <c r="B1" s="17"/>
      <c r="C1" s="18" t="s">
        <v>28</v>
      </c>
      <c r="D1" s="18"/>
      <c r="E1" s="20" t="s">
        <v>29</v>
      </c>
      <c r="F1" s="20"/>
      <c r="G1" s="20"/>
    </row>
    <row r="2" spans="1:11" ht="39" thickTop="1" thickBot="1">
      <c r="A2" s="21" t="s">
        <v>6</v>
      </c>
      <c r="B2" s="22" t="s">
        <v>25</v>
      </c>
      <c r="C2" s="16"/>
      <c r="D2" s="8" t="s">
        <v>14</v>
      </c>
      <c r="E2" s="8" t="s">
        <v>15</v>
      </c>
      <c r="F2" s="8" t="s">
        <v>7</v>
      </c>
      <c r="G2" s="8" t="s">
        <v>11</v>
      </c>
      <c r="I2" s="19" t="str">
        <f>C1</f>
        <v>RWPTSKI</v>
      </c>
      <c r="J2" s="19" t="str">
        <f>IF(Table17[[#This Row],[Column2]]&lt;&gt;"",CONCATENATE("Fmoc-",RIGHT(I2,1)),"")</f>
        <v>Fmoc-I</v>
      </c>
      <c r="K2" s="4" t="s">
        <v>6</v>
      </c>
    </row>
    <row r="3" spans="1:11" ht="19" thickTop="1">
      <c r="A3" s="23" t="s">
        <v>32</v>
      </c>
      <c r="B3" s="24">
        <f>LOOKUP(Table19[[#Headers],[Fmoc-I]],Table21114[Resin],Table21114[MM (mmol/g)])</f>
        <v>0.32</v>
      </c>
      <c r="C3" s="13"/>
      <c r="D3" s="6" t="str">
        <f>J3</f>
        <v>Fmoc-K</v>
      </c>
      <c r="E3" s="6">
        <f>IF(Table591217[[#This Row],[Fmoc Amino Acids]] &lt;&gt; "", LOOKUP(D3,Table2101316[Fmoc-AA],Table2101316[MM (g/mol)]), "")</f>
        <v>468.5</v>
      </c>
      <c r="F3" s="6">
        <f>IF(Table591217[[#This Row],[Fmoc Amino Acids]] &lt;&gt; "",Table591217[[#This Row],[Amount (mmol)]]*E3,"")</f>
        <v>254.864</v>
      </c>
      <c r="G3" s="6">
        <f>IF(Table591217[[#This Row],[Fmoc Amino Acids]] &lt;&gt; "",$B$5*5,"")</f>
        <v>0.54400000000000004</v>
      </c>
      <c r="I3" s="6" t="str">
        <f>IF(I2&lt;&gt;"",LEFT(I2,LEN(I2)-1),"")</f>
        <v>RWPTSK</v>
      </c>
      <c r="J3" s="8" t="str">
        <f>IF(Table17[[#This Row],[Column2]]&lt;&gt;"",CONCATENATE("Fmoc-",RIGHT(I3,1)),"")</f>
        <v>Fmoc-K</v>
      </c>
    </row>
    <row r="4" spans="1:11" ht="18">
      <c r="A4" s="23" t="s">
        <v>30</v>
      </c>
      <c r="B4" s="24">
        <v>0.34</v>
      </c>
      <c r="C4" s="13" t="s">
        <v>18</v>
      </c>
      <c r="D4" s="6" t="str">
        <f>J4</f>
        <v>Fmoc-S</v>
      </c>
      <c r="E4" s="6">
        <f>IF(Table591217[[#This Row],[Fmoc Amino Acids]] &lt;&gt; "", LOOKUP(D4,Table2101316[Fmoc-AA],Table2101316[MM (g/mol)]), "")</f>
        <v>383.4</v>
      </c>
      <c r="F4" s="6">
        <f>IF(Table591217[[#This Row],[Fmoc Amino Acids]] &lt;&gt; "",Table591217[[#This Row],[Amount (mmol)]]*E4,"")</f>
        <v>208.56960000000001</v>
      </c>
      <c r="G4" s="6">
        <f>IF(Table591217[[#This Row],[Fmoc Amino Acids]] &lt;&gt; "",$B$5*5,"")</f>
        <v>0.54400000000000004</v>
      </c>
      <c r="H4" s="8"/>
      <c r="I4" s="6" t="str">
        <f>IF(I3&lt;&gt;"",LEFT(I3,LEN(I3)-1),"")</f>
        <v>RWPTS</v>
      </c>
      <c r="J4" s="8" t="str">
        <f>IF(Table17[[#This Row],[Column2]]&lt;&gt;"",CONCATENATE("Fmoc-",RIGHT(I4,1)),"")</f>
        <v>Fmoc-S</v>
      </c>
    </row>
    <row r="5" spans="1:11" ht="18">
      <c r="A5" s="23" t="s">
        <v>31</v>
      </c>
      <c r="B5" s="25">
        <f>B3*B4</f>
        <v>0.10880000000000001</v>
      </c>
      <c r="C5" s="16"/>
      <c r="D5" s="6" t="str">
        <f>J5</f>
        <v>Fmoc-T</v>
      </c>
      <c r="E5" s="6">
        <f>IF(Table591217[[#This Row],[Fmoc Amino Acids]] &lt;&gt; "", LOOKUP(D5,Table2101316[Fmoc-AA],Table2101316[MM (g/mol)]), "")</f>
        <v>397.5</v>
      </c>
      <c r="F5" s="6">
        <f>IF(Table591217[[#This Row],[Fmoc Amino Acids]] &lt;&gt; "",Table591217[[#This Row],[Amount (mmol)]]*E5,"")</f>
        <v>216.24</v>
      </c>
      <c r="G5" s="6">
        <f>IF(Table591217[[#This Row],[Fmoc Amino Acids]] &lt;&gt; "",$B$5*5,"")</f>
        <v>0.54400000000000004</v>
      </c>
      <c r="H5" s="6"/>
      <c r="I5" s="6" t="str">
        <f>IF(I4&lt;&gt;"",LEFT(I4,LEN(I4)-1),"")</f>
        <v>RWPT</v>
      </c>
      <c r="J5" s="8" t="str">
        <f>IF(Table17[[#This Row],[Column2]]&lt;&gt;"",CONCATENATE("Fmoc-",RIGHT(I5,1)),"")</f>
        <v>Fmoc-T</v>
      </c>
    </row>
    <row r="6" spans="1:11" ht="32">
      <c r="A6" s="26" t="s">
        <v>9</v>
      </c>
      <c r="B6" s="25">
        <f>10*B5</f>
        <v>1.0880000000000001</v>
      </c>
      <c r="C6" s="16"/>
      <c r="D6" s="6" t="str">
        <f>J6</f>
        <v>Fmoc-P</v>
      </c>
      <c r="E6" s="6">
        <f>IF(Table591217[[#This Row],[Fmoc Amino Acids]] &lt;&gt; "", LOOKUP(D6,Table2101316[Fmoc-AA],Table2101316[MM (g/mol)]), "")</f>
        <v>337.37</v>
      </c>
      <c r="F6" s="6">
        <f>IF(Table591217[[#This Row],[Fmoc Amino Acids]] &lt;&gt; "",Table591217[[#This Row],[Amount (mmol)]]*E6,"")</f>
        <v>183.52928000000003</v>
      </c>
      <c r="G6" s="6">
        <f>IF(Table591217[[#This Row],[Fmoc Amino Acids]] &lt;&gt; "",$B$5*5,"")</f>
        <v>0.54400000000000004</v>
      </c>
      <c r="H6" s="6"/>
      <c r="I6" s="6" t="str">
        <f>IF(I5&lt;&gt;"",LEFT(I5,LEN(I5)-1),"")</f>
        <v>RWP</v>
      </c>
      <c r="J6" s="8" t="str">
        <f>IF(Table17[[#This Row],[Column2]]&lt;&gt;"",CONCATENATE("Fmoc-",RIGHT(I6,1)),"")</f>
        <v>Fmoc-P</v>
      </c>
      <c r="K6" s="1"/>
    </row>
    <row r="7" spans="1:11" ht="18">
      <c r="A7" s="26" t="s">
        <v>8</v>
      </c>
      <c r="B7" s="24">
        <v>129.25</v>
      </c>
      <c r="C7" s="16"/>
      <c r="D7" s="6" t="str">
        <f>J7</f>
        <v>Fmoc-W</v>
      </c>
      <c r="E7" s="6">
        <f>IF(Table591217[[#This Row],[Fmoc Amino Acids]] &lt;&gt; "", LOOKUP(D7,Table2101316[Fmoc-AA],Table2101316[MM (g/mol)]), "")</f>
        <v>526.6</v>
      </c>
      <c r="F7" s="6">
        <f>IF(Table591217[[#This Row],[Fmoc Amino Acids]] &lt;&gt; "",Table591217[[#This Row],[Amount (mmol)]]*E7,"")</f>
        <v>286.47040000000004</v>
      </c>
      <c r="G7" s="6">
        <f>IF(Table591217[[#This Row],[Fmoc Amino Acids]] &lt;&gt; "",$B$5*5,"")</f>
        <v>0.54400000000000004</v>
      </c>
      <c r="H7" s="6"/>
      <c r="I7" s="6" t="str">
        <f>IF(I6&lt;&gt;"",LEFT(I6,LEN(I6)-1),"")</f>
        <v>RW</v>
      </c>
      <c r="J7" s="8" t="str">
        <f>IF(Table17[[#This Row],[Column2]]&lt;&gt;"",CONCATENATE("Fmoc-",RIGHT(I7,1)),"")</f>
        <v>Fmoc-W</v>
      </c>
    </row>
    <row r="8" spans="1:11" ht="18">
      <c r="A8" s="26" t="s">
        <v>12</v>
      </c>
      <c r="B8" s="24">
        <v>0.74199999999999999</v>
      </c>
      <c r="C8" s="16"/>
      <c r="D8" s="6" t="str">
        <f>J8</f>
        <v>Fmoc-R</v>
      </c>
      <c r="E8" s="6">
        <f>IF(Table591217[[#This Row],[Fmoc Amino Acids]] &lt;&gt; "", LOOKUP(D8,Table2101316[Fmoc-AA],Table2101316[MM (g/mol)]), "")</f>
        <v>648.79999999999995</v>
      </c>
      <c r="F8" s="6">
        <f>IF(Table591217[[#This Row],[Fmoc Amino Acids]] &lt;&gt; "",Table591217[[#This Row],[Amount (mmol)]]*E8,"")</f>
        <v>352.94720000000001</v>
      </c>
      <c r="G8" s="6">
        <f>IF(Table591217[[#This Row],[Fmoc Amino Acids]] &lt;&gt; "",$B$5*5,"")</f>
        <v>0.54400000000000004</v>
      </c>
      <c r="H8" s="6"/>
      <c r="I8" s="6" t="str">
        <f>IF(I7&lt;&gt;"",LEFT(I7,LEN(I7)-1),"")</f>
        <v>R</v>
      </c>
      <c r="J8" s="8" t="str">
        <f>IF(Table17[[#This Row],[Column2]]&lt;&gt;"",CONCATENATE("Fmoc-",RIGHT(I8,1)),"")</f>
        <v>Fmoc-R</v>
      </c>
    </row>
    <row r="9" spans="1:11" ht="18">
      <c r="A9" s="26" t="s">
        <v>13</v>
      </c>
      <c r="B9" s="25">
        <f>0.001*B6*B7/B8</f>
        <v>0.18952021563342322</v>
      </c>
      <c r="C9" s="16"/>
      <c r="D9" s="6" t="str">
        <f>J9</f>
        <v/>
      </c>
      <c r="E9" s="6" t="str">
        <f>IF(Table591217[[#This Row],[Fmoc Amino Acids]] &lt;&gt; "", LOOKUP(D9,Table2101316[Fmoc-AA],Table2101316[MM (g/mol)]), "")</f>
        <v/>
      </c>
      <c r="F9" s="6" t="str">
        <f>IF(Table591217[[#This Row],[Fmoc Amino Acids]] &lt;&gt; "",Table591217[[#This Row],[Amount (mmol)]]*E9,"")</f>
        <v/>
      </c>
      <c r="G9" s="6" t="str">
        <f>IF(Table591217[[#This Row],[Fmoc Amino Acids]] &lt;&gt; "",$B$5*5,"")</f>
        <v/>
      </c>
      <c r="H9" s="6"/>
      <c r="I9" s="6" t="str">
        <f>IF(I8&lt;&gt;"",LEFT(I8,LEN(I8)-1),"")</f>
        <v/>
      </c>
      <c r="J9" s="8" t="str">
        <f>IF(Table17[[#This Row],[Column2]]&lt;&gt;"",CONCATENATE("Fmoc-",RIGHT(I9,1)),"")</f>
        <v/>
      </c>
    </row>
    <row r="10" spans="1:11" ht="48">
      <c r="A10" s="26" t="s">
        <v>10</v>
      </c>
      <c r="B10" s="25">
        <f>15*1000*B5</f>
        <v>1632.0000000000002</v>
      </c>
      <c r="C10" s="16"/>
      <c r="D10" s="6" t="str">
        <f>J10</f>
        <v/>
      </c>
      <c r="E10" s="6" t="str">
        <f>IF(Table591217[[#This Row],[Fmoc Amino Acids]] &lt;&gt; "", LOOKUP(D10,Table2101316[Fmoc-AA],Table2101316[MM (g/mol)]), "")</f>
        <v/>
      </c>
      <c r="F10" s="6" t="str">
        <f>IF(Table591217[[#This Row],[Fmoc Amino Acids]] &lt;&gt; "",Table591217[[#This Row],[Amount (mmol)]]*E10,"")</f>
        <v/>
      </c>
      <c r="G10" s="6" t="str">
        <f>IF(Table591217[[#This Row],[Fmoc Amino Acids]] &lt;&gt; "",$B$5*5,"")</f>
        <v/>
      </c>
      <c r="H10" s="6"/>
      <c r="I10" s="6" t="str">
        <f>IF(I9&lt;&gt;"",LEFT(I9,LEN(I9)-1),"")</f>
        <v/>
      </c>
      <c r="J10" s="8" t="str">
        <f>IF(Table17[[#This Row],[Column2]]&lt;&gt;"",CONCATENATE("Fmoc-",RIGHT(I10,1)),"")</f>
        <v/>
      </c>
    </row>
    <row r="11" spans="1:11" ht="32">
      <c r="A11" s="26" t="s">
        <v>16</v>
      </c>
      <c r="B11" s="25">
        <f>COUNT(Table591217[MM (g/mol)])*B10*0.001</f>
        <v>9.7920000000000016</v>
      </c>
      <c r="C11" s="16"/>
      <c r="D11" s="6" t="str">
        <f>J11</f>
        <v/>
      </c>
      <c r="E11" s="6" t="str">
        <f>IF(Table591217[[#This Row],[Fmoc Amino Acids]] &lt;&gt; "", LOOKUP(D11,Table2101316[Fmoc-AA],Table2101316[MM (g/mol)]), "")</f>
        <v/>
      </c>
      <c r="F11" s="6" t="str">
        <f>IF(Table591217[[#This Row],[Fmoc Amino Acids]] &lt;&gt; "",Table591217[[#This Row],[Amount (mmol)]]*E11,"")</f>
        <v/>
      </c>
      <c r="G11" s="6" t="str">
        <f>IF(Table591217[[#This Row],[Fmoc Amino Acids]] &lt;&gt; "",$B$5*5,"")</f>
        <v/>
      </c>
      <c r="H11" s="6"/>
      <c r="I11" s="6" t="str">
        <f>IF(I10&lt;&gt;"",LEFT(I10,LEN(I10)-1),"")</f>
        <v/>
      </c>
      <c r="J11" s="8" t="str">
        <f>IF(Table17[[#This Row],[Column2]]&lt;&gt;"",CONCATENATE("Fmoc-",RIGHT(I11,1)),"")</f>
        <v/>
      </c>
    </row>
    <row r="12" spans="1:11" ht="18">
      <c r="A12" s="26" t="s">
        <v>17</v>
      </c>
      <c r="B12" s="25">
        <f>B11*139</f>
        <v>1361.0880000000002</v>
      </c>
      <c r="C12" s="16"/>
      <c r="D12" s="6" t="str">
        <f>J12</f>
        <v/>
      </c>
      <c r="E12" s="6" t="str">
        <f>IF(Table591217[[#This Row],[Fmoc Amino Acids]] &lt;&gt; "", LOOKUP(D12,Table2101316[Fmoc-AA],Table2101316[MM (g/mol)]), "")</f>
        <v/>
      </c>
      <c r="F12" s="6" t="str">
        <f>IF(Table591217[[#This Row],[Fmoc Amino Acids]] &lt;&gt; "",Table591217[[#This Row],[Amount (mmol)]]*E12,"")</f>
        <v/>
      </c>
      <c r="G12" s="6" t="str">
        <f>IF(Table591217[[#This Row],[Fmoc Amino Acids]] &lt;&gt; "",$B$5*5,"")</f>
        <v/>
      </c>
      <c r="H12" s="6"/>
      <c r="I12" s="6" t="str">
        <f>IF(I11&lt;&gt;"",LEFT(I11,LEN(I11)-1),"")</f>
        <v/>
      </c>
      <c r="J12" s="8" t="str">
        <f>IF(Table17[[#This Row],[Column2]]&lt;&gt;"",CONCATENATE("Fmoc-",RIGHT(I12,1)),"")</f>
        <v/>
      </c>
    </row>
    <row r="13" spans="1:11" ht="18">
      <c r="A13" s="8"/>
      <c r="B13" s="3"/>
      <c r="C13" s="4"/>
      <c r="D13" s="6" t="str">
        <f>J13</f>
        <v/>
      </c>
      <c r="E13" s="6" t="str">
        <f>IF(Table591217[[#This Row],[Fmoc Amino Acids]] &lt;&gt; "", LOOKUP(D13,Table2101316[Fmoc-AA],Table2101316[MM (g/mol)]), "")</f>
        <v/>
      </c>
      <c r="F13" s="6" t="str">
        <f>IF(Table591217[[#This Row],[Fmoc Amino Acids]] &lt;&gt; "",Table591217[[#This Row],[Amount (mmol)]]*E13,"")</f>
        <v/>
      </c>
      <c r="G13" s="6" t="str">
        <f>IF(Table591217[[#This Row],[Fmoc Amino Acids]] &lt;&gt; "",$B$5*5,"")</f>
        <v/>
      </c>
      <c r="H13" s="6"/>
      <c r="I13" s="6" t="str">
        <f>IF(I12&lt;&gt;"",LEFT(I12,LEN(I12)-1),"")</f>
        <v/>
      </c>
      <c r="J13" s="8" t="str">
        <f>IF(Table17[[#This Row],[Column2]]&lt;&gt;"",CONCATENATE("Fmoc-",RIGHT(I13,1)),"")</f>
        <v/>
      </c>
    </row>
    <row r="14" spans="1:11" ht="18">
      <c r="A14" s="8"/>
      <c r="B14" s="3"/>
      <c r="C14" s="4"/>
      <c r="D14" s="6" t="str">
        <f>J14</f>
        <v/>
      </c>
      <c r="E14" s="6" t="str">
        <f>IF(Table591217[[#This Row],[Fmoc Amino Acids]] &lt;&gt; "", LOOKUP(D14,Table2101316[Fmoc-AA],Table2101316[MM (g/mol)]), "")</f>
        <v/>
      </c>
      <c r="F14" s="6" t="str">
        <f>IF(Table591217[[#This Row],[Fmoc Amino Acids]] &lt;&gt; "",Table591217[[#This Row],[Amount (mmol)]]*E14,"")</f>
        <v/>
      </c>
      <c r="G14" s="6" t="str">
        <f>IF(Table591217[[#This Row],[Fmoc Amino Acids]] &lt;&gt; "",$B$5*5,"")</f>
        <v/>
      </c>
      <c r="H14" s="4"/>
      <c r="I14" s="6" t="str">
        <f>IF(I13&lt;&gt;"",LEFT(I13,LEN(I13)-1),"")</f>
        <v/>
      </c>
      <c r="J14" s="8" t="str">
        <f>IF(Table17[[#This Row],[Column2]]&lt;&gt;"",CONCATENATE("Fmoc-",RIGHT(I14,1)),"")</f>
        <v/>
      </c>
    </row>
    <row r="15" spans="1:11" ht="18">
      <c r="C15" s="4"/>
      <c r="D15" s="6" t="str">
        <f>J15</f>
        <v/>
      </c>
      <c r="E15" s="10" t="str">
        <f>IF(Table591217[[#This Row],[Fmoc Amino Acids]] &lt;&gt; "", LOOKUP(D15,Table2101316[Fmoc-AA],Table2101316[MM (g/mol)]), "")</f>
        <v/>
      </c>
      <c r="F15" s="10" t="str">
        <f>IF(Table591217[[#This Row],[Fmoc Amino Acids]] &lt;&gt; "",Table591217[[#This Row],[Amount (mmol)]]*E15,"")</f>
        <v/>
      </c>
      <c r="G15" s="10" t="str">
        <f>IF(Table591217[[#This Row],[Fmoc Amino Acids]] &lt;&gt; "",$B$5*5,"")</f>
        <v/>
      </c>
      <c r="I15" s="6" t="str">
        <f>IF(I14&lt;&gt;"",LEFT(I14,LEN(I14)-1),"")</f>
        <v/>
      </c>
      <c r="J15" s="8" t="str">
        <f>IF(Table17[[#This Row],[Column2]]&lt;&gt;"",CONCATENATE("Fmoc-",RIGHT(I15,1)),"")</f>
        <v/>
      </c>
    </row>
    <row r="16" spans="1:11" ht="18">
      <c r="A16" s="5"/>
      <c r="B16" s="8"/>
      <c r="C16" s="4"/>
      <c r="D16" s="6" t="str">
        <f>J16</f>
        <v/>
      </c>
      <c r="E16" s="10" t="str">
        <f>IF(Table591217[[#This Row],[Fmoc Amino Acids]] &lt;&gt; "", LOOKUP(D16,Table2101316[Fmoc-AA],Table2101316[MM (g/mol)]), "")</f>
        <v/>
      </c>
      <c r="F16" s="10" t="str">
        <f>IF(Table591217[[#This Row],[Fmoc Amino Acids]] &lt;&gt; "",Table591217[[#This Row],[Amount (mmol)]]*E16,"")</f>
        <v/>
      </c>
      <c r="G16" s="10" t="str">
        <f>IF(Table591217[[#This Row],[Fmoc Amino Acids]] &lt;&gt; "",$B$5*5,"")</f>
        <v/>
      </c>
      <c r="I16" s="6" t="str">
        <f>IF(I15&lt;&gt;"",LEFT(I15,LEN(I15)-1),"")</f>
        <v/>
      </c>
      <c r="J16" s="8" t="str">
        <f>IF(Table17[[#This Row],[Column2]]&lt;&gt;"",CONCATENATE("Fmoc-",RIGHT(I16,1)),"")</f>
        <v/>
      </c>
    </row>
    <row r="17" spans="1:10" ht="18">
      <c r="A17" s="6"/>
      <c r="B17" s="2"/>
      <c r="C17" s="4"/>
      <c r="D17" s="6" t="str">
        <f>J17</f>
        <v/>
      </c>
      <c r="E17" s="10" t="str">
        <f>IF(Table591217[[#This Row],[Fmoc Amino Acids]] &lt;&gt; "", LOOKUP(D17,Table2101316[Fmoc-AA],Table2101316[MM (g/mol)]), "")</f>
        <v/>
      </c>
      <c r="F17" s="10" t="str">
        <f>IF(Table591217[[#This Row],[Fmoc Amino Acids]] &lt;&gt; "",Table591217[[#This Row],[Amount (mmol)]]*E17,"")</f>
        <v/>
      </c>
      <c r="G17" s="10" t="str">
        <f>IF(Table591217[[#This Row],[Fmoc Amino Acids]] &lt;&gt; "",$B$5*5,"")</f>
        <v/>
      </c>
      <c r="I17" s="6" t="str">
        <f>IF(I16&lt;&gt;"",LEFT(I16,LEN(I16)-1),"")</f>
        <v/>
      </c>
      <c r="J17" s="8" t="str">
        <f>IF(Table17[[#This Row],[Column2]]&lt;&gt;"",CONCATENATE("Fmoc-",RIGHT(I17,1)),"")</f>
        <v/>
      </c>
    </row>
    <row r="18" spans="1:10" ht="18">
      <c r="D18" s="6" t="str">
        <f>J18</f>
        <v/>
      </c>
      <c r="E18" s="10" t="str">
        <f>IF(Table591217[[#This Row],[Fmoc Amino Acids]] &lt;&gt; "", LOOKUP(D18,Table2101316[Fmoc-AA],Table2101316[MM (g/mol)]), "")</f>
        <v/>
      </c>
      <c r="F18" s="10" t="str">
        <f>IF(Table591217[[#This Row],[Fmoc Amino Acids]] &lt;&gt; "",Table591217[[#This Row],[Amount (mmol)]]*E18,"")</f>
        <v/>
      </c>
      <c r="G18" s="10" t="str">
        <f>IF(Table591217[[#This Row],[Fmoc Amino Acids]] &lt;&gt; "",$B$5*5,"")</f>
        <v/>
      </c>
      <c r="I18" s="6" t="str">
        <f>IF(I17&lt;&gt;"",LEFT(I17,LEN(I17)-1),"")</f>
        <v/>
      </c>
      <c r="J18" s="8" t="str">
        <f>IF(Table17[[#This Row],[Column2]]&lt;&gt;"",CONCATENATE("Fmoc-",RIGHT(I18,1)),"")</f>
        <v/>
      </c>
    </row>
    <row r="19" spans="1:10" ht="18">
      <c r="D19" s="6" t="str">
        <f>J19</f>
        <v/>
      </c>
      <c r="E19" s="10" t="str">
        <f>IF(Table591217[[#This Row],[Fmoc Amino Acids]] &lt;&gt; "", LOOKUP(D19,Table2101316[Fmoc-AA],Table2101316[MM (g/mol)]), "")</f>
        <v/>
      </c>
      <c r="F19" s="10" t="str">
        <f>IF(Table591217[[#This Row],[Fmoc Amino Acids]] &lt;&gt; "",Table591217[[#This Row],[Amount (mmol)]]*E19,"")</f>
        <v/>
      </c>
      <c r="G19" s="10" t="str">
        <f>IF(Table591217[[#This Row],[Fmoc Amino Acids]] &lt;&gt; "",$B$5*5,"")</f>
        <v/>
      </c>
      <c r="I19" s="6" t="str">
        <f>IF(I18&lt;&gt;"",LEFT(I18,LEN(I18)-1),"")</f>
        <v/>
      </c>
      <c r="J19" s="8" t="str">
        <f>IF(Table17[[#This Row],[Column2]]&lt;&gt;"",CONCATENATE("Fmoc-",RIGHT(I19,1)),"")</f>
        <v/>
      </c>
    </row>
    <row r="20" spans="1:10" ht="18">
      <c r="D20" s="6" t="str">
        <f>J20</f>
        <v/>
      </c>
      <c r="E20" s="10" t="str">
        <f>IF(Table591217[[#This Row],[Fmoc Amino Acids]] &lt;&gt; "", LOOKUP(D20,Table2101316[Fmoc-AA],Table2101316[MM (g/mol)]), "")</f>
        <v/>
      </c>
      <c r="F20" s="10" t="str">
        <f>IF(Table591217[[#This Row],[Fmoc Amino Acids]] &lt;&gt; "",Table591217[[#This Row],[Amount (mmol)]]*E20,"")</f>
        <v/>
      </c>
      <c r="G20" s="10" t="str">
        <f>IF(Table591217[[#This Row],[Fmoc Amino Acids]] &lt;&gt; "",$B$5*5,"")</f>
        <v/>
      </c>
      <c r="I20" s="6" t="str">
        <f>IF(I19&lt;&gt;"",LEFT(I19,LEN(I19)-1),"")</f>
        <v/>
      </c>
      <c r="J20" s="8" t="str">
        <f>IF(Table17[[#This Row],[Column2]]&lt;&gt;"",CONCATENATE("Fmoc-",RIGHT(I20,1)),"")</f>
        <v/>
      </c>
    </row>
    <row r="21" spans="1:10" ht="18">
      <c r="D21" s="6" t="str">
        <f>J21</f>
        <v/>
      </c>
      <c r="E21" s="10" t="str">
        <f>IF(Table591217[[#This Row],[Fmoc Amino Acids]] &lt;&gt; "", LOOKUP(D21,Table2101316[Fmoc-AA],Table2101316[MM (g/mol)]), "")</f>
        <v/>
      </c>
      <c r="F21" s="10" t="str">
        <f>IF(Table591217[[#This Row],[Fmoc Amino Acids]] &lt;&gt; "",Table591217[[#This Row],[Amount (mmol)]]*E21,"")</f>
        <v/>
      </c>
      <c r="G21" s="10" t="str">
        <f>IF(Table591217[[#This Row],[Fmoc Amino Acids]] &lt;&gt; "",$B$5*5,"")</f>
        <v/>
      </c>
      <c r="I21" s="6" t="str">
        <f>IF(I20&lt;&gt;"",LEFT(I20,LEN(I20)-1),"")</f>
        <v/>
      </c>
      <c r="J21" s="8" t="str">
        <f>IF(Table17[[#This Row],[Column2]]&lt;&gt;"",CONCATENATE("Fmoc-",RIGHT(I21,1)),"")</f>
        <v/>
      </c>
    </row>
    <row r="22" spans="1:10">
      <c r="D22" s="4" t="s">
        <v>20</v>
      </c>
      <c r="E22" s="4"/>
      <c r="F22" s="4"/>
      <c r="G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/>
  <ignoredErrors>
    <ignoredError sqref="D4:E4 D11:F21 D5:E5 D6:E6 D7:E7 D8:E8 D9:E9 D10:E10 I2:I22 D3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6</v>
      </c>
      <c r="B1" s="8" t="s">
        <v>24</v>
      </c>
      <c r="D1" s="5" t="s">
        <v>23</v>
      </c>
      <c r="E1" s="8" t="s">
        <v>15</v>
      </c>
      <c r="F1" s="8"/>
      <c r="G1" s="8"/>
    </row>
    <row r="2" spans="1:7" ht="16">
      <c r="A2" s="6" t="s">
        <v>25</v>
      </c>
      <c r="B2" s="2">
        <v>0.32</v>
      </c>
      <c r="D2" s="6" t="s">
        <v>0</v>
      </c>
      <c r="E2" s="9">
        <v>468.5</v>
      </c>
      <c r="F2" s="6"/>
      <c r="G2" s="6"/>
    </row>
    <row r="3" spans="1:7" ht="16">
      <c r="A3" s="11" t="s">
        <v>21</v>
      </c>
      <c r="B3" s="12">
        <v>0.32</v>
      </c>
      <c r="D3" s="6" t="s">
        <v>21</v>
      </c>
      <c r="E3" s="9">
        <v>353.4</v>
      </c>
      <c r="F3" s="6"/>
      <c r="G3" s="6"/>
    </row>
    <row r="4" spans="1:7" ht="16">
      <c r="D4" s="6" t="s">
        <v>3</v>
      </c>
      <c r="E4" s="9">
        <v>337.37</v>
      </c>
      <c r="F4" s="6"/>
      <c r="G4" s="6"/>
    </row>
    <row r="5" spans="1:7" ht="16">
      <c r="D5" s="6" t="s">
        <v>5</v>
      </c>
      <c r="E5" s="9">
        <v>648.79999999999995</v>
      </c>
      <c r="F5" s="6"/>
      <c r="G5" s="6"/>
    </row>
    <row r="6" spans="1:7" ht="16">
      <c r="D6" s="6" t="s">
        <v>1</v>
      </c>
      <c r="E6" s="9">
        <v>383.4</v>
      </c>
      <c r="F6" s="6"/>
      <c r="G6" s="6"/>
    </row>
    <row r="7" spans="1:7" ht="16">
      <c r="D7" s="6" t="s">
        <v>2</v>
      </c>
      <c r="E7" s="9">
        <v>397.5</v>
      </c>
      <c r="F7" s="6"/>
      <c r="G7" s="6"/>
    </row>
    <row r="8" spans="1:7" ht="16">
      <c r="D8" s="6" t="s">
        <v>22</v>
      </c>
      <c r="E8" s="9">
        <v>339.4</v>
      </c>
      <c r="F8" s="6"/>
      <c r="G8" s="6"/>
    </row>
    <row r="9" spans="1:7" ht="16">
      <c r="D9" s="6" t="s">
        <v>4</v>
      </c>
      <c r="E9" s="9">
        <v>526.6</v>
      </c>
      <c r="F9" s="6"/>
      <c r="G9" s="6"/>
    </row>
    <row r="10" spans="1:7" ht="16">
      <c r="D10" s="4" t="s">
        <v>19</v>
      </c>
      <c r="E10" s="6"/>
      <c r="F10" s="6"/>
      <c r="G10" s="6"/>
    </row>
    <row r="14" spans="1:7">
      <c r="A14" s="15" t="s">
        <v>27</v>
      </c>
      <c r="B14" s="15"/>
      <c r="C14" s="15"/>
      <c r="D14" s="15"/>
      <c r="E14" s="15"/>
      <c r="F14" s="15"/>
    </row>
    <row r="15" spans="1:7">
      <c r="A15" s="15"/>
      <c r="B15" s="15"/>
      <c r="C15" s="15"/>
      <c r="D15" s="15"/>
      <c r="E15" s="15"/>
      <c r="F15" s="15"/>
    </row>
    <row r="16" spans="1:7">
      <c r="A16" s="15"/>
      <c r="B16" s="15"/>
      <c r="C16" s="15"/>
      <c r="D16" s="15"/>
      <c r="E16" s="15"/>
      <c r="F16" s="15"/>
    </row>
    <row r="17" spans="1:6">
      <c r="A17" s="15"/>
      <c r="B17" s="15"/>
      <c r="C17" s="15"/>
      <c r="D17" s="15"/>
      <c r="E17" s="15"/>
      <c r="F17" s="15"/>
    </row>
  </sheetData>
  <mergeCells count="1">
    <mergeCell ref="A14:F17"/>
  </mergeCell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2017-04-07T23:53:52Z</dcterms:modified>
</cp:coreProperties>
</file>