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135" firstSheet="2" activeTab="4"/>
  </bookViews>
  <sheets>
    <sheet name="LR" sheetId="1" r:id="rId1"/>
    <sheet name="Sheet4" sheetId="11" r:id="rId2"/>
    <sheet name="Sheet5" sheetId="12" r:id="rId3"/>
    <sheet name="year,value" sheetId="15" r:id="rId4"/>
    <sheet name="descriptive statistics" sheetId="16" r:id="rId5"/>
    <sheet name="Sheet6" sheetId="13" r:id="rId6"/>
    <sheet name="Sheet1" sheetId="3" r:id="rId7"/>
    <sheet name="3rd" sheetId="4" r:id="rId8"/>
    <sheet name="2nd" sheetId="5" r:id="rId9"/>
    <sheet name="1st" sheetId="6" r:id="rId10"/>
    <sheet name="MLR" sheetId="2" r:id="rId11"/>
    <sheet name="Sheet7" sheetId="14" r:id="rId12"/>
    <sheet name="Sheet2" sheetId="7" r:id="rId13"/>
    <sheet name="Sheet3" sheetId="8" r:id="rId14"/>
    <sheet name="hierarchical chart" sheetId="9" r:id="rId15"/>
    <sheet name="waterfall" sheetId="10" r:id="rId16"/>
  </sheets>
  <definedNames>
    <definedName name="_xlchart.v1.0" hidden="1">'descriptive statistics'!$C$1:$C$24</definedName>
    <definedName name="_xlchart.v1.1" hidden="1">'descriptive statistics'!$C$1:$C$24</definedName>
    <definedName name="_xlchart.v1.2" hidden="1">'hierarchical chart'!$B$3:$C$8</definedName>
    <definedName name="_xlchart.v1.3" hidden="1">'hierarchical chart'!$D$2</definedName>
    <definedName name="_xlchart.v1.4" hidden="1">'hierarchical chart'!$D$3:$D$8</definedName>
    <definedName name="_xlchart.v1.5" hidden="1">'hierarchical chart'!$C$3:$C$8</definedName>
    <definedName name="_xlchart.v1.6" hidden="1">'hierarchical chart'!$D$2</definedName>
    <definedName name="_xlchart.v1.7" hidden="1">'hierarchical chart'!$D$3:$D$8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6" l="1"/>
  <c r="G30" i="16"/>
  <c r="G31" i="16"/>
  <c r="G29" i="16"/>
  <c r="G28" i="16"/>
  <c r="A39" i="16"/>
  <c r="A33" i="16"/>
  <c r="A36" i="16"/>
  <c r="A34" i="16"/>
  <c r="A35" i="16"/>
  <c r="D29" i="16"/>
  <c r="A31" i="16"/>
  <c r="D28" i="16"/>
  <c r="D30" i="16" s="1"/>
  <c r="D31" i="16" s="1"/>
  <c r="A23" i="16"/>
  <c r="A21" i="16"/>
  <c r="A18" i="16"/>
  <c r="S35" i="16"/>
  <c r="E27" i="16"/>
  <c r="D26" i="16"/>
  <c r="A13" i="16"/>
  <c r="A15" i="16"/>
  <c r="M8" i="16" l="1"/>
  <c r="L9" i="16"/>
  <c r="L8" i="16"/>
  <c r="F8" i="16"/>
  <c r="F7" i="16"/>
  <c r="F6" i="16"/>
  <c r="E2" i="14" l="1"/>
  <c r="E3" i="14"/>
  <c r="E4" i="14"/>
  <c r="E5" i="14"/>
  <c r="E6" i="14"/>
  <c r="E7" i="14"/>
  <c r="E8" i="14"/>
  <c r="E9" i="14"/>
  <c r="E10" i="14"/>
  <c r="E11" i="14"/>
  <c r="E12" i="14"/>
  <c r="E13" i="14"/>
  <c r="E14" i="14"/>
  <c r="G3" i="2" l="1"/>
  <c r="F3" i="2"/>
  <c r="I11" i="2"/>
  <c r="H28" i="1" l="1"/>
  <c r="I28" i="1"/>
  <c r="F28" i="1"/>
  <c r="F29" i="1" s="1"/>
  <c r="H7" i="1"/>
  <c r="H6" i="1"/>
  <c r="T19" i="1"/>
  <c r="G28" i="1" l="1"/>
  <c r="G29" i="1"/>
</calcChain>
</file>

<file path=xl/sharedStrings.xml><?xml version="1.0" encoding="utf-8"?>
<sst xmlns="http://schemas.openxmlformats.org/spreadsheetml/2006/main" count="768" uniqueCount="100">
  <si>
    <t>System Loss(%)</t>
  </si>
  <si>
    <t>SLOPE</t>
  </si>
  <si>
    <t>INTERCEPT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</si>
  <si>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</si>
  <si>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</si>
  <si>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</si>
  <si>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</si>
  <si>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</si>
  <si>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</si>
  <si>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</si>
  <si>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</si>
  <si>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</si>
  <si>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</si>
  <si>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</si>
  <si>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</si>
  <si>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</si>
  <si>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</si>
  <si>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</si>
  <si>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</si>
  <si>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</si>
  <si>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</si>
  <si>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</si>
  <si>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</si>
  <si>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</si>
  <si>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</si>
  <si>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</si>
  <si>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</si>
  <si>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</si>
  <si>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PROBABILITY OUTPUT</t>
  </si>
  <si>
    <t>Percentile</t>
  </si>
  <si>
    <t>Y</t>
  </si>
  <si>
    <t>Gender</t>
  </si>
  <si>
    <t>Age</t>
  </si>
  <si>
    <t>Height</t>
  </si>
  <si>
    <t>Weight</t>
  </si>
  <si>
    <t>f</t>
  </si>
  <si>
    <t>m</t>
  </si>
  <si>
    <t>height</t>
  </si>
  <si>
    <t>https://www.youtube.com/watch?v=HgfHefwK7VQ&amp;t=74s</t>
  </si>
  <si>
    <t>months</t>
  </si>
  <si>
    <t>age=100</t>
  </si>
  <si>
    <t>height=89</t>
  </si>
  <si>
    <t>estimate weight???</t>
  </si>
  <si>
    <t>RESIDUAL OUTPUT</t>
  </si>
  <si>
    <t>Observation</t>
  </si>
  <si>
    <t>Predicted Weight</t>
  </si>
  <si>
    <t>Residuals</t>
  </si>
  <si>
    <t>age</t>
  </si>
  <si>
    <t>estimated weight</t>
  </si>
  <si>
    <t>residual/error</t>
  </si>
  <si>
    <t>X Variable 2</t>
  </si>
  <si>
    <t>X Variable 3</t>
  </si>
  <si>
    <t>alpha</t>
  </si>
  <si>
    <t>p</t>
  </si>
  <si>
    <t>branch</t>
  </si>
  <si>
    <t>product</t>
  </si>
  <si>
    <t>total revenue</t>
  </si>
  <si>
    <t>Dhaka</t>
  </si>
  <si>
    <t>Incheon</t>
  </si>
  <si>
    <t>Chittagong</t>
  </si>
  <si>
    <t>Daejeon</t>
  </si>
  <si>
    <t>Cox's Bazar</t>
  </si>
  <si>
    <t>Sylhet</t>
  </si>
  <si>
    <t>tenis ball</t>
  </si>
  <si>
    <t>football</t>
  </si>
  <si>
    <t>health</t>
  </si>
  <si>
    <t>hardware</t>
  </si>
  <si>
    <t>books</t>
  </si>
  <si>
    <t>TV</t>
  </si>
  <si>
    <t>loss</t>
  </si>
  <si>
    <t>Year</t>
    <phoneticPr fontId="7" type="noConversion"/>
  </si>
  <si>
    <t>total</t>
    <phoneticPr fontId="7" type="noConversion"/>
  </si>
  <si>
    <t>&lt;-mean(avg)</t>
    <phoneticPr fontId="7" type="noConversion"/>
  </si>
  <si>
    <t>&lt;-mean(sum/n)</t>
    <phoneticPr fontId="7" type="noConversion"/>
  </si>
  <si>
    <t>mean(sum/n)==</t>
    <phoneticPr fontId="7" type="noConversion"/>
  </si>
  <si>
    <t>mean(avg)==</t>
    <phoneticPr fontId="7" type="noConversion"/>
  </si>
  <si>
    <t>Median is</t>
    <phoneticPr fontId="7" type="noConversion"/>
  </si>
  <si>
    <t>&lt;-median</t>
    <phoneticPr fontId="7" type="noConversion"/>
  </si>
  <si>
    <t>mol is median (central  tendency)</t>
    <phoneticPr fontId="7" type="noConversion"/>
  </si>
  <si>
    <t>mean == average</t>
    <phoneticPr fontId="7" type="noConversion"/>
  </si>
  <si>
    <t>Range == (구간, 범위, 간격)</t>
    <phoneticPr fontId="7" type="noConversion"/>
  </si>
  <si>
    <t>&lt;- Max</t>
    <phoneticPr fontId="7" type="noConversion"/>
  </si>
  <si>
    <t>&lt;-min</t>
    <phoneticPr fontId="7" type="noConversion"/>
  </si>
  <si>
    <t>range = Max - min</t>
    <phoneticPr fontId="7" type="noConversion"/>
  </si>
  <si>
    <t>STD(표준편차)</t>
    <phoneticPr fontId="7" type="noConversion"/>
  </si>
  <si>
    <t>&lt;- STD</t>
    <phoneticPr fontId="7" type="noConversion"/>
  </si>
  <si>
    <t xml:space="preserve">STD is </t>
    <phoneticPr fontId="7" type="noConversion"/>
  </si>
  <si>
    <t xml:space="preserve"> Range is</t>
    <phoneticPr fontId="7" type="noConversion"/>
  </si>
  <si>
    <t>Variance</t>
    <phoneticPr fontId="7" type="noConversion"/>
  </si>
  <si>
    <t>STV is</t>
    <phoneticPr fontId="7" type="noConversion"/>
  </si>
  <si>
    <t>&lt;-3rd quartile</t>
    <phoneticPr fontId="7" type="noConversion"/>
  </si>
  <si>
    <t>&lt;-2nd quartile</t>
    <phoneticPr fontId="7" type="noConversion"/>
  </si>
  <si>
    <t>&lt;-1st quartaile (Min)</t>
    <phoneticPr fontId="7" type="noConversion"/>
  </si>
  <si>
    <t>&lt;- 4th quartile(Max)</t>
    <phoneticPr fontId="7" type="noConversion"/>
  </si>
  <si>
    <t>&lt;Quartile of the second data set&gt;</t>
    <phoneticPr fontId="7" type="noConversion"/>
  </si>
  <si>
    <t>&lt;-percenta of the data set</t>
    <phoneticPr fontId="7" type="noConversion"/>
  </si>
  <si>
    <t xml:space="preserve"> &lt;- 1 quar</t>
    <phoneticPr fontId="7" type="noConversion"/>
  </si>
  <si>
    <t>&lt;-3 quar</t>
    <phoneticPr fontId="7" type="noConversion"/>
  </si>
  <si>
    <t>therefor,  Interquar ==</t>
    <phoneticPr fontId="7" type="noConversion"/>
  </si>
  <si>
    <t>(Interquar is Third Quar - first quar)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</si>
</sst>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b/>
      <sz val="7"/>
      <color rgb="FF000000"/>
      <name val="Verdana"/>
      <family val="2"/>
    </font>
    <font>
      <b/>
      <sz val="11"/>
      <color theme="1"/>
      <name val="맑은 고딕"/>
      <family val="2"/>
      <scheme val="minor"/>
    </font>
    <font>
      <i/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FF0000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2" borderId="0" xfId="0" applyFill="1" applyBorder="1" applyAlignment="1"/>
    <xf numFmtId="0" fontId="5" fillId="0" borderId="0" xfId="1"/>
    <xf numFmtId="0" fontId="4" fillId="0" borderId="0" xfId="0" applyFont="1" applyAlignment="1">
      <alignment horizontal="center"/>
    </xf>
    <xf numFmtId="0" fontId="4" fillId="0" borderId="0" xfId="0" applyFont="1" applyFill="1" applyBorder="1" applyAlignment="1"/>
    <xf numFmtId="0" fontId="0" fillId="2" borderId="1" xfId="0" applyFill="1" applyBorder="1" applyAlignment="1"/>
    <xf numFmtId="0" fontId="0" fillId="2" borderId="0" xfId="0" applyFill="1"/>
    <xf numFmtId="0" fontId="4" fillId="2" borderId="0" xfId="0" applyFont="1" applyFill="1"/>
    <xf numFmtId="11" fontId="0" fillId="0" borderId="1" xfId="0" applyNumberFormat="1" applyFill="1" applyBorder="1" applyAlignment="1"/>
    <xf numFmtId="11" fontId="0" fillId="0" borderId="0" xfId="0" applyNumberFormat="1" applyFill="1" applyBorder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2">
    <cellStyle name="표준" xfId="0" builtinId="0"/>
    <cellStyle name="하이퍼링크" xfId="1" builtinId="8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LR!$F$6</c:f>
              <c:strCache>
                <c:ptCount val="1"/>
                <c:pt idx="0">
                  <c:v>System Loss(%)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604986876640419E-3"/>
                  <c:y val="-0.26310987168270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LR!$E$7:$E$27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LR!$F$7:$F$27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0-49B0-A9BA-7BB9A504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417359"/>
        <c:axId val="1895791007"/>
      </c:lineChart>
      <c:catAx>
        <c:axId val="17264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5791007"/>
        <c:crosses val="autoZero"/>
        <c:auto val="1"/>
        <c:lblAlgn val="ctr"/>
        <c:lblOffset val="100"/>
        <c:noMultiLvlLbl val="0"/>
      </c:catAx>
      <c:valAx>
        <c:axId val="18957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641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'hierarchical chart'!$D$2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'hierarchical chart'!$C$3:$C$8</c:f>
              <c:strCache>
                <c:ptCount val="6"/>
                <c:pt idx="0">
                  <c:v>football</c:v>
                </c:pt>
                <c:pt idx="1">
                  <c:v>tenis ball</c:v>
                </c:pt>
                <c:pt idx="2">
                  <c:v>health</c:v>
                </c:pt>
                <c:pt idx="3">
                  <c:v>hardware</c:v>
                </c:pt>
                <c:pt idx="4">
                  <c:v>books</c:v>
                </c:pt>
                <c:pt idx="5">
                  <c:v>TV</c:v>
                </c:pt>
              </c:strCache>
            </c:strRef>
          </c:cat>
          <c:val>
            <c:numRef>
              <c:f>'hierarchical chart'!$D$3:$D$8</c:f>
              <c:numCache>
                <c:formatCode>General</c:formatCode>
                <c:ptCount val="6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5-4464-9389-B4F300BB9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843967"/>
        <c:axId val="2027470767"/>
      </c:barChart>
      <c:catAx>
        <c:axId val="170284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7470767"/>
        <c:crosses val="autoZero"/>
        <c:auto val="1"/>
        <c:lblAlgn val="ctr"/>
        <c:lblOffset val="100"/>
        <c:noMultiLvlLbl val="0"/>
      </c:catAx>
      <c:valAx>
        <c:axId val="202747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284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F-4392-9F96-3F09B0A35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765872"/>
        <c:axId val="1914154352"/>
      </c:scatterChart>
      <c:valAx>
        <c:axId val="151676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154352"/>
        <c:crosses val="autoZero"/>
        <c:crossBetween val="midCat"/>
      </c:valAx>
      <c:valAx>
        <c:axId val="191415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6765872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LR!$J$52:$J$72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LR!$K$52:$K$72</c:f>
              <c:numCache>
                <c:formatCode>General</c:formatCode>
                <c:ptCount val="21"/>
                <c:pt idx="0">
                  <c:v>7.1800000000000003E-2</c:v>
                </c:pt>
                <c:pt idx="1">
                  <c:v>7.2400000000000006E-2</c:v>
                </c:pt>
                <c:pt idx="2">
                  <c:v>8.0299999999999996E-2</c:v>
                </c:pt>
                <c:pt idx="3">
                  <c:v>8.3699999999999997E-2</c:v>
                </c:pt>
                <c:pt idx="4">
                  <c:v>8.4099999999999994E-2</c:v>
                </c:pt>
                <c:pt idx="5">
                  <c:v>8.4400000000000003E-2</c:v>
                </c:pt>
                <c:pt idx="6">
                  <c:v>8.5400000000000004E-2</c:v>
                </c:pt>
                <c:pt idx="7">
                  <c:v>8.7900000000000006E-2</c:v>
                </c:pt>
                <c:pt idx="8">
                  <c:v>8.8599999999999998E-2</c:v>
                </c:pt>
                <c:pt idx="9">
                  <c:v>9.7900000000000001E-2</c:v>
                </c:pt>
                <c:pt idx="10">
                  <c:v>0.1091</c:v>
                </c:pt>
                <c:pt idx="11">
                  <c:v>0.13439999999999999</c:v>
                </c:pt>
                <c:pt idx="12">
                  <c:v>0.16200000000000001</c:v>
                </c:pt>
                <c:pt idx="13">
                  <c:v>0.16639999999999999</c:v>
                </c:pt>
                <c:pt idx="14">
                  <c:v>0.19239999999999999</c:v>
                </c:pt>
                <c:pt idx="15">
                  <c:v>0.21060000000000001</c:v>
                </c:pt>
                <c:pt idx="16">
                  <c:v>0.2666</c:v>
                </c:pt>
                <c:pt idx="17">
                  <c:v>0.29859999999999998</c:v>
                </c:pt>
                <c:pt idx="18">
                  <c:v>0.32469999999999999</c:v>
                </c:pt>
                <c:pt idx="19">
                  <c:v>0.40610000000000002</c:v>
                </c:pt>
                <c:pt idx="20">
                  <c:v>0.4667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C-4192-BA37-0D9888B04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279696"/>
        <c:axId val="1989146480"/>
      </c:scatterChart>
      <c:valAx>
        <c:axId val="199027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9146480"/>
        <c:crosses val="autoZero"/>
        <c:crossBetween val="midCat"/>
      </c:valAx>
      <c:valAx>
        <c:axId val="198914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027969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Year vs System Loss(%)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System Loss(%)</c:v>
                </c:pt>
              </c:strCache>
            </c:strRef>
          </c:tx>
          <c:spPr>
            <a:ln w="31750" cap="sq" cmpd="sng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 cap="rnd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xVal>
          <c:yVal>
            <c:numRef>
              <c:f>Sheet4!$B$2:$B$22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C-4713-8E01-B3DF9EB97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88459408"/>
        <c:axId val="875850848"/>
      </c:scatterChart>
      <c:valAx>
        <c:axId val="8884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5850848"/>
        <c:crosses val="autoZero"/>
        <c:crossBetween val="midCat"/>
      </c:valAx>
      <c:valAx>
        <c:axId val="8758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System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84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Year Vs System Loss(%)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3849168581871294E-2"/>
          <c:y val="0.1180569185475957"/>
          <c:w val="0.91837780382388079"/>
          <c:h val="0.733420650681667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System Loss(%)</c:v>
                </c:pt>
              </c:strCache>
            </c:strRef>
          </c:tx>
          <c:spPr>
            <a:pattFill prst="wdUpDiag">
              <a:fgClr>
                <a:srgbClr val="7030A0"/>
              </a:fgClr>
              <a:bgClr>
                <a:srgbClr val="00B0F0"/>
              </a:bgClr>
            </a:pattFill>
            <a:ln w="57150" cap="sq"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Sheet5!$B$2:$B$22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9-474D-BCB4-F1B9B5C0FF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570352"/>
        <c:axId val="81703360"/>
      </c:barChart>
      <c:catAx>
        <c:axId val="7757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703360"/>
        <c:crosses val="autoZero"/>
        <c:auto val="1"/>
        <c:lblAlgn val="ctr"/>
        <c:lblOffset val="100"/>
        <c:noMultiLvlLbl val="0"/>
      </c:catAx>
      <c:valAx>
        <c:axId val="817033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System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5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B0-4632-8516-93CE5FE83E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B0-4632-8516-93CE5FE83E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B0-4632-8516-93CE5FE83E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B0-4632-8516-93CE5FE83E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B0-4632-8516-93CE5FE83E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B0-4632-8516-93CE5FE83EF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B0-4632-8516-93CE5FE83EF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B0-4632-8516-93CE5FE83EF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2B0-4632-8516-93CE5FE83EF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2B0-4632-8516-93CE5FE83EF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2B0-4632-8516-93CE5FE83EF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2B0-4632-8516-93CE5FE83EF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2B0-4632-8516-93CE5FE83EF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2B0-4632-8516-93CE5FE83EF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2B0-4632-8516-93CE5FE83EF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2B0-4632-8516-93CE5FE83EF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2B0-4632-8516-93CE5FE83EF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2B0-4632-8516-93CE5FE83EF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2B0-4632-8516-93CE5FE83EF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2B0-4632-8516-93CE5FE83EF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2B0-4632-8516-93CE5FE83E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'year,value'!$A$2:$A$22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'year,value'!$B$2:$B$22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6-455F-90F8-60628748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Sheet6!$B$2:$B$22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D-48A2-804D-2B0F0E1B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148879"/>
        <c:axId val="1900930959"/>
      </c:lineChart>
      <c:catAx>
        <c:axId val="19691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930959"/>
        <c:crosses val="autoZero"/>
        <c:auto val="1"/>
        <c:lblAlgn val="ctr"/>
        <c:lblOffset val="100"/>
        <c:noMultiLvlLbl val="0"/>
      </c:catAx>
      <c:valAx>
        <c:axId val="19009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14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B9-45BC-9BDC-3A8D97C426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B9-45BC-9BDC-3A8D97C426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B9-45BC-9BDC-3A8D97C426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B9-45BC-9BDC-3A8D97C426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1B9-45BC-9BDC-3A8D97C426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1B9-45BC-9BDC-3A8D97C4265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1B9-45BC-9BDC-3A8D97C4265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1B9-45BC-9BDC-3A8D97C4265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1B9-45BC-9BDC-3A8D97C4265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1B9-45BC-9BDC-3A8D97C4265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1B9-45BC-9BDC-3A8D97C4265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1B9-45BC-9BDC-3A8D97C4265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1B9-45BC-9BDC-3A8D97C426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Sheet7!$A$2:$A$14</c:f>
              <c:strCache>
                <c:ptCount val="13"/>
                <c:pt idx="0">
                  <c:v>f</c:v>
                </c:pt>
                <c:pt idx="1">
                  <c:v>f</c:v>
                </c:pt>
                <c:pt idx="2">
                  <c:v>f</c:v>
                </c:pt>
                <c:pt idx="3">
                  <c:v>f</c:v>
                </c:pt>
                <c:pt idx="4">
                  <c:v>f</c:v>
                </c:pt>
                <c:pt idx="5">
                  <c:v>f</c:v>
                </c:pt>
                <c:pt idx="6">
                  <c:v>f</c:v>
                </c:pt>
                <c:pt idx="7">
                  <c:v>f</c:v>
                </c:pt>
                <c:pt idx="8">
                  <c:v>f</c:v>
                </c:pt>
                <c:pt idx="9">
                  <c:v>f</c:v>
                </c:pt>
                <c:pt idx="10">
                  <c:v>f</c:v>
                </c:pt>
                <c:pt idx="11">
                  <c:v>f</c:v>
                </c:pt>
                <c:pt idx="12">
                  <c:v>f</c:v>
                </c:pt>
              </c:strCache>
            </c:strRef>
          </c:cat>
          <c:val>
            <c:numRef>
              <c:f>Sheet7!$B$2:$B$14</c:f>
              <c:numCache>
                <c:formatCode>General</c:formatCode>
                <c:ptCount val="13"/>
                <c:pt idx="0">
                  <c:v>143</c:v>
                </c:pt>
                <c:pt idx="1">
                  <c:v>191</c:v>
                </c:pt>
                <c:pt idx="2">
                  <c:v>160</c:v>
                </c:pt>
                <c:pt idx="3">
                  <c:v>157</c:v>
                </c:pt>
                <c:pt idx="4">
                  <c:v>191</c:v>
                </c:pt>
                <c:pt idx="5">
                  <c:v>141</c:v>
                </c:pt>
                <c:pt idx="6">
                  <c:v>185</c:v>
                </c:pt>
                <c:pt idx="7">
                  <c:v>210</c:v>
                </c:pt>
                <c:pt idx="8">
                  <c:v>149</c:v>
                </c:pt>
                <c:pt idx="9">
                  <c:v>169</c:v>
                </c:pt>
                <c:pt idx="10">
                  <c:v>173</c:v>
                </c:pt>
                <c:pt idx="11">
                  <c:v>150</c:v>
                </c:pt>
                <c:pt idx="1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F-4034-B2E4-04283EA7034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Sheet3!$C$3:$C$30</c:f>
              <c:numCache>
                <c:formatCode>General</c:formatCode>
                <c:ptCount val="28"/>
                <c:pt idx="0">
                  <c:v>143</c:v>
                </c:pt>
                <c:pt idx="1">
                  <c:v>191</c:v>
                </c:pt>
                <c:pt idx="2">
                  <c:v>160</c:v>
                </c:pt>
                <c:pt idx="3">
                  <c:v>157</c:v>
                </c:pt>
                <c:pt idx="4">
                  <c:v>191</c:v>
                </c:pt>
                <c:pt idx="5">
                  <c:v>141</c:v>
                </c:pt>
                <c:pt idx="6">
                  <c:v>185</c:v>
                </c:pt>
                <c:pt idx="7">
                  <c:v>210</c:v>
                </c:pt>
                <c:pt idx="8">
                  <c:v>149</c:v>
                </c:pt>
                <c:pt idx="9">
                  <c:v>169</c:v>
                </c:pt>
                <c:pt idx="10">
                  <c:v>173</c:v>
                </c:pt>
                <c:pt idx="11">
                  <c:v>150</c:v>
                </c:pt>
                <c:pt idx="12">
                  <c:v>144</c:v>
                </c:pt>
                <c:pt idx="13">
                  <c:v>146</c:v>
                </c:pt>
                <c:pt idx="14">
                  <c:v>155</c:v>
                </c:pt>
                <c:pt idx="15">
                  <c:v>183</c:v>
                </c:pt>
                <c:pt idx="16">
                  <c:v>154</c:v>
                </c:pt>
                <c:pt idx="17">
                  <c:v>152</c:v>
                </c:pt>
                <c:pt idx="18">
                  <c:v>148</c:v>
                </c:pt>
                <c:pt idx="19">
                  <c:v>164</c:v>
                </c:pt>
                <c:pt idx="20">
                  <c:v>177</c:v>
                </c:pt>
                <c:pt idx="21">
                  <c:v>183</c:v>
                </c:pt>
                <c:pt idx="22">
                  <c:v>182</c:v>
                </c:pt>
                <c:pt idx="23">
                  <c:v>165</c:v>
                </c:pt>
                <c:pt idx="24">
                  <c:v>163</c:v>
                </c:pt>
                <c:pt idx="25">
                  <c:v>171</c:v>
                </c:pt>
                <c:pt idx="26">
                  <c:v>193</c:v>
                </c:pt>
                <c:pt idx="27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B-4B1E-A877-A4302B645707}"/>
            </c:ext>
          </c:extLst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Height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Sheet3!$D$3:$D$30</c:f>
              <c:numCache>
                <c:formatCode>General</c:formatCode>
                <c:ptCount val="28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B-4B1E-A877-A4302B645707}"/>
            </c:ext>
          </c:extLst>
        </c:ser>
        <c:ser>
          <c:idx val="2"/>
          <c:order val="2"/>
          <c:tx>
            <c:strRef>
              <c:f>Sheet3!$E$2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Sheet3!$E$3:$E$30</c:f>
              <c:numCache>
                <c:formatCode>General</c:formatCode>
                <c:ptCount val="28"/>
                <c:pt idx="0">
                  <c:v>85</c:v>
                </c:pt>
                <c:pt idx="1">
                  <c:v>112.5</c:v>
                </c:pt>
                <c:pt idx="2">
                  <c:v>94.5</c:v>
                </c:pt>
                <c:pt idx="3">
                  <c:v>123.5</c:v>
                </c:pt>
                <c:pt idx="4">
                  <c:v>107</c:v>
                </c:pt>
                <c:pt idx="5">
                  <c:v>85</c:v>
                </c:pt>
                <c:pt idx="6">
                  <c:v>101</c:v>
                </c:pt>
                <c:pt idx="7">
                  <c:v>140</c:v>
                </c:pt>
                <c:pt idx="8">
                  <c:v>110.5</c:v>
                </c:pt>
                <c:pt idx="9">
                  <c:v>99.5</c:v>
                </c:pt>
                <c:pt idx="10">
                  <c:v>102.5</c:v>
                </c:pt>
                <c:pt idx="11">
                  <c:v>94</c:v>
                </c:pt>
                <c:pt idx="12">
                  <c:v>93.5</c:v>
                </c:pt>
                <c:pt idx="13">
                  <c:v>109</c:v>
                </c:pt>
                <c:pt idx="14">
                  <c:v>107</c:v>
                </c:pt>
                <c:pt idx="15">
                  <c:v>102.5</c:v>
                </c:pt>
                <c:pt idx="16">
                  <c:v>114</c:v>
                </c:pt>
                <c:pt idx="17">
                  <c:v>105</c:v>
                </c:pt>
                <c:pt idx="18">
                  <c:v>84.5</c:v>
                </c:pt>
                <c:pt idx="19">
                  <c:v>98</c:v>
                </c:pt>
                <c:pt idx="20">
                  <c:v>81</c:v>
                </c:pt>
                <c:pt idx="21">
                  <c:v>112</c:v>
                </c:pt>
                <c:pt idx="22">
                  <c:v>133</c:v>
                </c:pt>
                <c:pt idx="23">
                  <c:v>67</c:v>
                </c:pt>
                <c:pt idx="24">
                  <c:v>84</c:v>
                </c:pt>
                <c:pt idx="25">
                  <c:v>84</c:v>
                </c:pt>
                <c:pt idx="26">
                  <c:v>115</c:v>
                </c:pt>
                <c:pt idx="2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B-4B1E-A877-A4302B64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241008"/>
        <c:axId val="1830986688"/>
      </c:barChart>
      <c:catAx>
        <c:axId val="186024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0986688"/>
        <c:crosses val="autoZero"/>
        <c:auto val="1"/>
        <c:lblAlgn val="ctr"/>
        <c:lblOffset val="100"/>
        <c:noMultiLvlLbl val="0"/>
      </c:catAx>
      <c:valAx>
        <c:axId val="18309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02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1BA96D65-D99D-46CC-81BD-877519518573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_xlchart.v1.4</cx:f>
      </cx:numDim>
    </cx:data>
  </cx:chartData>
  <cx:chart>
    <cx:title pos="t" align="ctr" overlay="0">
      <cx:tx>
        <cx:txData>
          <cx:v>Chart Title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Chart Title</a:t>
          </a:r>
        </a:p>
      </cx:txPr>
    </cx:title>
    <cx:plotArea>
      <cx:plotAreaRegion>
        <cx:series layoutId="treemap" uniqueId="{112EDCDE-6BE0-4007-957E-E567D8873B63}">
          <cx:tx>
            <cx:txData>
              <cx:f>_xlchart.v1.3</cx:f>
              <cx:v>total revenue</cx:v>
            </cx:txData>
          </cx:tx>
          <cx:dataLabels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/>
    <cx:plotArea>
      <cx:plotAreaRegion>
        <cx:series layoutId="waterfall" uniqueId="{8188566E-2DC5-4D05-BC6C-5E9DF21458EB}">
          <cx:tx>
            <cx:txData>
              <cx:f>_xlchart.v1.6</cx:f>
              <cx:v>total revenue</cx:v>
            </cx:txData>
          </cx:tx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valScaling/>
        <cx:tickLabels/>
      </cx:axis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10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3</xdr:row>
      <xdr:rowOff>30480</xdr:rowOff>
    </xdr:from>
    <xdr:to>
      <xdr:col>17</xdr:col>
      <xdr:colOff>106680</xdr:colOff>
      <xdr:row>18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53E0A2-9E47-408E-AB49-75F4ED3BC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121920</xdr:rowOff>
    </xdr:from>
    <xdr:to>
      <xdr:col>9</xdr:col>
      <xdr:colOff>30481</xdr:colOff>
      <xdr:row>49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B3E07F-B8F7-4691-8FEC-535EA6737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251460</xdr:colOff>
      <xdr:row>27</xdr:row>
      <xdr:rowOff>175260</xdr:rowOff>
    </xdr:from>
    <xdr:to>
      <xdr:col>24</xdr:col>
      <xdr:colOff>251460</xdr:colOff>
      <xdr:row>37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348E15-4B71-4867-AB7C-318C125F3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76200</xdr:rowOff>
    </xdr:from>
    <xdr:to>
      <xdr:col>19</xdr:col>
      <xdr:colOff>175260</xdr:colOff>
      <xdr:row>19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31C757-C4CA-46EE-891D-255A203E3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300990</xdr:colOff>
      <xdr:row>1</xdr:row>
      <xdr:rowOff>163830</xdr:rowOff>
    </xdr:from>
    <xdr:to>
      <xdr:col>17</xdr:col>
      <xdr:colOff>45720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E9C6A-7B56-4118-8AE6-7EC4A05C8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5</xdr:row>
      <xdr:rowOff>179070</xdr:rowOff>
    </xdr:from>
    <xdr:to>
      <xdr:col>11</xdr:col>
      <xdr:colOff>628650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610D8-3F1A-48FF-BD9D-E6A3E8ADC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11</xdr:row>
      <xdr:rowOff>42862</xdr:rowOff>
    </xdr:from>
    <xdr:to>
      <xdr:col>19</xdr:col>
      <xdr:colOff>123825</xdr:colOff>
      <xdr:row>30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179070</xdr:rowOff>
    </xdr:from>
    <xdr:to>
      <xdr:col>13</xdr:col>
      <xdr:colOff>643890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337B9-B57A-41DB-BF02-68711DC63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5</xdr:row>
      <xdr:rowOff>179070</xdr:rowOff>
    </xdr:from>
    <xdr:to>
      <xdr:col>11</xdr:col>
      <xdr:colOff>628650</xdr:colOff>
      <xdr:row>18</xdr:row>
      <xdr:rowOff>49530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4441ED-917B-477D-AC25-57A29F9E0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13</xdr:row>
      <xdr:rowOff>22860</xdr:rowOff>
    </xdr:from>
    <xdr:to>
      <xdr:col>15</xdr:col>
      <xdr:colOff>228600</xdr:colOff>
      <xdr:row>28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253B79-0366-422D-B17C-0695EDA71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8</xdr:row>
      <xdr:rowOff>60960</xdr:rowOff>
    </xdr:from>
    <xdr:to>
      <xdr:col>14</xdr:col>
      <xdr:colOff>259080</xdr:colOff>
      <xdr:row>23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B8BAA0B-B237-4ED1-A448-5410431F92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5</xdr:col>
      <xdr:colOff>91440</xdr:colOff>
      <xdr:row>7</xdr:row>
      <xdr:rowOff>22860</xdr:rowOff>
    </xdr:from>
    <xdr:to>
      <xdr:col>12</xdr:col>
      <xdr:colOff>396240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C06B3-4B93-460B-BA55-E7712AF7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388620</xdr:colOff>
      <xdr:row>1</xdr:row>
      <xdr:rowOff>68580</xdr:rowOff>
    </xdr:from>
    <xdr:to>
      <xdr:col>16</xdr:col>
      <xdr:colOff>83820</xdr:colOff>
      <xdr:row>16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3180A98-3F26-4A58-979E-5F19686E1C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5" name="Table5" displayName="Table5" ref="C2:D30" totalsRowShown="0" headerRowDxfId="3" dataDxfId="2">
  <autoFilter ref="C2:D30"/>
  <tableColumns count="2">
    <tableColumn id="1" name="Age" dataDxfId="1"/>
    <tableColumn id="2" name="He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watch?v=HgfHefwK7VQ&amp;t=74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T72"/>
  <sheetViews>
    <sheetView topLeftCell="A7" workbookViewId="0">
      <selection activeCell="D6" sqref="D6:F27"/>
    </sheetView>
  </sheetViews>
  <sheetFormatPr defaultRowHeight="16.5" x14ac:dyDescent="0.3"/>
  <cols>
    <col min="10" max="10" width="17.375" bestFit="1" customWidth="1"/>
  </cols>
  <sheetData>
    <row r="6" spans="3:9" x14ac:dyDescent="0.3">
      <c r="D6" s="1"/>
      <c r="E6" s="1"/>
      <c r="F6" s="2" t="s">
        <v>0</v>
      </c>
      <c r="H6">
        <f>SLOPE(F7:F27,E7:E27)</f>
        <v>-1.6863116883116879E-2</v>
      </c>
      <c r="I6" t="s">
        <v>1</v>
      </c>
    </row>
    <row r="7" spans="3:9" x14ac:dyDescent="0.3">
      <c r="C7">
        <v>1</v>
      </c>
      <c r="D7">
        <v>1998</v>
      </c>
      <c r="E7">
        <v>1</v>
      </c>
      <c r="F7">
        <v>0.4667</v>
      </c>
      <c r="H7">
        <f>INTERCEPT(F7:F27,E7:E27)</f>
        <v>0.35568952380952373</v>
      </c>
      <c r="I7" t="s">
        <v>2</v>
      </c>
    </row>
    <row r="8" spans="3:9" x14ac:dyDescent="0.3">
      <c r="C8">
        <v>2</v>
      </c>
      <c r="D8">
        <v>1999</v>
      </c>
      <c r="E8">
        <v>2</v>
      </c>
      <c r="F8">
        <v>0.40610000000000002</v>
      </c>
    </row>
    <row r="9" spans="3:9" x14ac:dyDescent="0.3">
      <c r="C9">
        <v>3</v>
      </c>
      <c r="D9">
        <v>2000</v>
      </c>
      <c r="E9">
        <v>3</v>
      </c>
      <c r="F9">
        <v>0.32469999999999999</v>
      </c>
    </row>
    <row r="10" spans="3:9" x14ac:dyDescent="0.3">
      <c r="C10">
        <v>4</v>
      </c>
      <c r="D10">
        <v>2001</v>
      </c>
      <c r="E10">
        <v>4</v>
      </c>
      <c r="F10">
        <v>0.29859999999999998</v>
      </c>
    </row>
    <row r="11" spans="3:9" x14ac:dyDescent="0.3">
      <c r="C11">
        <v>5</v>
      </c>
      <c r="D11">
        <v>2002</v>
      </c>
      <c r="E11">
        <v>5</v>
      </c>
      <c r="F11">
        <v>0.2666</v>
      </c>
    </row>
    <row r="12" spans="3:9" x14ac:dyDescent="0.3">
      <c r="C12">
        <v>6</v>
      </c>
      <c r="D12">
        <v>2003</v>
      </c>
      <c r="E12">
        <v>6</v>
      </c>
      <c r="F12">
        <v>0.21060000000000001</v>
      </c>
    </row>
    <row r="13" spans="3:9" x14ac:dyDescent="0.3">
      <c r="C13">
        <v>7</v>
      </c>
      <c r="D13">
        <v>2004</v>
      </c>
      <c r="E13">
        <v>7</v>
      </c>
      <c r="F13">
        <v>0.19239999999999999</v>
      </c>
    </row>
    <row r="14" spans="3:9" x14ac:dyDescent="0.3">
      <c r="C14">
        <v>8</v>
      </c>
      <c r="D14">
        <v>2005</v>
      </c>
      <c r="E14">
        <v>8</v>
      </c>
      <c r="F14">
        <v>0.16639999999999999</v>
      </c>
    </row>
    <row r="15" spans="3:9" x14ac:dyDescent="0.3">
      <c r="C15">
        <v>9</v>
      </c>
      <c r="D15">
        <v>2006</v>
      </c>
      <c r="E15">
        <v>9</v>
      </c>
      <c r="F15">
        <v>0.16200000000000001</v>
      </c>
    </row>
    <row r="16" spans="3:9" x14ac:dyDescent="0.3">
      <c r="C16">
        <v>10</v>
      </c>
      <c r="D16">
        <v>2007</v>
      </c>
      <c r="E16">
        <v>10</v>
      </c>
      <c r="F16">
        <v>0.13439999999999999</v>
      </c>
    </row>
    <row r="17" spans="3:20" x14ac:dyDescent="0.3">
      <c r="C17">
        <v>11</v>
      </c>
      <c r="D17">
        <v>2008</v>
      </c>
      <c r="E17">
        <v>11</v>
      </c>
      <c r="F17">
        <v>0.1091</v>
      </c>
    </row>
    <row r="18" spans="3:20" x14ac:dyDescent="0.3">
      <c r="C18">
        <v>12</v>
      </c>
      <c r="D18">
        <v>2009</v>
      </c>
      <c r="E18">
        <v>12</v>
      </c>
      <c r="F18">
        <v>9.7900000000000001E-2</v>
      </c>
    </row>
    <row r="19" spans="3:20" x14ac:dyDescent="0.3">
      <c r="C19">
        <v>13</v>
      </c>
      <c r="D19">
        <v>2010</v>
      </c>
      <c r="E19">
        <v>13</v>
      </c>
      <c r="F19">
        <v>8.8599999999999998E-2</v>
      </c>
      <c r="T19" t="e">
        <f>TREND(C2822)</f>
        <v>#VALUE!</v>
      </c>
    </row>
    <row r="20" spans="3:20" x14ac:dyDescent="0.3">
      <c r="C20">
        <v>14</v>
      </c>
      <c r="D20">
        <v>2011</v>
      </c>
      <c r="E20">
        <v>14</v>
      </c>
      <c r="F20">
        <v>8.7900000000000006E-2</v>
      </c>
    </row>
    <row r="21" spans="3:20" x14ac:dyDescent="0.3">
      <c r="C21">
        <v>15</v>
      </c>
      <c r="D21">
        <v>2012</v>
      </c>
      <c r="E21">
        <v>15</v>
      </c>
      <c r="F21">
        <v>8.5400000000000004E-2</v>
      </c>
    </row>
    <row r="22" spans="3:20" x14ac:dyDescent="0.3">
      <c r="C22">
        <v>16</v>
      </c>
      <c r="D22">
        <v>2013</v>
      </c>
      <c r="E22">
        <v>16</v>
      </c>
      <c r="F22">
        <v>8.4400000000000003E-2</v>
      </c>
    </row>
    <row r="23" spans="3:20" x14ac:dyDescent="0.3">
      <c r="C23">
        <v>17</v>
      </c>
      <c r="D23">
        <v>2014</v>
      </c>
      <c r="E23">
        <v>17</v>
      </c>
      <c r="F23">
        <v>8.4099999999999994E-2</v>
      </c>
    </row>
    <row r="24" spans="3:20" x14ac:dyDescent="0.3">
      <c r="C24">
        <v>18</v>
      </c>
      <c r="D24">
        <v>2015</v>
      </c>
      <c r="E24">
        <v>18</v>
      </c>
      <c r="F24">
        <v>8.3699999999999997E-2</v>
      </c>
    </row>
    <row r="25" spans="3:20" x14ac:dyDescent="0.3">
      <c r="C25">
        <v>19</v>
      </c>
      <c r="D25">
        <v>2016</v>
      </c>
      <c r="E25">
        <v>19</v>
      </c>
      <c r="F25">
        <v>8.0299999999999996E-2</v>
      </c>
    </row>
    <row r="26" spans="3:20" x14ac:dyDescent="0.3">
      <c r="C26">
        <v>20</v>
      </c>
      <c r="D26">
        <v>2017</v>
      </c>
      <c r="E26">
        <v>20</v>
      </c>
      <c r="F26">
        <v>7.2400000000000006E-2</v>
      </c>
    </row>
    <row r="27" spans="3:20" x14ac:dyDescent="0.3">
      <c r="C27">
        <v>21</v>
      </c>
      <c r="D27">
        <v>2018</v>
      </c>
      <c r="E27">
        <v>21</v>
      </c>
      <c r="F27">
        <v>7.1800000000000003E-2</v>
      </c>
    </row>
    <row r="28" spans="3:20" x14ac:dyDescent="0.3">
      <c r="C28">
        <v>22</v>
      </c>
      <c r="E28">
        <v>22</v>
      </c>
      <c r="F28">
        <f>FORECAST(E28,F7:F27,E7:E27)</f>
        <v>-1.5299047619047601E-2</v>
      </c>
      <c r="G28">
        <f>H6*E28+H7</f>
        <v>-1.5299047619047601E-2</v>
      </c>
      <c r="H28">
        <f>-0.0169*E28+0.3557</f>
        <v>-1.6099999999999948E-2</v>
      </c>
      <c r="I28">
        <f>TREND(F7:F27,E7:E27,E28)</f>
        <v>-1.5299047619047712E-2</v>
      </c>
      <c r="J28" t="s">
        <v>3</v>
      </c>
    </row>
    <row r="29" spans="3:20" ht="17.25" thickBot="1" x14ac:dyDescent="0.35">
      <c r="E29">
        <v>23</v>
      </c>
      <c r="F29">
        <f>TREND(F7:F28,E7:E28,E29)</f>
        <v>-3.216216450216447E-2</v>
      </c>
      <c r="G29">
        <f>H6*E29+H7</f>
        <v>-3.216216450216447E-2</v>
      </c>
    </row>
    <row r="30" spans="3:20" x14ac:dyDescent="0.3">
      <c r="J30" s="6" t="s">
        <v>4</v>
      </c>
      <c r="K30" s="6"/>
    </row>
    <row r="31" spans="3:20" x14ac:dyDescent="0.3">
      <c r="J31" s="3" t="s">
        <v>5</v>
      </c>
      <c r="K31" s="3">
        <v>0.89090567126353237</v>
      </c>
    </row>
    <row r="32" spans="3:20" x14ac:dyDescent="0.3">
      <c r="J32" s="3" t="s">
        <v>6</v>
      </c>
      <c r="K32" s="3">
        <v>0.79371291508952513</v>
      </c>
    </row>
    <row r="33" spans="10:18" x14ac:dyDescent="0.3">
      <c r="J33" s="3" t="s">
        <v>7</v>
      </c>
      <c r="K33" s="3">
        <v>0.78285570009423699</v>
      </c>
    </row>
    <row r="34" spans="10:18" x14ac:dyDescent="0.3">
      <c r="J34" s="3" t="s">
        <v>8</v>
      </c>
      <c r="K34" s="3">
        <v>5.4728142497492055E-2</v>
      </c>
    </row>
    <row r="35" spans="10:18" ht="17.25" thickBot="1" x14ac:dyDescent="0.35">
      <c r="J35" s="4" t="s">
        <v>9</v>
      </c>
      <c r="K35" s="4">
        <v>21</v>
      </c>
    </row>
    <row r="37" spans="10:18" ht="17.25" thickBot="1" x14ac:dyDescent="0.35">
      <c r="J37" t="s">
        <v>10</v>
      </c>
    </row>
    <row r="38" spans="10:18" x14ac:dyDescent="0.3">
      <c r="J38" s="5"/>
      <c r="K38" s="5" t="s">
        <v>15</v>
      </c>
      <c r="L38" s="5" t="s">
        <v>16</v>
      </c>
      <c r="M38" s="5" t="s">
        <v>17</v>
      </c>
      <c r="N38" s="5" t="s">
        <v>18</v>
      </c>
      <c r="O38" s="5" t="s">
        <v>19</v>
      </c>
    </row>
    <row r="39" spans="10:18" x14ac:dyDescent="0.3">
      <c r="J39" s="3" t="s">
        <v>11</v>
      </c>
      <c r="K39" s="3">
        <v>1</v>
      </c>
      <c r="L39" s="3">
        <v>0.21896082748051943</v>
      </c>
      <c r="M39" s="3">
        <v>0.21896082748051943</v>
      </c>
      <c r="N39" s="3">
        <v>73.10465118669778</v>
      </c>
      <c r="O39" s="3">
        <v>6.1556103964501993E-8</v>
      </c>
    </row>
    <row r="40" spans="10:18" x14ac:dyDescent="0.3">
      <c r="J40" s="3" t="s">
        <v>12</v>
      </c>
      <c r="K40" s="3">
        <v>19</v>
      </c>
      <c r="L40" s="3">
        <v>5.6908222043290116E-2</v>
      </c>
      <c r="M40" s="3">
        <v>2.9951695812257956E-3</v>
      </c>
      <c r="N40" s="3"/>
      <c r="O40" s="3"/>
    </row>
    <row r="41" spans="10:18" ht="17.25" thickBot="1" x14ac:dyDescent="0.35">
      <c r="J41" s="4" t="s">
        <v>13</v>
      </c>
      <c r="K41" s="4">
        <v>20</v>
      </c>
      <c r="L41" s="4">
        <v>0.27586904952380953</v>
      </c>
      <c r="M41" s="4"/>
      <c r="N41" s="4"/>
      <c r="O41" s="4"/>
    </row>
    <row r="42" spans="10:18" ht="17.25" thickBot="1" x14ac:dyDescent="0.35"/>
    <row r="43" spans="10:18" x14ac:dyDescent="0.3">
      <c r="J43" s="5"/>
      <c r="K43" s="5" t="s">
        <v>20</v>
      </c>
      <c r="L43" s="5" t="s">
        <v>8</v>
      </c>
      <c r="M43" s="5" t="s">
        <v>21</v>
      </c>
      <c r="N43" s="5" t="s">
        <v>22</v>
      </c>
      <c r="O43" s="5" t="s">
        <v>23</v>
      </c>
      <c r="P43" s="5" t="s">
        <v>24</v>
      </c>
      <c r="Q43" s="5" t="s">
        <v>25</v>
      </c>
      <c r="R43" s="5" t="s">
        <v>26</v>
      </c>
    </row>
    <row r="44" spans="10:18" x14ac:dyDescent="0.3">
      <c r="J44" s="3" t="s">
        <v>14</v>
      </c>
      <c r="K44" s="3">
        <v>0.35568952380952379</v>
      </c>
      <c r="L44" s="3">
        <v>2.4764826438655095E-2</v>
      </c>
      <c r="M44" s="3">
        <v>14.36268995022443</v>
      </c>
      <c r="N44" s="3">
        <v>1.178326653046405E-11</v>
      </c>
      <c r="O44" s="3">
        <v>0.30385614637017178</v>
      </c>
      <c r="P44" s="3">
        <v>0.4075229012488758</v>
      </c>
      <c r="Q44" s="3">
        <v>0.30385614637017178</v>
      </c>
      <c r="R44" s="3">
        <v>0.4075229012488758</v>
      </c>
    </row>
    <row r="45" spans="10:18" ht="17.25" thickBot="1" x14ac:dyDescent="0.35">
      <c r="J45" s="4" t="s">
        <v>27</v>
      </c>
      <c r="K45" s="4">
        <v>-1.6863116883116886E-2</v>
      </c>
      <c r="L45" s="4">
        <v>1.972265353589259E-3</v>
      </c>
      <c r="M45" s="4">
        <v>-8.550125799466219</v>
      </c>
      <c r="N45" s="4">
        <v>6.1556103964501424E-8</v>
      </c>
      <c r="O45" s="4">
        <v>-2.0991115709855315E-2</v>
      </c>
      <c r="P45" s="4">
        <v>-1.2735118056378458E-2</v>
      </c>
      <c r="Q45" s="4">
        <v>-2.0991115709855315E-2</v>
      </c>
      <c r="R45" s="4">
        <v>-1.2735118056378458E-2</v>
      </c>
    </row>
    <row r="49" spans="10:11" x14ac:dyDescent="0.3">
      <c r="J49" t="s">
        <v>28</v>
      </c>
    </row>
    <row r="50" spans="10:11" ht="17.25" thickBot="1" x14ac:dyDescent="0.35"/>
    <row r="51" spans="10:11" x14ac:dyDescent="0.3">
      <c r="J51" s="5" t="s">
        <v>29</v>
      </c>
      <c r="K51" s="5" t="s">
        <v>30</v>
      </c>
    </row>
    <row r="52" spans="10:11" x14ac:dyDescent="0.3">
      <c r="J52" s="3">
        <v>2.3809523809523809</v>
      </c>
      <c r="K52" s="3">
        <v>7.1800000000000003E-2</v>
      </c>
    </row>
    <row r="53" spans="10:11" x14ac:dyDescent="0.3">
      <c r="J53" s="3">
        <v>7.1428571428571423</v>
      </c>
      <c r="K53" s="3">
        <v>7.2400000000000006E-2</v>
      </c>
    </row>
    <row r="54" spans="10:11" x14ac:dyDescent="0.3">
      <c r="J54" s="3">
        <v>11.904761904761905</v>
      </c>
      <c r="K54" s="3">
        <v>8.0299999999999996E-2</v>
      </c>
    </row>
    <row r="55" spans="10:11" x14ac:dyDescent="0.3">
      <c r="J55" s="3">
        <v>16.666666666666664</v>
      </c>
      <c r="K55" s="3">
        <v>8.3699999999999997E-2</v>
      </c>
    </row>
    <row r="56" spans="10:11" x14ac:dyDescent="0.3">
      <c r="J56" s="3">
        <v>21.428571428571427</v>
      </c>
      <c r="K56" s="3">
        <v>8.4099999999999994E-2</v>
      </c>
    </row>
    <row r="57" spans="10:11" x14ac:dyDescent="0.3">
      <c r="J57" s="3">
        <v>26.19047619047619</v>
      </c>
      <c r="K57" s="3">
        <v>8.4400000000000003E-2</v>
      </c>
    </row>
    <row r="58" spans="10:11" x14ac:dyDescent="0.3">
      <c r="J58" s="3">
        <v>30.952380952380949</v>
      </c>
      <c r="K58" s="3">
        <v>8.5400000000000004E-2</v>
      </c>
    </row>
    <row r="59" spans="10:11" x14ac:dyDescent="0.3">
      <c r="J59" s="3">
        <v>35.714285714285715</v>
      </c>
      <c r="K59" s="3">
        <v>8.7900000000000006E-2</v>
      </c>
    </row>
    <row r="60" spans="10:11" x14ac:dyDescent="0.3">
      <c r="J60" s="3">
        <v>40.476190476190474</v>
      </c>
      <c r="K60" s="3">
        <v>8.8599999999999998E-2</v>
      </c>
    </row>
    <row r="61" spans="10:11" x14ac:dyDescent="0.3">
      <c r="J61" s="3">
        <v>45.238095238095234</v>
      </c>
      <c r="K61" s="3">
        <v>9.7900000000000001E-2</v>
      </c>
    </row>
    <row r="62" spans="10:11" x14ac:dyDescent="0.3">
      <c r="J62" s="3">
        <v>50</v>
      </c>
      <c r="K62" s="3">
        <v>0.1091</v>
      </c>
    </row>
    <row r="63" spans="10:11" x14ac:dyDescent="0.3">
      <c r="J63" s="3">
        <v>54.761904761904759</v>
      </c>
      <c r="K63" s="3">
        <v>0.13439999999999999</v>
      </c>
    </row>
    <row r="64" spans="10:11" x14ac:dyDescent="0.3">
      <c r="J64" s="3">
        <v>59.523809523809518</v>
      </c>
      <c r="K64" s="3">
        <v>0.16200000000000001</v>
      </c>
    </row>
    <row r="65" spans="10:11" x14ac:dyDescent="0.3">
      <c r="J65" s="3">
        <v>64.285714285714292</v>
      </c>
      <c r="K65" s="3">
        <v>0.16639999999999999</v>
      </c>
    </row>
    <row r="66" spans="10:11" x14ac:dyDescent="0.3">
      <c r="J66" s="3">
        <v>69.047619047619051</v>
      </c>
      <c r="K66" s="3">
        <v>0.19239999999999999</v>
      </c>
    </row>
    <row r="67" spans="10:11" x14ac:dyDescent="0.3">
      <c r="J67" s="3">
        <v>73.80952380952381</v>
      </c>
      <c r="K67" s="3">
        <v>0.21060000000000001</v>
      </c>
    </row>
    <row r="68" spans="10:11" x14ac:dyDescent="0.3">
      <c r="J68" s="3">
        <v>78.571428571428569</v>
      </c>
      <c r="K68" s="3">
        <v>0.2666</v>
      </c>
    </row>
    <row r="69" spans="10:11" x14ac:dyDescent="0.3">
      <c r="J69" s="3">
        <v>83.333333333333329</v>
      </c>
      <c r="K69" s="3">
        <v>0.29859999999999998</v>
      </c>
    </row>
    <row r="70" spans="10:11" x14ac:dyDescent="0.3">
      <c r="J70" s="3">
        <v>88.095238095238088</v>
      </c>
      <c r="K70" s="3">
        <v>0.32469999999999999</v>
      </c>
    </row>
    <row r="71" spans="10:11" x14ac:dyDescent="0.3">
      <c r="J71" s="3">
        <v>92.857142857142861</v>
      </c>
      <c r="K71" s="3">
        <v>0.40610000000000002</v>
      </c>
    </row>
    <row r="72" spans="10:11" ht="17.25" thickBot="1" x14ac:dyDescent="0.35">
      <c r="J72" s="4">
        <v>97.61904761904762</v>
      </c>
      <c r="K72" s="4">
        <v>0.4667</v>
      </c>
    </row>
  </sheetData>
  <sortState ref="K52:K72">
    <sortCondition ref="K52"/>
  </sortState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K21" sqref="K21"/>
    </sheetView>
  </sheetViews>
  <sheetFormatPr defaultRowHeight="16.5" x14ac:dyDescent="0.3"/>
  <sheetData>
    <row r="1" spans="1:12" x14ac:dyDescent="0.3">
      <c r="A1">
        <v>1999</v>
      </c>
      <c r="B1">
        <v>0.40610000000000002</v>
      </c>
      <c r="C1">
        <v>0.4667</v>
      </c>
    </row>
    <row r="2" spans="1:12" x14ac:dyDescent="0.3">
      <c r="A2">
        <v>2000</v>
      </c>
      <c r="B2">
        <v>0.32469999999999999</v>
      </c>
      <c r="C2">
        <v>0.40610000000000002</v>
      </c>
    </row>
    <row r="3" spans="1:12" x14ac:dyDescent="0.3">
      <c r="A3">
        <v>2001</v>
      </c>
      <c r="B3">
        <v>0.29859999999999998</v>
      </c>
      <c r="C3">
        <v>0.32469999999999999</v>
      </c>
    </row>
    <row r="4" spans="1:12" x14ac:dyDescent="0.3">
      <c r="A4">
        <v>2002</v>
      </c>
      <c r="B4">
        <v>0.2666</v>
      </c>
      <c r="C4">
        <v>0.29859999999999998</v>
      </c>
      <c r="G4" t="s">
        <v>3</v>
      </c>
    </row>
    <row r="5" spans="1:12" ht="17.25" thickBot="1" x14ac:dyDescent="0.35">
      <c r="A5">
        <v>2003</v>
      </c>
      <c r="B5">
        <v>0.21060000000000001</v>
      </c>
      <c r="C5">
        <v>0.2666</v>
      </c>
    </row>
    <row r="6" spans="1:12" x14ac:dyDescent="0.3">
      <c r="A6">
        <v>2004</v>
      </c>
      <c r="B6">
        <v>0.19239999999999999</v>
      </c>
      <c r="C6">
        <v>0.21060000000000001</v>
      </c>
      <c r="G6" s="6" t="s">
        <v>4</v>
      </c>
      <c r="H6" s="6"/>
    </row>
    <row r="7" spans="1:12" x14ac:dyDescent="0.3">
      <c r="A7">
        <v>2005</v>
      </c>
      <c r="B7">
        <v>0.16639999999999999</v>
      </c>
      <c r="C7">
        <v>0.19239999999999999</v>
      </c>
      <c r="G7" s="3" t="s">
        <v>5</v>
      </c>
      <c r="H7" s="3">
        <v>0.9943598468895184</v>
      </c>
    </row>
    <row r="8" spans="1:12" x14ac:dyDescent="0.3">
      <c r="A8">
        <v>2006</v>
      </c>
      <c r="B8">
        <v>0.16200000000000001</v>
      </c>
      <c r="C8">
        <v>0.16639999999999999</v>
      </c>
      <c r="G8" s="3" t="s">
        <v>6</v>
      </c>
      <c r="H8" s="3">
        <v>0.98875150510614651</v>
      </c>
    </row>
    <row r="9" spans="1:12" x14ac:dyDescent="0.3">
      <c r="A9">
        <v>2007</v>
      </c>
      <c r="B9">
        <v>0.13439999999999999</v>
      </c>
      <c r="C9">
        <v>0.16200000000000001</v>
      </c>
      <c r="G9" s="3" t="s">
        <v>7</v>
      </c>
      <c r="H9" s="3">
        <v>0.98812658872315451</v>
      </c>
    </row>
    <row r="10" spans="1:12" x14ac:dyDescent="0.3">
      <c r="A10">
        <v>2008</v>
      </c>
      <c r="B10">
        <v>0.1091</v>
      </c>
      <c r="C10">
        <v>0.13439999999999999</v>
      </c>
      <c r="G10" s="3" t="s">
        <v>8</v>
      </c>
      <c r="H10" s="3">
        <v>1.0710207288407516E-2</v>
      </c>
    </row>
    <row r="11" spans="1:12" ht="17.25" thickBot="1" x14ac:dyDescent="0.35">
      <c r="A11">
        <v>2009</v>
      </c>
      <c r="B11">
        <v>9.7900000000000001E-2</v>
      </c>
      <c r="C11">
        <v>0.1091</v>
      </c>
      <c r="G11" s="4" t="s">
        <v>9</v>
      </c>
      <c r="H11" s="4">
        <v>20</v>
      </c>
    </row>
    <row r="12" spans="1:12" x14ac:dyDescent="0.3">
      <c r="A12">
        <v>2010</v>
      </c>
      <c r="B12">
        <v>8.8599999999999998E-2</v>
      </c>
      <c r="C12">
        <v>9.7900000000000001E-2</v>
      </c>
    </row>
    <row r="13" spans="1:12" ht="17.25" thickBot="1" x14ac:dyDescent="0.35">
      <c r="A13">
        <v>2011</v>
      </c>
      <c r="B13">
        <v>8.7900000000000006E-2</v>
      </c>
      <c r="C13">
        <v>8.8599999999999998E-2</v>
      </c>
      <c r="G13" t="s">
        <v>10</v>
      </c>
    </row>
    <row r="14" spans="1:12" x14ac:dyDescent="0.3">
      <c r="A14">
        <v>2012</v>
      </c>
      <c r="B14">
        <v>8.5400000000000004E-2</v>
      </c>
      <c r="C14">
        <v>8.7900000000000006E-2</v>
      </c>
      <c r="G14" s="5"/>
      <c r="H14" s="5" t="s">
        <v>15</v>
      </c>
      <c r="I14" s="5" t="s">
        <v>16</v>
      </c>
      <c r="J14" s="5" t="s">
        <v>17</v>
      </c>
      <c r="K14" s="5" t="s">
        <v>18</v>
      </c>
      <c r="L14" s="5" t="s">
        <v>19</v>
      </c>
    </row>
    <row r="15" spans="1:12" x14ac:dyDescent="0.3">
      <c r="A15">
        <v>2013</v>
      </c>
      <c r="B15">
        <v>8.4400000000000003E-2</v>
      </c>
      <c r="C15">
        <v>8.5400000000000004E-2</v>
      </c>
      <c r="G15" s="3" t="s">
        <v>11</v>
      </c>
      <c r="H15" s="3">
        <v>1</v>
      </c>
      <c r="I15" s="3">
        <v>0.18149346827710816</v>
      </c>
      <c r="J15" s="3">
        <v>0.18149346827710816</v>
      </c>
      <c r="K15" s="3">
        <v>1582.2140881830912</v>
      </c>
      <c r="L15" s="3">
        <v>5.3744554696995048E-19</v>
      </c>
    </row>
    <row r="16" spans="1:12" x14ac:dyDescent="0.3">
      <c r="A16">
        <v>2014</v>
      </c>
      <c r="B16">
        <v>8.4099999999999994E-2</v>
      </c>
      <c r="C16">
        <v>8.4400000000000003E-2</v>
      </c>
      <c r="G16" s="3" t="s">
        <v>12</v>
      </c>
      <c r="H16" s="3">
        <v>18</v>
      </c>
      <c r="I16" s="3">
        <v>2.0647537228918344E-3</v>
      </c>
      <c r="J16" s="3">
        <v>1.1470854016065747E-4</v>
      </c>
      <c r="K16" s="3"/>
      <c r="L16" s="3"/>
    </row>
    <row r="17" spans="1:15" ht="17.25" thickBot="1" x14ac:dyDescent="0.35">
      <c r="A17">
        <v>2015</v>
      </c>
      <c r="B17">
        <v>8.3699999999999997E-2</v>
      </c>
      <c r="C17">
        <v>8.4099999999999994E-2</v>
      </c>
      <c r="G17" s="4" t="s">
        <v>13</v>
      </c>
      <c r="H17" s="4">
        <v>19</v>
      </c>
      <c r="I17" s="4">
        <v>0.18355822199999999</v>
      </c>
      <c r="J17" s="4"/>
      <c r="K17" s="4"/>
      <c r="L17" s="4"/>
    </row>
    <row r="18" spans="1:15" ht="17.25" thickBot="1" x14ac:dyDescent="0.35">
      <c r="A18">
        <v>2016</v>
      </c>
      <c r="B18">
        <v>8.0299999999999996E-2</v>
      </c>
      <c r="C18">
        <v>8.3699999999999997E-2</v>
      </c>
    </row>
    <row r="19" spans="1:15" x14ac:dyDescent="0.3">
      <c r="A19">
        <v>2017</v>
      </c>
      <c r="B19">
        <v>7.2400000000000006E-2</v>
      </c>
      <c r="C19">
        <v>8.0299999999999996E-2</v>
      </c>
      <c r="G19" s="5"/>
      <c r="H19" s="5" t="s">
        <v>20</v>
      </c>
      <c r="I19" s="5" t="s">
        <v>8</v>
      </c>
      <c r="J19" s="5" t="s">
        <v>21</v>
      </c>
      <c r="K19" s="5" t="s">
        <v>22</v>
      </c>
      <c r="L19" s="5" t="s">
        <v>23</v>
      </c>
      <c r="M19" s="5" t="s">
        <v>24</v>
      </c>
      <c r="N19" s="5" t="s">
        <v>25</v>
      </c>
      <c r="O19" s="5" t="s">
        <v>26</v>
      </c>
    </row>
    <row r="20" spans="1:15" x14ac:dyDescent="0.3">
      <c r="A20">
        <v>2018</v>
      </c>
      <c r="B20">
        <v>7.1800000000000003E-2</v>
      </c>
      <c r="C20">
        <v>7.2400000000000006E-2</v>
      </c>
      <c r="G20" s="3" t="s">
        <v>14</v>
      </c>
      <c r="H20" s="3">
        <v>1.0641074741943701E-2</v>
      </c>
      <c r="I20" s="3">
        <v>4.3559303983697036E-3</v>
      </c>
      <c r="J20" s="3">
        <v>2.4428936573289466</v>
      </c>
      <c r="K20" s="3">
        <v>2.5109230060740523E-2</v>
      </c>
      <c r="L20" s="3">
        <v>1.4896045622528678E-3</v>
      </c>
      <c r="M20" s="3">
        <v>1.9792544921634535E-2</v>
      </c>
      <c r="N20" s="3">
        <v>1.4896045622528678E-3</v>
      </c>
      <c r="O20" s="3">
        <v>1.9792544921634535E-2</v>
      </c>
    </row>
    <row r="21" spans="1:15" ht="17.25" thickBot="1" x14ac:dyDescent="0.35">
      <c r="G21" s="4" t="s">
        <v>27</v>
      </c>
      <c r="H21" s="4">
        <v>0.82647931506756289</v>
      </c>
      <c r="I21" s="4">
        <v>2.0777790596164962E-2</v>
      </c>
      <c r="J21" s="4">
        <v>39.777054795234555</v>
      </c>
      <c r="K21" s="15">
        <v>5.3744554696994999E-19</v>
      </c>
      <c r="L21" s="4">
        <v>0.78282679685656698</v>
      </c>
      <c r="M21" s="4">
        <v>0.87013183327855881</v>
      </c>
      <c r="N21" s="4">
        <v>0.78282679685656698</v>
      </c>
      <c r="O21" s="4">
        <v>0.87013183327855881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8"/>
  <sheetViews>
    <sheetView workbookViewId="0">
      <selection activeCell="B2" sqref="B2:E15"/>
    </sheetView>
  </sheetViews>
  <sheetFormatPr defaultRowHeight="16.5" x14ac:dyDescent="0.3"/>
  <cols>
    <col min="2" max="2" width="8.875" style="10"/>
    <col min="3" max="5" width="8.875" style="7"/>
    <col min="6" max="6" width="15.125" style="7" bestFit="1" customWidth="1"/>
    <col min="7" max="8" width="17.375" bestFit="1" customWidth="1"/>
    <col min="9" max="9" width="12.75" bestFit="1" customWidth="1"/>
  </cols>
  <sheetData>
    <row r="1" spans="2:14" x14ac:dyDescent="0.3">
      <c r="C1" s="7" t="s">
        <v>39</v>
      </c>
    </row>
    <row r="2" spans="2:14" x14ac:dyDescent="0.3">
      <c r="B2" s="10" t="s">
        <v>31</v>
      </c>
      <c r="C2" s="7" t="s">
        <v>32</v>
      </c>
      <c r="D2" s="7" t="s">
        <v>33</v>
      </c>
      <c r="E2" s="7" t="s">
        <v>34</v>
      </c>
      <c r="F2" s="7" t="s">
        <v>48</v>
      </c>
      <c r="G2" s="7" t="s">
        <v>49</v>
      </c>
      <c r="N2" s="9" t="s">
        <v>38</v>
      </c>
    </row>
    <row r="3" spans="2:14" x14ac:dyDescent="0.3">
      <c r="B3" s="10" t="s">
        <v>35</v>
      </c>
      <c r="C3" s="7">
        <v>143</v>
      </c>
      <c r="D3" s="7">
        <v>56.3</v>
      </c>
      <c r="E3" s="7">
        <v>85</v>
      </c>
      <c r="F3" s="7">
        <f>D3*H35+C3*H34+H33</f>
        <v>80.509109910614541</v>
      </c>
      <c r="G3" s="13">
        <f>E3-F3</f>
        <v>4.4908900893854593</v>
      </c>
    </row>
    <row r="4" spans="2:14" x14ac:dyDescent="0.3">
      <c r="B4" s="10" t="s">
        <v>35</v>
      </c>
      <c r="C4" s="7">
        <v>191</v>
      </c>
      <c r="D4" s="7">
        <v>62.5</v>
      </c>
      <c r="E4" s="7">
        <v>112.5</v>
      </c>
    </row>
    <row r="5" spans="2:14" x14ac:dyDescent="0.3">
      <c r="B5" s="10" t="s">
        <v>35</v>
      </c>
      <c r="C5" s="7">
        <v>160</v>
      </c>
      <c r="D5" s="7">
        <v>62</v>
      </c>
      <c r="E5" s="7">
        <v>94.5</v>
      </c>
    </row>
    <row r="6" spans="2:14" x14ac:dyDescent="0.3">
      <c r="B6" s="10" t="s">
        <v>35</v>
      </c>
      <c r="C6" s="7">
        <v>157</v>
      </c>
      <c r="D6" s="7">
        <v>64.5</v>
      </c>
      <c r="E6" s="7">
        <v>123.5</v>
      </c>
    </row>
    <row r="7" spans="2:14" x14ac:dyDescent="0.3">
      <c r="B7" s="10" t="s">
        <v>35</v>
      </c>
      <c r="C7" s="7">
        <v>191</v>
      </c>
      <c r="D7" s="7">
        <v>65.3</v>
      </c>
      <c r="E7" s="7">
        <v>107</v>
      </c>
    </row>
    <row r="8" spans="2:14" x14ac:dyDescent="0.3">
      <c r="B8" s="10" t="s">
        <v>35</v>
      </c>
      <c r="C8" s="7">
        <v>141</v>
      </c>
      <c r="D8" s="7">
        <v>61.8</v>
      </c>
      <c r="E8" s="7">
        <v>85</v>
      </c>
    </row>
    <row r="9" spans="2:14" x14ac:dyDescent="0.3">
      <c r="B9" s="10" t="s">
        <v>35</v>
      </c>
      <c r="C9" s="7">
        <v>185</v>
      </c>
      <c r="D9" s="7">
        <v>63.3</v>
      </c>
      <c r="E9" s="7">
        <v>101</v>
      </c>
      <c r="H9" s="13" t="s">
        <v>40</v>
      </c>
    </row>
    <row r="10" spans="2:14" x14ac:dyDescent="0.3">
      <c r="B10" s="10" t="s">
        <v>35</v>
      </c>
      <c r="C10" s="7">
        <v>210</v>
      </c>
      <c r="D10" s="7">
        <v>65.5</v>
      </c>
      <c r="E10" s="7">
        <v>140</v>
      </c>
      <c r="H10" s="13" t="s">
        <v>41</v>
      </c>
    </row>
    <row r="11" spans="2:14" x14ac:dyDescent="0.3">
      <c r="B11" s="10" t="s">
        <v>35</v>
      </c>
      <c r="C11" s="7">
        <v>149</v>
      </c>
      <c r="D11" s="7">
        <v>64.3</v>
      </c>
      <c r="E11" s="7">
        <v>110.5</v>
      </c>
      <c r="H11" s="14" t="s">
        <v>42</v>
      </c>
      <c r="I11">
        <f>H33+100*H34+89*H35</f>
        <v>171.22185948408099</v>
      </c>
    </row>
    <row r="12" spans="2:14" x14ac:dyDescent="0.3">
      <c r="B12" s="10" t="s">
        <v>35</v>
      </c>
      <c r="C12" s="7">
        <v>169</v>
      </c>
      <c r="D12" s="7">
        <v>62.3</v>
      </c>
      <c r="E12" s="7">
        <v>99.5</v>
      </c>
      <c r="H12" s="13"/>
    </row>
    <row r="13" spans="2:14" x14ac:dyDescent="0.3">
      <c r="B13" s="10" t="s">
        <v>35</v>
      </c>
      <c r="C13" s="7">
        <v>173</v>
      </c>
      <c r="D13" s="7">
        <v>62.8</v>
      </c>
      <c r="E13" s="7">
        <v>102.5</v>
      </c>
    </row>
    <row r="14" spans="2:14" x14ac:dyDescent="0.3">
      <c r="B14" s="10" t="s">
        <v>35</v>
      </c>
      <c r="C14" s="7">
        <v>150</v>
      </c>
      <c r="D14" s="7">
        <v>61.3</v>
      </c>
      <c r="E14" s="7">
        <v>94</v>
      </c>
    </row>
    <row r="15" spans="2:14" x14ac:dyDescent="0.3">
      <c r="B15" s="10" t="s">
        <v>35</v>
      </c>
      <c r="C15" s="7">
        <v>144</v>
      </c>
      <c r="D15" s="7">
        <v>59.5</v>
      </c>
      <c r="E15" s="7">
        <v>93.5</v>
      </c>
      <c r="J15" t="s">
        <v>47</v>
      </c>
      <c r="K15">
        <v>89</v>
      </c>
    </row>
    <row r="16" spans="2:14" x14ac:dyDescent="0.3">
      <c r="B16" s="10" t="s">
        <v>35</v>
      </c>
      <c r="C16" s="7">
        <v>146</v>
      </c>
      <c r="D16" s="7">
        <v>60</v>
      </c>
      <c r="E16" s="7">
        <v>109</v>
      </c>
      <c r="J16" t="s">
        <v>37</v>
      </c>
      <c r="K16">
        <v>150</v>
      </c>
    </row>
    <row r="17" spans="2:15" x14ac:dyDescent="0.3">
      <c r="B17" s="10" t="s">
        <v>35</v>
      </c>
      <c r="C17" s="7">
        <v>155</v>
      </c>
      <c r="D17" s="7">
        <v>61.3</v>
      </c>
      <c r="E17" s="7">
        <v>107</v>
      </c>
      <c r="G17" t="s">
        <v>3</v>
      </c>
      <c r="J17" s="14" t="s">
        <v>42</v>
      </c>
    </row>
    <row r="18" spans="2:15" ht="17.25" thickBot="1" x14ac:dyDescent="0.35">
      <c r="B18" s="10" t="s">
        <v>35</v>
      </c>
      <c r="C18" s="7">
        <v>183</v>
      </c>
      <c r="D18" s="7">
        <v>64.5</v>
      </c>
      <c r="E18" s="7">
        <v>102.5</v>
      </c>
    </row>
    <row r="19" spans="2:15" x14ac:dyDescent="0.3">
      <c r="B19" s="10" t="s">
        <v>35</v>
      </c>
      <c r="C19" s="7">
        <v>154</v>
      </c>
      <c r="D19" s="7">
        <v>60</v>
      </c>
      <c r="E19" s="7">
        <v>114</v>
      </c>
      <c r="G19" s="6" t="s">
        <v>4</v>
      </c>
      <c r="H19" s="6"/>
    </row>
    <row r="20" spans="2:15" x14ac:dyDescent="0.3">
      <c r="B20" s="10" t="s">
        <v>35</v>
      </c>
      <c r="C20" s="7">
        <v>152</v>
      </c>
      <c r="D20" s="7">
        <v>60.5</v>
      </c>
      <c r="E20" s="7">
        <v>105</v>
      </c>
      <c r="G20" s="3" t="s">
        <v>5</v>
      </c>
      <c r="H20" s="3">
        <v>0.79401508294466183</v>
      </c>
    </row>
    <row r="21" spans="2:15" x14ac:dyDescent="0.3">
      <c r="B21" s="10" t="s">
        <v>35</v>
      </c>
      <c r="C21" s="7">
        <v>148</v>
      </c>
      <c r="D21" s="7">
        <v>60.5</v>
      </c>
      <c r="E21" s="7">
        <v>84.5</v>
      </c>
      <c r="G21" s="3" t="s">
        <v>6</v>
      </c>
      <c r="H21" s="8">
        <v>0.63045995194361815</v>
      </c>
    </row>
    <row r="22" spans="2:15" x14ac:dyDescent="0.3">
      <c r="B22" s="10" t="s">
        <v>35</v>
      </c>
      <c r="C22" s="7">
        <v>164</v>
      </c>
      <c r="D22" s="7">
        <v>65.3</v>
      </c>
      <c r="E22" s="7">
        <v>98</v>
      </c>
      <c r="G22" s="3" t="s">
        <v>7</v>
      </c>
      <c r="H22" s="3">
        <v>0.62730148999441826</v>
      </c>
    </row>
    <row r="23" spans="2:15" x14ac:dyDescent="0.3">
      <c r="B23" s="10" t="s">
        <v>35</v>
      </c>
      <c r="C23" s="7">
        <v>177</v>
      </c>
      <c r="D23" s="7">
        <v>61.3</v>
      </c>
      <c r="E23" s="7">
        <v>81</v>
      </c>
      <c r="G23" s="8" t="s">
        <v>8</v>
      </c>
      <c r="H23" s="8">
        <v>11.868359232448343</v>
      </c>
    </row>
    <row r="24" spans="2:15" ht="17.25" thickBot="1" x14ac:dyDescent="0.35">
      <c r="B24" s="10" t="s">
        <v>35</v>
      </c>
      <c r="C24" s="7">
        <v>183</v>
      </c>
      <c r="D24" s="7">
        <v>66.5</v>
      </c>
      <c r="E24" s="7">
        <v>112</v>
      </c>
      <c r="G24" s="4" t="s">
        <v>9</v>
      </c>
      <c r="H24" s="4">
        <v>237</v>
      </c>
    </row>
    <row r="25" spans="2:15" x14ac:dyDescent="0.3">
      <c r="B25" s="10" t="s">
        <v>35</v>
      </c>
      <c r="C25" s="7">
        <v>182</v>
      </c>
      <c r="D25" s="7">
        <v>65.5</v>
      </c>
      <c r="E25" s="7">
        <v>133</v>
      </c>
    </row>
    <row r="26" spans="2:15" ht="17.25" thickBot="1" x14ac:dyDescent="0.35">
      <c r="B26" s="10" t="s">
        <v>35</v>
      </c>
      <c r="C26" s="7">
        <v>165</v>
      </c>
      <c r="D26" s="7">
        <v>55.5</v>
      </c>
      <c r="E26" s="7">
        <v>67</v>
      </c>
      <c r="G26" t="s">
        <v>10</v>
      </c>
    </row>
    <row r="27" spans="2:15" x14ac:dyDescent="0.3">
      <c r="B27" s="10" t="s">
        <v>35</v>
      </c>
      <c r="C27" s="7">
        <v>163</v>
      </c>
      <c r="D27" s="7">
        <v>56.5</v>
      </c>
      <c r="E27" s="7">
        <v>84</v>
      </c>
      <c r="G27" s="5"/>
      <c r="H27" s="5" t="s">
        <v>15</v>
      </c>
      <c r="I27" s="5" t="s">
        <v>16</v>
      </c>
      <c r="J27" s="5" t="s">
        <v>17</v>
      </c>
      <c r="K27" s="5" t="s">
        <v>18</v>
      </c>
      <c r="L27" s="5" t="s">
        <v>19</v>
      </c>
    </row>
    <row r="28" spans="2:15" x14ac:dyDescent="0.3">
      <c r="B28" s="10" t="s">
        <v>35</v>
      </c>
      <c r="C28" s="7">
        <v>171</v>
      </c>
      <c r="D28" s="7">
        <v>63</v>
      </c>
      <c r="E28" s="7">
        <v>84</v>
      </c>
      <c r="G28" s="3" t="s">
        <v>11</v>
      </c>
      <c r="H28" s="3">
        <v>2</v>
      </c>
      <c r="I28" s="3">
        <v>56233.254264249044</v>
      </c>
      <c r="J28" s="3">
        <v>28116.627132124522</v>
      </c>
      <c r="K28" s="3">
        <v>199.60979808648221</v>
      </c>
      <c r="L28" s="3">
        <v>2.6085356790152185E-51</v>
      </c>
    </row>
    <row r="29" spans="2:15" x14ac:dyDescent="0.3">
      <c r="B29" s="10" t="s">
        <v>35</v>
      </c>
      <c r="C29" s="7">
        <v>193</v>
      </c>
      <c r="D29" s="7">
        <v>59.8</v>
      </c>
      <c r="E29" s="7">
        <v>115</v>
      </c>
      <c r="G29" s="3" t="s">
        <v>12</v>
      </c>
      <c r="H29" s="3">
        <v>234</v>
      </c>
      <c r="I29" s="3">
        <v>32960.760503683385</v>
      </c>
      <c r="J29" s="3">
        <v>140.85795087044181</v>
      </c>
      <c r="K29" s="3"/>
      <c r="L29" s="3"/>
    </row>
    <row r="30" spans="2:15" ht="17.25" thickBot="1" x14ac:dyDescent="0.35">
      <c r="B30" s="10" t="s">
        <v>35</v>
      </c>
      <c r="C30" s="7">
        <v>169</v>
      </c>
      <c r="D30" s="7">
        <v>61.5</v>
      </c>
      <c r="E30" s="7">
        <v>85</v>
      </c>
      <c r="G30" s="4" t="s">
        <v>13</v>
      </c>
      <c r="H30" s="4">
        <v>236</v>
      </c>
      <c r="I30" s="4">
        <v>89194.014767932429</v>
      </c>
      <c r="J30" s="4"/>
      <c r="K30" s="4"/>
      <c r="L30" s="4"/>
    </row>
    <row r="31" spans="2:15" ht="17.25" thickBot="1" x14ac:dyDescent="0.35">
      <c r="B31" s="10" t="s">
        <v>35</v>
      </c>
      <c r="C31" s="7">
        <v>155</v>
      </c>
      <c r="D31" s="7">
        <v>62.3</v>
      </c>
      <c r="E31" s="7">
        <v>105</v>
      </c>
    </row>
    <row r="32" spans="2:15" x14ac:dyDescent="0.3">
      <c r="B32" s="10" t="s">
        <v>35</v>
      </c>
      <c r="C32" s="7">
        <v>171</v>
      </c>
      <c r="D32" s="7">
        <v>62.5</v>
      </c>
      <c r="E32" s="7">
        <v>112</v>
      </c>
      <c r="G32" s="5"/>
      <c r="H32" s="5" t="s">
        <v>20</v>
      </c>
      <c r="I32" s="5" t="s">
        <v>8</v>
      </c>
      <c r="J32" s="5" t="s">
        <v>21</v>
      </c>
      <c r="K32" s="5" t="s">
        <v>22</v>
      </c>
      <c r="L32" s="5" t="s">
        <v>23</v>
      </c>
      <c r="M32" s="5" t="s">
        <v>24</v>
      </c>
      <c r="N32" s="5" t="s">
        <v>25</v>
      </c>
      <c r="O32" s="5" t="s">
        <v>26</v>
      </c>
    </row>
    <row r="33" spans="2:15" x14ac:dyDescent="0.3">
      <c r="B33" s="10" t="s">
        <v>35</v>
      </c>
      <c r="C33" s="7">
        <v>140</v>
      </c>
      <c r="D33" s="7">
        <v>53.8</v>
      </c>
      <c r="E33" s="7">
        <v>68.5</v>
      </c>
      <c r="G33" s="3" t="s">
        <v>14</v>
      </c>
      <c r="H33" s="11">
        <v>-127.81990744476894</v>
      </c>
      <c r="I33" s="3">
        <v>12.098996100380017</v>
      </c>
      <c r="J33" s="3">
        <v>-10.564505218805241</v>
      </c>
      <c r="K33" s="3">
        <v>1.3879489047374176E-21</v>
      </c>
      <c r="L33" s="3">
        <v>-151.65678868402227</v>
      </c>
      <c r="M33" s="3">
        <v>-103.9830262055156</v>
      </c>
      <c r="N33" s="3">
        <v>-151.65678868402227</v>
      </c>
      <c r="O33" s="3">
        <v>-103.9830262055156</v>
      </c>
    </row>
    <row r="34" spans="2:15" x14ac:dyDescent="0.3">
      <c r="B34" s="10" t="s">
        <v>35</v>
      </c>
      <c r="C34" s="7">
        <v>149</v>
      </c>
      <c r="D34" s="7">
        <v>58.3</v>
      </c>
      <c r="E34" s="7">
        <v>93</v>
      </c>
      <c r="G34" s="3" t="s">
        <v>32</v>
      </c>
      <c r="H34" s="8">
        <v>0.24027491426446093</v>
      </c>
      <c r="I34" s="3">
        <v>5.5103031609975948E-2</v>
      </c>
      <c r="J34" s="3">
        <v>4.3604663345049266</v>
      </c>
      <c r="K34" s="3">
        <v>1.9455415206971821E-5</v>
      </c>
      <c r="L34" s="3">
        <v>0.13171347581845927</v>
      </c>
      <c r="M34" s="3">
        <v>0.34883635271046259</v>
      </c>
      <c r="N34" s="3">
        <v>0.13171347581845927</v>
      </c>
      <c r="O34" s="3">
        <v>0.34883635271046259</v>
      </c>
    </row>
    <row r="35" spans="2:15" ht="17.25" thickBot="1" x14ac:dyDescent="0.35">
      <c r="B35" s="10" t="s">
        <v>35</v>
      </c>
      <c r="C35" s="7">
        <v>150</v>
      </c>
      <c r="D35" s="7">
        <v>59.5</v>
      </c>
      <c r="E35" s="7">
        <v>78.5</v>
      </c>
      <c r="G35" s="4" t="s">
        <v>33</v>
      </c>
      <c r="H35" s="12">
        <v>3.0900480393528524</v>
      </c>
      <c r="I35" s="4">
        <v>0.2573415003514557</v>
      </c>
      <c r="J35" s="4">
        <v>12.007577616252027</v>
      </c>
      <c r="K35" s="4">
        <v>3.3930622086269E-26</v>
      </c>
      <c r="L35" s="4">
        <v>2.58304574503719</v>
      </c>
      <c r="M35" s="4">
        <v>3.5970503336685149</v>
      </c>
      <c r="N35" s="4">
        <v>2.58304574503719</v>
      </c>
      <c r="O35" s="4">
        <v>3.5970503336685149</v>
      </c>
    </row>
    <row r="36" spans="2:15" x14ac:dyDescent="0.3">
      <c r="B36" s="10" t="s">
        <v>35</v>
      </c>
      <c r="C36" s="7">
        <v>140</v>
      </c>
      <c r="D36" s="7">
        <v>53.5</v>
      </c>
      <c r="E36" s="7">
        <v>81</v>
      </c>
    </row>
    <row r="37" spans="2:15" x14ac:dyDescent="0.3">
      <c r="B37" s="10" t="s">
        <v>35</v>
      </c>
      <c r="C37" s="7">
        <v>166</v>
      </c>
      <c r="D37" s="7">
        <v>61.5</v>
      </c>
      <c r="E37" s="7">
        <v>103.5</v>
      </c>
    </row>
    <row r="38" spans="2:15" x14ac:dyDescent="0.3">
      <c r="B38" s="10" t="s">
        <v>35</v>
      </c>
      <c r="C38" s="7">
        <v>146</v>
      </c>
      <c r="D38" s="7">
        <v>56.3</v>
      </c>
      <c r="E38" s="7">
        <v>83.5</v>
      </c>
    </row>
    <row r="39" spans="2:15" x14ac:dyDescent="0.3">
      <c r="B39" s="10" t="s">
        <v>35</v>
      </c>
      <c r="C39" s="7">
        <v>139</v>
      </c>
      <c r="D39" s="7">
        <v>57.5</v>
      </c>
      <c r="E39" s="7">
        <v>96</v>
      </c>
      <c r="G39" t="s">
        <v>43</v>
      </c>
    </row>
    <row r="40" spans="2:15" ht="17.25" thickBot="1" x14ac:dyDescent="0.35">
      <c r="B40" s="10" t="s">
        <v>35</v>
      </c>
      <c r="C40" s="7">
        <v>177</v>
      </c>
      <c r="D40" s="7">
        <v>61.8</v>
      </c>
      <c r="E40" s="7">
        <v>142.5</v>
      </c>
    </row>
    <row r="41" spans="2:15" x14ac:dyDescent="0.3">
      <c r="B41" s="10" t="s">
        <v>35</v>
      </c>
      <c r="C41" s="7">
        <v>166</v>
      </c>
      <c r="D41" s="7">
        <v>59.3</v>
      </c>
      <c r="E41" s="7">
        <v>89.5</v>
      </c>
      <c r="G41" s="5" t="s">
        <v>44</v>
      </c>
      <c r="H41" s="5" t="s">
        <v>45</v>
      </c>
      <c r="I41" s="5" t="s">
        <v>46</v>
      </c>
    </row>
    <row r="42" spans="2:15" x14ac:dyDescent="0.3">
      <c r="B42" s="10" t="s">
        <v>35</v>
      </c>
      <c r="C42" s="7">
        <v>184</v>
      </c>
      <c r="D42" s="7">
        <v>62.3</v>
      </c>
      <c r="E42" s="7">
        <v>108</v>
      </c>
      <c r="G42" s="3">
        <v>1</v>
      </c>
      <c r="H42" s="3">
        <v>80.509109910614541</v>
      </c>
      <c r="I42" s="8">
        <v>4.4908900893854593</v>
      </c>
    </row>
    <row r="43" spans="2:15" x14ac:dyDescent="0.3">
      <c r="B43" s="10" t="s">
        <v>35</v>
      </c>
      <c r="C43" s="7">
        <v>177</v>
      </c>
      <c r="D43" s="7">
        <v>61.3</v>
      </c>
      <c r="E43" s="7">
        <v>112</v>
      </c>
      <c r="G43" s="3">
        <v>2</v>
      </c>
      <c r="H43" s="3">
        <v>111.20060363929636</v>
      </c>
      <c r="I43" s="3">
        <v>1.2993963607036392</v>
      </c>
    </row>
    <row r="44" spans="2:15" x14ac:dyDescent="0.3">
      <c r="B44" s="10" t="s">
        <v>35</v>
      </c>
      <c r="C44" s="7">
        <v>145</v>
      </c>
      <c r="D44" s="7">
        <v>59</v>
      </c>
      <c r="E44" s="7">
        <v>91.5</v>
      </c>
      <c r="G44" s="3">
        <v>3</v>
      </c>
      <c r="H44" s="3">
        <v>102.20705727742165</v>
      </c>
      <c r="I44" s="3">
        <v>-7.7070572774216544</v>
      </c>
    </row>
    <row r="45" spans="2:15" x14ac:dyDescent="0.3">
      <c r="B45" s="10" t="s">
        <v>35</v>
      </c>
      <c r="C45" s="7">
        <v>167</v>
      </c>
      <c r="D45" s="7">
        <v>62.3</v>
      </c>
      <c r="E45" s="7">
        <v>92.5</v>
      </c>
      <c r="G45" s="3">
        <v>4</v>
      </c>
      <c r="H45" s="3">
        <v>109.21135263301039</v>
      </c>
      <c r="I45" s="3">
        <v>14.288647366989608</v>
      </c>
    </row>
    <row r="46" spans="2:15" x14ac:dyDescent="0.3">
      <c r="B46" s="10" t="s">
        <v>35</v>
      </c>
      <c r="C46" s="7">
        <v>185</v>
      </c>
      <c r="D46" s="7">
        <v>60</v>
      </c>
      <c r="E46" s="7">
        <v>106</v>
      </c>
      <c r="G46" s="3">
        <v>5</v>
      </c>
      <c r="H46" s="3">
        <v>119.85273814948434</v>
      </c>
      <c r="I46" s="3">
        <v>-12.852738149484338</v>
      </c>
    </row>
    <row r="47" spans="2:15" x14ac:dyDescent="0.3">
      <c r="B47" s="10" t="s">
        <v>35</v>
      </c>
      <c r="C47" s="7">
        <v>156</v>
      </c>
      <c r="D47" s="7">
        <v>54.5</v>
      </c>
      <c r="E47" s="7">
        <v>75</v>
      </c>
      <c r="G47" s="3">
        <v>6</v>
      </c>
      <c r="H47" s="3">
        <v>97.023824298526307</v>
      </c>
      <c r="I47" s="3">
        <v>-12.023824298526307</v>
      </c>
    </row>
    <row r="48" spans="2:15" x14ac:dyDescent="0.3">
      <c r="B48" s="10" t="s">
        <v>35</v>
      </c>
      <c r="C48" s="7">
        <v>191</v>
      </c>
      <c r="D48" s="7">
        <v>63.3</v>
      </c>
      <c r="E48" s="7">
        <v>113.5</v>
      </c>
      <c r="G48" s="3">
        <v>7</v>
      </c>
      <c r="H48" s="3">
        <v>112.23099258519187</v>
      </c>
      <c r="I48" s="3">
        <v>-11.230992585191871</v>
      </c>
    </row>
    <row r="49" spans="2:9" x14ac:dyDescent="0.3">
      <c r="B49" s="10" t="s">
        <v>35</v>
      </c>
      <c r="C49" s="7">
        <v>189</v>
      </c>
      <c r="D49" s="7">
        <v>64.3</v>
      </c>
      <c r="E49" s="7">
        <v>113.5</v>
      </c>
      <c r="G49" s="3">
        <v>8</v>
      </c>
      <c r="H49" s="3">
        <v>125.03597112837969</v>
      </c>
      <c r="I49" s="3">
        <v>14.964028871620314</v>
      </c>
    </row>
    <row r="50" spans="2:9" x14ac:dyDescent="0.3">
      <c r="B50" s="10" t="s">
        <v>35</v>
      </c>
      <c r="C50" s="7">
        <v>157</v>
      </c>
      <c r="D50" s="7">
        <v>60.5</v>
      </c>
      <c r="E50" s="7">
        <v>112</v>
      </c>
      <c r="G50" s="3">
        <v>9</v>
      </c>
      <c r="H50" s="3">
        <v>106.67114371102414</v>
      </c>
      <c r="I50" s="3">
        <v>3.8288562889758566</v>
      </c>
    </row>
    <row r="51" spans="2:9" x14ac:dyDescent="0.3">
      <c r="B51" s="10" t="s">
        <v>35</v>
      </c>
      <c r="C51" s="7">
        <v>171</v>
      </c>
      <c r="D51" s="7">
        <v>61.5</v>
      </c>
      <c r="E51" s="7">
        <v>91</v>
      </c>
      <c r="G51" s="3">
        <v>10</v>
      </c>
      <c r="H51" s="3">
        <v>105.29654591760766</v>
      </c>
      <c r="I51" s="3">
        <v>-5.7965459176076592</v>
      </c>
    </row>
    <row r="52" spans="2:9" x14ac:dyDescent="0.3">
      <c r="B52" s="10" t="s">
        <v>35</v>
      </c>
      <c r="C52" s="7">
        <v>143</v>
      </c>
      <c r="D52" s="7">
        <v>61.5</v>
      </c>
      <c r="E52" s="7">
        <v>116.5</v>
      </c>
      <c r="G52" s="3">
        <v>11</v>
      </c>
      <c r="H52" s="3">
        <v>107.80266959434192</v>
      </c>
      <c r="I52" s="3">
        <v>-5.3026695943419213</v>
      </c>
    </row>
    <row r="53" spans="2:9" x14ac:dyDescent="0.3">
      <c r="B53" s="10" t="s">
        <v>35</v>
      </c>
      <c r="C53" s="7">
        <v>182</v>
      </c>
      <c r="D53" s="7">
        <v>62</v>
      </c>
      <c r="E53" s="7">
        <v>91.5</v>
      </c>
      <c r="G53" s="3">
        <v>12</v>
      </c>
      <c r="H53" s="3">
        <v>97.641274507230037</v>
      </c>
      <c r="I53" s="3">
        <v>-3.6412745072300368</v>
      </c>
    </row>
    <row r="54" spans="2:9" x14ac:dyDescent="0.3">
      <c r="B54" s="10" t="s">
        <v>35</v>
      </c>
      <c r="C54" s="7">
        <v>154</v>
      </c>
      <c r="D54" s="7">
        <v>61</v>
      </c>
      <c r="E54" s="7">
        <v>122.5</v>
      </c>
      <c r="G54" s="3">
        <v>13</v>
      </c>
      <c r="H54" s="3">
        <v>90.637538550808159</v>
      </c>
      <c r="I54" s="3">
        <v>2.8624614491918408</v>
      </c>
    </row>
    <row r="55" spans="2:9" x14ac:dyDescent="0.3">
      <c r="B55" s="10" t="s">
        <v>35</v>
      </c>
      <c r="C55" s="7">
        <v>141</v>
      </c>
      <c r="D55" s="7">
        <v>56</v>
      </c>
      <c r="E55" s="7">
        <v>72.5</v>
      </c>
      <c r="G55" s="3">
        <v>14</v>
      </c>
      <c r="H55" s="3">
        <v>92.663112399013499</v>
      </c>
      <c r="I55" s="3">
        <v>16.336887600986501</v>
      </c>
    </row>
    <row r="56" spans="2:9" x14ac:dyDescent="0.3">
      <c r="B56" s="10" t="s">
        <v>35</v>
      </c>
      <c r="C56" s="7">
        <v>167</v>
      </c>
      <c r="D56" s="7">
        <v>61</v>
      </c>
      <c r="E56" s="7">
        <v>93.5</v>
      </c>
      <c r="G56" s="3">
        <v>15</v>
      </c>
      <c r="H56" s="3">
        <v>98.842649078552341</v>
      </c>
      <c r="I56" s="3">
        <v>8.1573509214476587</v>
      </c>
    </row>
    <row r="57" spans="2:9" x14ac:dyDescent="0.3">
      <c r="B57" s="10" t="s">
        <v>35</v>
      </c>
      <c r="C57" s="7">
        <v>141</v>
      </c>
      <c r="D57" s="7">
        <v>61.3</v>
      </c>
      <c r="E57" s="7">
        <v>85</v>
      </c>
      <c r="G57" s="3">
        <v>16</v>
      </c>
      <c r="H57" s="3">
        <v>115.45850040388638</v>
      </c>
      <c r="I57" s="3">
        <v>-12.958500403886376</v>
      </c>
    </row>
    <row r="58" spans="2:9" x14ac:dyDescent="0.3">
      <c r="B58" s="10" t="s">
        <v>35</v>
      </c>
      <c r="C58" s="7">
        <v>175</v>
      </c>
      <c r="D58" s="7">
        <v>60.3</v>
      </c>
      <c r="E58" s="7">
        <v>86</v>
      </c>
      <c r="G58" s="3">
        <v>17</v>
      </c>
      <c r="H58" s="3">
        <v>94.585311713129187</v>
      </c>
      <c r="I58" s="3">
        <v>19.414688286870813</v>
      </c>
    </row>
    <row r="59" spans="2:9" x14ac:dyDescent="0.3">
      <c r="B59" s="10" t="s">
        <v>35</v>
      </c>
      <c r="C59" s="7">
        <v>153</v>
      </c>
      <c r="D59" s="7">
        <v>63.3</v>
      </c>
      <c r="E59" s="7">
        <v>108</v>
      </c>
      <c r="G59" s="3">
        <v>18</v>
      </c>
      <c r="H59" s="3">
        <v>95.649785904276683</v>
      </c>
      <c r="I59" s="3">
        <v>9.3502140957233166</v>
      </c>
    </row>
    <row r="60" spans="2:9" x14ac:dyDescent="0.3">
      <c r="B60" s="10" t="s">
        <v>35</v>
      </c>
      <c r="C60" s="7">
        <v>185</v>
      </c>
      <c r="D60" s="7">
        <v>59</v>
      </c>
      <c r="E60" s="7">
        <v>104</v>
      </c>
      <c r="G60" s="3">
        <v>19</v>
      </c>
      <c r="H60" s="3">
        <v>94.68868624721884</v>
      </c>
      <c r="I60" s="3">
        <v>-10.18868624721884</v>
      </c>
    </row>
    <row r="61" spans="2:9" x14ac:dyDescent="0.3">
      <c r="B61" s="10" t="s">
        <v>35</v>
      </c>
      <c r="C61" s="7">
        <v>139</v>
      </c>
      <c r="D61" s="7">
        <v>61.5</v>
      </c>
      <c r="E61" s="7">
        <v>104</v>
      </c>
      <c r="G61" s="3">
        <v>20</v>
      </c>
      <c r="H61" s="3">
        <v>113.36531546434389</v>
      </c>
      <c r="I61" s="3">
        <v>-15.365315464343894</v>
      </c>
    </row>
    <row r="62" spans="2:9" x14ac:dyDescent="0.3">
      <c r="B62" s="10" t="s">
        <v>35</v>
      </c>
      <c r="C62" s="7">
        <v>143</v>
      </c>
      <c r="D62" s="7">
        <v>51.3</v>
      </c>
      <c r="E62" s="7">
        <v>50.5</v>
      </c>
      <c r="G62" s="3">
        <v>21</v>
      </c>
      <c r="H62" s="3">
        <v>104.12869719237048</v>
      </c>
      <c r="I62" s="3">
        <v>-23.128697192370481</v>
      </c>
    </row>
    <row r="63" spans="2:9" x14ac:dyDescent="0.3">
      <c r="B63" s="10" t="s">
        <v>35</v>
      </c>
      <c r="C63" s="7">
        <v>147</v>
      </c>
      <c r="D63" s="7">
        <v>61.3</v>
      </c>
      <c r="E63" s="7">
        <v>115</v>
      </c>
      <c r="G63" s="3">
        <v>22</v>
      </c>
      <c r="H63" s="3">
        <v>121.63859648259208</v>
      </c>
      <c r="I63" s="3">
        <v>-9.638596482592078</v>
      </c>
    </row>
    <row r="64" spans="2:9" x14ac:dyDescent="0.3">
      <c r="B64" s="10" t="s">
        <v>35</v>
      </c>
      <c r="C64" s="7">
        <v>164</v>
      </c>
      <c r="D64" s="7">
        <v>58</v>
      </c>
      <c r="E64" s="7">
        <v>83.5</v>
      </c>
      <c r="G64" s="3">
        <v>23</v>
      </c>
      <c r="H64" s="3">
        <v>118.30827352897478</v>
      </c>
      <c r="I64" s="3">
        <v>14.69172647102522</v>
      </c>
    </row>
    <row r="65" spans="2:9" x14ac:dyDescent="0.3">
      <c r="B65" s="10" t="s">
        <v>35</v>
      </c>
      <c r="C65" s="7">
        <v>175</v>
      </c>
      <c r="D65" s="7">
        <v>60.8</v>
      </c>
      <c r="E65" s="7">
        <v>93.5</v>
      </c>
      <c r="G65" s="3">
        <v>24</v>
      </c>
      <c r="H65" s="3">
        <v>83.323119592950405</v>
      </c>
      <c r="I65" s="3">
        <v>-16.323119592950405</v>
      </c>
    </row>
    <row r="66" spans="2:9" x14ac:dyDescent="0.3">
      <c r="B66" s="10" t="s">
        <v>35</v>
      </c>
      <c r="C66" s="7">
        <v>170</v>
      </c>
      <c r="D66" s="7">
        <v>64.3</v>
      </c>
      <c r="E66" s="7">
        <v>90</v>
      </c>
      <c r="G66" s="3">
        <v>25</v>
      </c>
      <c r="H66" s="3">
        <v>85.932617803774349</v>
      </c>
      <c r="I66" s="3">
        <v>-1.9326178037743489</v>
      </c>
    </row>
    <row r="67" spans="2:9" x14ac:dyDescent="0.3">
      <c r="B67" s="10" t="s">
        <v>35</v>
      </c>
      <c r="C67" s="7">
        <v>186</v>
      </c>
      <c r="D67" s="7">
        <v>57.8</v>
      </c>
      <c r="E67" s="7">
        <v>95</v>
      </c>
      <c r="G67" s="3">
        <v>26</v>
      </c>
      <c r="H67" s="3">
        <v>107.94012937368356</v>
      </c>
      <c r="I67" s="3">
        <v>-23.940129373683561</v>
      </c>
    </row>
    <row r="68" spans="2:9" x14ac:dyDescent="0.3">
      <c r="B68" s="10" t="s">
        <v>35</v>
      </c>
      <c r="C68" s="7">
        <v>185</v>
      </c>
      <c r="D68" s="7">
        <v>65.3</v>
      </c>
      <c r="E68" s="7">
        <v>118</v>
      </c>
      <c r="G68" s="3">
        <v>27</v>
      </c>
      <c r="H68" s="3">
        <v>103.33802376157257</v>
      </c>
      <c r="I68" s="3">
        <v>11.661976238427428</v>
      </c>
    </row>
    <row r="69" spans="2:9" x14ac:dyDescent="0.3">
      <c r="B69" s="10" t="s">
        <v>35</v>
      </c>
      <c r="C69" s="7">
        <v>168</v>
      </c>
      <c r="D69" s="7">
        <v>61.5</v>
      </c>
      <c r="E69" s="7">
        <v>95</v>
      </c>
      <c r="G69" s="3">
        <v>28</v>
      </c>
      <c r="H69" s="3">
        <v>102.82450748612538</v>
      </c>
      <c r="I69" s="3">
        <v>-17.824507486125384</v>
      </c>
    </row>
    <row r="70" spans="2:9" x14ac:dyDescent="0.3">
      <c r="B70" s="10" t="s">
        <v>35</v>
      </c>
      <c r="C70" s="7">
        <v>139</v>
      </c>
      <c r="D70" s="7">
        <v>52.8</v>
      </c>
      <c r="E70" s="7">
        <v>63.5</v>
      </c>
      <c r="G70" s="3">
        <v>29</v>
      </c>
      <c r="H70" s="3">
        <v>101.93269711790521</v>
      </c>
      <c r="I70" s="3">
        <v>3.0673028820947934</v>
      </c>
    </row>
    <row r="71" spans="2:9" x14ac:dyDescent="0.3">
      <c r="B71" s="10" t="s">
        <v>35</v>
      </c>
      <c r="C71" s="7">
        <v>178</v>
      </c>
      <c r="D71" s="7">
        <v>63.5</v>
      </c>
      <c r="E71" s="7">
        <v>148.5</v>
      </c>
      <c r="G71" s="3">
        <v>30</v>
      </c>
      <c r="H71" s="3">
        <v>106.39510535400714</v>
      </c>
      <c r="I71" s="3">
        <v>5.6048946459928572</v>
      </c>
    </row>
    <row r="72" spans="2:9" x14ac:dyDescent="0.3">
      <c r="B72" s="10" t="s">
        <v>35</v>
      </c>
      <c r="C72" s="7">
        <v>147</v>
      </c>
      <c r="D72" s="7">
        <v>55.8</v>
      </c>
      <c r="E72" s="7">
        <v>75</v>
      </c>
      <c r="G72" s="3">
        <v>31</v>
      </c>
      <c r="H72" s="3">
        <v>72.063165069439037</v>
      </c>
      <c r="I72" s="3">
        <v>-3.5631650694390373</v>
      </c>
    </row>
    <row r="73" spans="2:9" x14ac:dyDescent="0.3">
      <c r="B73" s="10" t="s">
        <v>35</v>
      </c>
      <c r="C73" s="7">
        <v>183</v>
      </c>
      <c r="D73" s="7">
        <v>64.3</v>
      </c>
      <c r="E73" s="7">
        <v>109.5</v>
      </c>
      <c r="G73" s="3">
        <v>32</v>
      </c>
      <c r="H73" s="3">
        <v>88.130855474907008</v>
      </c>
      <c r="I73" s="3">
        <v>4.8691445250929917</v>
      </c>
    </row>
    <row r="74" spans="2:9" x14ac:dyDescent="0.3">
      <c r="B74" s="10" t="s">
        <v>35</v>
      </c>
      <c r="C74" s="7">
        <v>148</v>
      </c>
      <c r="D74" s="7">
        <v>56.3</v>
      </c>
      <c r="E74" s="7">
        <v>77</v>
      </c>
      <c r="G74" s="3">
        <v>33</v>
      </c>
      <c r="H74" s="3">
        <v>92.079188036394925</v>
      </c>
      <c r="I74" s="3">
        <v>-13.579188036394925</v>
      </c>
    </row>
    <row r="75" spans="2:9" x14ac:dyDescent="0.3">
      <c r="B75" s="10" t="s">
        <v>35</v>
      </c>
      <c r="C75" s="7">
        <v>144</v>
      </c>
      <c r="D75" s="7">
        <v>55.8</v>
      </c>
      <c r="E75" s="7">
        <v>73.5</v>
      </c>
      <c r="G75" s="3">
        <v>34</v>
      </c>
      <c r="H75" s="3">
        <v>71.136150657633181</v>
      </c>
      <c r="I75" s="3">
        <v>9.8638493423668194</v>
      </c>
    </row>
    <row r="76" spans="2:9" x14ac:dyDescent="0.3">
      <c r="B76" s="10" t="s">
        <v>35</v>
      </c>
      <c r="C76" s="7">
        <v>190</v>
      </c>
      <c r="D76" s="7">
        <v>66.8</v>
      </c>
      <c r="E76" s="7">
        <v>140</v>
      </c>
      <c r="G76" s="3">
        <v>35</v>
      </c>
      <c r="H76" s="3">
        <v>102.103682743332</v>
      </c>
      <c r="I76" s="3">
        <v>1.3963172566679987</v>
      </c>
    </row>
    <row r="77" spans="2:9" x14ac:dyDescent="0.3">
      <c r="B77" s="10" t="s">
        <v>35</v>
      </c>
      <c r="C77" s="7">
        <v>143</v>
      </c>
      <c r="D77" s="7">
        <v>58.3</v>
      </c>
      <c r="E77" s="7">
        <v>77.5</v>
      </c>
      <c r="G77" s="3">
        <v>36</v>
      </c>
      <c r="H77" s="3">
        <v>81.229934653407923</v>
      </c>
      <c r="I77" s="3">
        <v>2.2700653465920766</v>
      </c>
    </row>
    <row r="78" spans="2:9" x14ac:dyDescent="0.3">
      <c r="B78" s="10" t="s">
        <v>35</v>
      </c>
      <c r="C78" s="7">
        <v>147</v>
      </c>
      <c r="D78" s="7">
        <v>59.5</v>
      </c>
      <c r="E78" s="7">
        <v>101</v>
      </c>
      <c r="G78" s="3">
        <v>37</v>
      </c>
      <c r="H78" s="3">
        <v>83.256067900780124</v>
      </c>
      <c r="I78" s="3">
        <v>12.743932099219876</v>
      </c>
    </row>
    <row r="79" spans="2:9" x14ac:dyDescent="0.3">
      <c r="B79" s="10" t="s">
        <v>35</v>
      </c>
      <c r="C79" s="7">
        <v>172</v>
      </c>
      <c r="D79" s="7">
        <v>64.8</v>
      </c>
      <c r="E79" s="7">
        <v>142</v>
      </c>
      <c r="G79" s="3">
        <v>38</v>
      </c>
      <c r="H79" s="3">
        <v>105.6737212120469</v>
      </c>
      <c r="I79" s="3">
        <v>36.8262787879531</v>
      </c>
    </row>
    <row r="80" spans="2:9" x14ac:dyDescent="0.3">
      <c r="B80" s="10" t="s">
        <v>35</v>
      </c>
      <c r="C80" s="7">
        <v>179</v>
      </c>
      <c r="D80" s="7">
        <v>63</v>
      </c>
      <c r="E80" s="7">
        <v>98.5</v>
      </c>
      <c r="G80" s="3">
        <v>39</v>
      </c>
      <c r="H80" s="3">
        <v>95.305577056755709</v>
      </c>
      <c r="I80" s="3">
        <v>-5.805577056755709</v>
      </c>
    </row>
    <row r="81" spans="2:9" x14ac:dyDescent="0.3">
      <c r="B81" s="10" t="s">
        <v>35</v>
      </c>
      <c r="C81" s="7">
        <v>142</v>
      </c>
      <c r="D81" s="7">
        <v>56</v>
      </c>
      <c r="E81" s="7">
        <v>72.5</v>
      </c>
      <c r="G81" s="3">
        <v>40</v>
      </c>
      <c r="H81" s="3">
        <v>108.90066963157457</v>
      </c>
      <c r="I81" s="3">
        <v>-0.9006696315745728</v>
      </c>
    </row>
    <row r="82" spans="2:9" x14ac:dyDescent="0.3">
      <c r="B82" s="10" t="s">
        <v>35</v>
      </c>
      <c r="C82" s="7">
        <v>150</v>
      </c>
      <c r="D82" s="7">
        <v>54.5</v>
      </c>
      <c r="E82" s="7">
        <v>74</v>
      </c>
      <c r="G82" s="3">
        <v>41</v>
      </c>
      <c r="H82" s="3">
        <v>104.12869719237048</v>
      </c>
      <c r="I82" s="3">
        <v>7.8713028076295188</v>
      </c>
    </row>
    <row r="83" spans="2:9" x14ac:dyDescent="0.3">
      <c r="B83" s="10" t="s">
        <v>35</v>
      </c>
      <c r="C83" s="7">
        <v>147</v>
      </c>
      <c r="D83" s="7">
        <v>51.5</v>
      </c>
      <c r="E83" s="7">
        <v>64</v>
      </c>
      <c r="G83" s="3">
        <v>42</v>
      </c>
      <c r="H83" s="3">
        <v>89.332789445396173</v>
      </c>
      <c r="I83" s="3">
        <v>2.1672105546038267</v>
      </c>
    </row>
    <row r="84" spans="2:9" x14ac:dyDescent="0.3">
      <c r="B84" s="10" t="s">
        <v>35</v>
      </c>
      <c r="C84" s="7">
        <v>182</v>
      </c>
      <c r="D84" s="7">
        <v>64</v>
      </c>
      <c r="E84" s="7">
        <v>111.5</v>
      </c>
      <c r="G84" s="3">
        <v>43</v>
      </c>
      <c r="H84" s="3">
        <v>104.81599608907874</v>
      </c>
      <c r="I84" s="3">
        <v>-12.315996089078737</v>
      </c>
    </row>
    <row r="85" spans="2:9" x14ac:dyDescent="0.3">
      <c r="B85" s="10" t="s">
        <v>35</v>
      </c>
      <c r="C85" s="7">
        <v>164</v>
      </c>
      <c r="D85" s="7">
        <v>63.3</v>
      </c>
      <c r="E85" s="7">
        <v>108</v>
      </c>
      <c r="G85" s="3">
        <v>44</v>
      </c>
      <c r="H85" s="3">
        <v>102.03383405532747</v>
      </c>
      <c r="I85" s="3">
        <v>3.9661659446725253</v>
      </c>
    </row>
    <row r="86" spans="2:9" x14ac:dyDescent="0.3">
      <c r="B86" s="10" t="s">
        <v>35</v>
      </c>
      <c r="C86" s="7">
        <v>180</v>
      </c>
      <c r="D86" s="7">
        <v>61.3</v>
      </c>
      <c r="E86" s="7">
        <v>110.5</v>
      </c>
      <c r="G86" s="3">
        <v>45</v>
      </c>
      <c r="H86" s="3">
        <v>78.07059732521742</v>
      </c>
      <c r="I86" s="3">
        <v>-3.0705973252174203</v>
      </c>
    </row>
    <row r="87" spans="2:9" x14ac:dyDescent="0.3">
      <c r="B87" s="10" t="s">
        <v>35</v>
      </c>
      <c r="C87" s="7">
        <v>161</v>
      </c>
      <c r="D87" s="7">
        <v>59</v>
      </c>
      <c r="E87" s="7">
        <v>92</v>
      </c>
      <c r="G87" s="3">
        <v>46</v>
      </c>
      <c r="H87" s="3">
        <v>113.67264207077864</v>
      </c>
      <c r="I87" s="3">
        <v>-0.17264207077863603</v>
      </c>
    </row>
    <row r="88" spans="2:9" x14ac:dyDescent="0.3">
      <c r="B88" s="10" t="s">
        <v>35</v>
      </c>
      <c r="C88" s="7">
        <v>142</v>
      </c>
      <c r="D88" s="7">
        <v>56.5</v>
      </c>
      <c r="E88" s="7">
        <v>69</v>
      </c>
      <c r="G88" s="3">
        <v>47</v>
      </c>
      <c r="H88" s="3">
        <v>116.28214028160258</v>
      </c>
      <c r="I88" s="3">
        <v>-2.7821402816025795</v>
      </c>
    </row>
    <row r="89" spans="2:9" x14ac:dyDescent="0.3">
      <c r="B89" s="10" t="s">
        <v>35</v>
      </c>
      <c r="C89" s="7">
        <v>178</v>
      </c>
      <c r="D89" s="7">
        <v>61.5</v>
      </c>
      <c r="E89" s="7">
        <v>103.5</v>
      </c>
      <c r="G89" s="3">
        <v>48</v>
      </c>
      <c r="H89" s="3">
        <v>96.851160475598988</v>
      </c>
      <c r="I89" s="3">
        <v>15.148839524401012</v>
      </c>
    </row>
    <row r="90" spans="2:9" x14ac:dyDescent="0.3">
      <c r="B90" s="10" t="s">
        <v>35</v>
      </c>
      <c r="C90" s="7">
        <v>145</v>
      </c>
      <c r="D90" s="7">
        <v>58.8</v>
      </c>
      <c r="E90" s="7">
        <v>89</v>
      </c>
      <c r="G90" s="3">
        <v>49</v>
      </c>
      <c r="H90" s="3">
        <v>103.30505731465431</v>
      </c>
      <c r="I90" s="3">
        <v>-12.305057314654306</v>
      </c>
    </row>
    <row r="91" spans="2:9" x14ac:dyDescent="0.3">
      <c r="B91" s="10" t="s">
        <v>35</v>
      </c>
      <c r="C91" s="7">
        <v>180</v>
      </c>
      <c r="D91" s="7">
        <v>63.3</v>
      </c>
      <c r="E91" s="7">
        <v>114</v>
      </c>
      <c r="G91" s="3">
        <v>50</v>
      </c>
      <c r="H91" s="3">
        <v>96.577359715249401</v>
      </c>
      <c r="I91" s="3">
        <v>19.922640284750599</v>
      </c>
    </row>
    <row r="92" spans="2:9" x14ac:dyDescent="0.3">
      <c r="B92" s="10" t="s">
        <v>35</v>
      </c>
      <c r="C92" s="7">
        <v>176</v>
      </c>
      <c r="D92" s="7">
        <v>61.3</v>
      </c>
      <c r="E92" s="7">
        <v>112</v>
      </c>
      <c r="G92" s="3">
        <v>51</v>
      </c>
      <c r="H92" s="3">
        <v>107.49310539123979</v>
      </c>
      <c r="I92" s="3">
        <v>-15.993105391239794</v>
      </c>
    </row>
    <row r="93" spans="2:9" x14ac:dyDescent="0.3">
      <c r="B93" s="10" t="s">
        <v>35</v>
      </c>
      <c r="C93" s="7">
        <v>180</v>
      </c>
      <c r="D93" s="7">
        <v>59</v>
      </c>
      <c r="E93" s="7">
        <v>112</v>
      </c>
      <c r="G93" s="3">
        <v>52</v>
      </c>
      <c r="H93" s="3">
        <v>97.675359752482024</v>
      </c>
      <c r="I93" s="3">
        <v>24.824640247517976</v>
      </c>
    </row>
    <row r="94" spans="2:9" x14ac:dyDescent="0.3">
      <c r="B94" s="10" t="s">
        <v>35</v>
      </c>
      <c r="C94" s="7">
        <v>162</v>
      </c>
      <c r="D94" s="7">
        <v>58</v>
      </c>
      <c r="E94" s="7">
        <v>84</v>
      </c>
      <c r="G94" s="3">
        <v>53</v>
      </c>
      <c r="H94" s="3">
        <v>79.101545670279791</v>
      </c>
      <c r="I94" s="3">
        <v>-6.6015456702797906</v>
      </c>
    </row>
    <row r="95" spans="2:9" x14ac:dyDescent="0.3">
      <c r="B95" s="10" t="s">
        <v>35</v>
      </c>
      <c r="C95" s="7">
        <v>197</v>
      </c>
      <c r="D95" s="7">
        <v>61.5</v>
      </c>
      <c r="E95" s="7">
        <v>121</v>
      </c>
      <c r="G95" s="3">
        <v>54</v>
      </c>
      <c r="H95" s="3">
        <v>100.79893363792002</v>
      </c>
      <c r="I95" s="3">
        <v>-7.2989336379200154</v>
      </c>
    </row>
    <row r="96" spans="2:9" x14ac:dyDescent="0.3">
      <c r="B96" s="10" t="s">
        <v>35</v>
      </c>
      <c r="C96" s="7">
        <v>182</v>
      </c>
      <c r="D96" s="7">
        <v>58.3</v>
      </c>
      <c r="E96" s="7">
        <v>104.5</v>
      </c>
      <c r="G96" s="3">
        <v>55</v>
      </c>
      <c r="H96" s="3">
        <v>95.478800278849889</v>
      </c>
      <c r="I96" s="3">
        <v>-10.478800278849889</v>
      </c>
    </row>
    <row r="97" spans="2:9" x14ac:dyDescent="0.3">
      <c r="B97" s="10" t="s">
        <v>35</v>
      </c>
      <c r="C97" s="7">
        <v>169</v>
      </c>
      <c r="D97" s="7">
        <v>62</v>
      </c>
      <c r="E97" s="7">
        <v>98.5</v>
      </c>
      <c r="G97" s="3">
        <v>56</v>
      </c>
      <c r="H97" s="3">
        <v>100.55809932448869</v>
      </c>
      <c r="I97" s="3">
        <v>-14.558099324488694</v>
      </c>
    </row>
    <row r="98" spans="2:9" x14ac:dyDescent="0.3">
      <c r="B98" s="10" t="s">
        <v>35</v>
      </c>
      <c r="C98" s="7">
        <v>147</v>
      </c>
      <c r="D98" s="7">
        <v>59.8</v>
      </c>
      <c r="E98" s="7">
        <v>84.5</v>
      </c>
      <c r="G98" s="3">
        <v>57</v>
      </c>
      <c r="H98" s="3">
        <v>104.54219532872912</v>
      </c>
      <c r="I98" s="3">
        <v>3.4578046712708783</v>
      </c>
    </row>
    <row r="99" spans="2:9" x14ac:dyDescent="0.3">
      <c r="B99" s="10" t="s">
        <v>35</v>
      </c>
      <c r="C99" s="7">
        <v>197</v>
      </c>
      <c r="D99" s="7">
        <v>64.8</v>
      </c>
      <c r="E99" s="7">
        <v>112</v>
      </c>
      <c r="G99" s="3">
        <v>58</v>
      </c>
      <c r="H99" s="3">
        <v>98.943786015974609</v>
      </c>
      <c r="I99" s="3">
        <v>5.0562139840253906</v>
      </c>
    </row>
    <row r="100" spans="2:9" x14ac:dyDescent="0.3">
      <c r="B100" s="10" t="s">
        <v>35</v>
      </c>
      <c r="C100" s="7">
        <v>145</v>
      </c>
      <c r="D100" s="7">
        <v>57.8</v>
      </c>
      <c r="E100" s="7">
        <v>84</v>
      </c>
      <c r="G100" s="3">
        <v>59</v>
      </c>
      <c r="H100" s="3">
        <v>95.616260058191557</v>
      </c>
      <c r="I100" s="3">
        <v>8.3837399418084431</v>
      </c>
    </row>
    <row r="101" spans="2:9" x14ac:dyDescent="0.3">
      <c r="B101" s="10" t="s">
        <v>35</v>
      </c>
      <c r="C101" s="7">
        <v>143</v>
      </c>
      <c r="D101" s="7">
        <v>55.5</v>
      </c>
      <c r="E101" s="7">
        <v>84</v>
      </c>
      <c r="G101" s="3">
        <v>60</v>
      </c>
      <c r="H101" s="3">
        <v>65.058869713850299</v>
      </c>
      <c r="I101" s="3">
        <v>-14.558869713850299</v>
      </c>
    </row>
    <row r="102" spans="2:9" x14ac:dyDescent="0.3">
      <c r="B102" s="10" t="s">
        <v>35</v>
      </c>
      <c r="C102" s="7">
        <v>147</v>
      </c>
      <c r="D102" s="7">
        <v>58.3</v>
      </c>
      <c r="E102" s="7">
        <v>111.5</v>
      </c>
      <c r="G102" s="3">
        <v>61</v>
      </c>
      <c r="H102" s="3">
        <v>96.920449764436654</v>
      </c>
      <c r="I102" s="3">
        <v>18.079550235563346</v>
      </c>
    </row>
    <row r="103" spans="2:9" x14ac:dyDescent="0.3">
      <c r="B103" s="10" t="s">
        <v>35</v>
      </c>
      <c r="C103" s="7">
        <v>154</v>
      </c>
      <c r="D103" s="7">
        <v>62.8</v>
      </c>
      <c r="E103" s="7">
        <v>93.5</v>
      </c>
      <c r="G103" s="3">
        <v>62</v>
      </c>
      <c r="H103" s="3">
        <v>90.807964777068094</v>
      </c>
      <c r="I103" s="3">
        <v>-7.3079647770680936</v>
      </c>
    </row>
    <row r="104" spans="2:9" x14ac:dyDescent="0.3">
      <c r="B104" s="10" t="s">
        <v>35</v>
      </c>
      <c r="C104" s="7">
        <v>140</v>
      </c>
      <c r="D104" s="7">
        <v>60</v>
      </c>
      <c r="E104" s="7">
        <v>77</v>
      </c>
      <c r="G104" s="3">
        <v>63</v>
      </c>
      <c r="H104" s="3">
        <v>102.10312334416514</v>
      </c>
      <c r="I104" s="3">
        <v>-8.6031233441651409</v>
      </c>
    </row>
    <row r="105" spans="2:9" x14ac:dyDescent="0.3">
      <c r="B105" s="10" t="s">
        <v>35</v>
      </c>
      <c r="C105" s="7">
        <v>178</v>
      </c>
      <c r="D105" s="7">
        <v>66.5</v>
      </c>
      <c r="E105" s="7">
        <v>117.5</v>
      </c>
      <c r="G105" s="3">
        <v>64</v>
      </c>
      <c r="H105" s="3">
        <v>111.71691691057782</v>
      </c>
      <c r="I105" s="3">
        <v>-21.716916910577822</v>
      </c>
    </row>
    <row r="106" spans="2:9" x14ac:dyDescent="0.3">
      <c r="B106" s="10" t="s">
        <v>35</v>
      </c>
      <c r="C106" s="7">
        <v>148</v>
      </c>
      <c r="D106" s="7">
        <v>59</v>
      </c>
      <c r="E106" s="7">
        <v>95</v>
      </c>
      <c r="G106" s="3">
        <v>65</v>
      </c>
      <c r="H106" s="3">
        <v>95.476003283015643</v>
      </c>
      <c r="I106" s="3">
        <v>-0.47600328301564332</v>
      </c>
    </row>
    <row r="107" spans="2:9" x14ac:dyDescent="0.3">
      <c r="B107" s="10" t="s">
        <v>35</v>
      </c>
      <c r="C107" s="7">
        <v>190</v>
      </c>
      <c r="D107" s="7">
        <v>56.8</v>
      </c>
      <c r="E107" s="7">
        <v>98.5</v>
      </c>
      <c r="G107" s="3">
        <v>66</v>
      </c>
      <c r="H107" s="3">
        <v>118.41108866389757</v>
      </c>
      <c r="I107" s="3">
        <v>-0.41108866389757281</v>
      </c>
    </row>
    <row r="108" spans="2:9" x14ac:dyDescent="0.3">
      <c r="B108" s="10" t="s">
        <v>35</v>
      </c>
      <c r="C108" s="7">
        <v>186</v>
      </c>
      <c r="D108" s="7">
        <v>57</v>
      </c>
      <c r="E108" s="7">
        <v>83.5</v>
      </c>
      <c r="G108" s="3">
        <v>67</v>
      </c>
      <c r="H108" s="3">
        <v>102.58423257186092</v>
      </c>
      <c r="I108" s="3">
        <v>-7.5842325718609231</v>
      </c>
    </row>
    <row r="109" spans="2:9" x14ac:dyDescent="0.3">
      <c r="B109" s="10" t="s">
        <v>35</v>
      </c>
      <c r="C109" s="7">
        <v>165</v>
      </c>
      <c r="D109" s="7">
        <v>61.3</v>
      </c>
      <c r="E109" s="7">
        <v>106.5</v>
      </c>
      <c r="G109" s="3">
        <v>68</v>
      </c>
      <c r="H109" s="3">
        <v>68.732842115821711</v>
      </c>
      <c r="I109" s="3">
        <v>-5.2328421158217111</v>
      </c>
    </row>
    <row r="110" spans="2:9" x14ac:dyDescent="0.3">
      <c r="B110" s="10" t="s">
        <v>35</v>
      </c>
      <c r="C110" s="7">
        <v>155</v>
      </c>
      <c r="D110" s="7">
        <v>66</v>
      </c>
      <c r="E110" s="7">
        <v>144.5</v>
      </c>
      <c r="G110" s="3">
        <v>69</v>
      </c>
      <c r="H110" s="3">
        <v>111.16707779321123</v>
      </c>
      <c r="I110" s="3">
        <v>37.332922206788766</v>
      </c>
    </row>
    <row r="111" spans="2:9" x14ac:dyDescent="0.3">
      <c r="B111" s="10" t="s">
        <v>35</v>
      </c>
      <c r="C111" s="7">
        <v>210</v>
      </c>
      <c r="D111" s="7">
        <v>62</v>
      </c>
      <c r="E111" s="7">
        <v>116</v>
      </c>
      <c r="G111" s="3">
        <v>70</v>
      </c>
      <c r="H111" s="3">
        <v>79.925185547995966</v>
      </c>
      <c r="I111" s="3">
        <v>-4.9251855479959659</v>
      </c>
    </row>
    <row r="112" spans="2:9" x14ac:dyDescent="0.3">
      <c r="B112" s="10" t="s">
        <v>35</v>
      </c>
      <c r="C112" s="7">
        <v>144</v>
      </c>
      <c r="D112" s="7">
        <v>61</v>
      </c>
      <c r="E112" s="7">
        <v>92</v>
      </c>
      <c r="G112" s="3">
        <v>71</v>
      </c>
      <c r="H112" s="3">
        <v>114.84049079601581</v>
      </c>
      <c r="I112" s="3">
        <v>-5.3404907960158141</v>
      </c>
    </row>
    <row r="113" spans="2:9" x14ac:dyDescent="0.3">
      <c r="B113" s="10" t="s">
        <v>35</v>
      </c>
      <c r="C113" s="7">
        <v>186</v>
      </c>
      <c r="D113" s="7">
        <v>63.5</v>
      </c>
      <c r="E113" s="7">
        <v>108</v>
      </c>
      <c r="G113" s="3">
        <v>72</v>
      </c>
      <c r="H113" s="3">
        <v>81.710484481936845</v>
      </c>
      <c r="I113" s="3">
        <v>-4.7104844819368452</v>
      </c>
    </row>
    <row r="114" spans="2:9" x14ac:dyDescent="0.3">
      <c r="B114" s="10" t="s">
        <v>36</v>
      </c>
      <c r="C114" s="7">
        <v>157</v>
      </c>
      <c r="D114" s="7">
        <v>60.5</v>
      </c>
      <c r="E114" s="7">
        <v>105</v>
      </c>
      <c r="G114" s="3">
        <v>73</v>
      </c>
      <c r="H114" s="3">
        <v>79.204360805202583</v>
      </c>
      <c r="I114" s="3">
        <v>-5.7043608052025832</v>
      </c>
    </row>
    <row r="115" spans="2:9" x14ac:dyDescent="0.3">
      <c r="B115" s="10" t="s">
        <v>36</v>
      </c>
      <c r="C115" s="7">
        <v>139</v>
      </c>
      <c r="D115" s="7">
        <v>60.5</v>
      </c>
      <c r="E115" s="7">
        <v>87</v>
      </c>
      <c r="G115" s="3">
        <v>74</v>
      </c>
      <c r="H115" s="3">
        <v>124.24753529424916</v>
      </c>
      <c r="I115" s="3">
        <v>15.752464705750839</v>
      </c>
    </row>
    <row r="116" spans="2:9" x14ac:dyDescent="0.3">
      <c r="B116" s="10" t="s">
        <v>36</v>
      </c>
      <c r="C116" s="7">
        <v>146</v>
      </c>
      <c r="D116" s="7">
        <v>57.5</v>
      </c>
      <c r="E116" s="7">
        <v>90</v>
      </c>
      <c r="G116" s="3">
        <v>75</v>
      </c>
      <c r="H116" s="3">
        <v>86.689205989320243</v>
      </c>
      <c r="I116" s="3">
        <v>-9.1892059893202429</v>
      </c>
    </row>
    <row r="117" spans="2:9" x14ac:dyDescent="0.3">
      <c r="B117" s="10" t="s">
        <v>36</v>
      </c>
      <c r="C117" s="7">
        <v>151</v>
      </c>
      <c r="D117" s="7">
        <v>66.3</v>
      </c>
      <c r="E117" s="7">
        <v>117</v>
      </c>
      <c r="G117" s="3">
        <v>76</v>
      </c>
      <c r="H117" s="3">
        <v>91.358363293601542</v>
      </c>
      <c r="I117" s="3">
        <v>9.641636706398458</v>
      </c>
    </row>
    <row r="118" spans="2:9" x14ac:dyDescent="0.3">
      <c r="B118" s="10" t="s">
        <v>36</v>
      </c>
      <c r="C118" s="7">
        <v>153</v>
      </c>
      <c r="D118" s="7">
        <v>60</v>
      </c>
      <c r="E118" s="7">
        <v>84</v>
      </c>
      <c r="G118" s="3">
        <v>77</v>
      </c>
      <c r="H118" s="3">
        <v>113.74249075878316</v>
      </c>
      <c r="I118" s="3">
        <v>28.257509241216837</v>
      </c>
    </row>
    <row r="119" spans="2:9" x14ac:dyDescent="0.3">
      <c r="B119" s="10" t="s">
        <v>36</v>
      </c>
      <c r="C119" s="7">
        <v>176</v>
      </c>
      <c r="D119" s="7">
        <v>65</v>
      </c>
      <c r="E119" s="7">
        <v>118.5</v>
      </c>
      <c r="G119" s="3">
        <v>78</v>
      </c>
      <c r="H119" s="3">
        <v>109.86232868779925</v>
      </c>
      <c r="I119" s="3">
        <v>-11.362328687799248</v>
      </c>
    </row>
    <row r="120" spans="2:9" x14ac:dyDescent="0.3">
      <c r="B120" s="10" t="s">
        <v>36</v>
      </c>
      <c r="C120" s="7">
        <v>146</v>
      </c>
      <c r="D120" s="7">
        <v>57.3</v>
      </c>
      <c r="E120" s="7">
        <v>83</v>
      </c>
      <c r="G120" s="3">
        <v>79</v>
      </c>
      <c r="H120" s="3">
        <v>79.341820584544251</v>
      </c>
      <c r="I120" s="3">
        <v>-6.8418205845442515</v>
      </c>
    </row>
    <row r="121" spans="2:9" x14ac:dyDescent="0.3">
      <c r="B121" s="10" t="s">
        <v>36</v>
      </c>
      <c r="C121" s="7">
        <v>151</v>
      </c>
      <c r="D121" s="7">
        <v>61</v>
      </c>
      <c r="E121" s="7">
        <v>81</v>
      </c>
      <c r="G121" s="3">
        <v>80</v>
      </c>
      <c r="H121" s="3">
        <v>76.628947839630655</v>
      </c>
      <c r="I121" s="3">
        <v>-2.6289478396306549</v>
      </c>
    </row>
    <row r="122" spans="2:9" x14ac:dyDescent="0.3">
      <c r="B122" s="10" t="s">
        <v>36</v>
      </c>
      <c r="C122" s="7">
        <v>193</v>
      </c>
      <c r="D122" s="7">
        <v>66.3</v>
      </c>
      <c r="E122" s="7">
        <v>133</v>
      </c>
      <c r="G122" s="3">
        <v>81</v>
      </c>
      <c r="H122" s="3">
        <v>66.637978978778705</v>
      </c>
      <c r="I122" s="3">
        <v>-2.6379789787787047</v>
      </c>
    </row>
    <row r="123" spans="2:9" x14ac:dyDescent="0.3">
      <c r="B123" s="10" t="s">
        <v>36</v>
      </c>
      <c r="C123" s="7">
        <v>143</v>
      </c>
      <c r="D123" s="7">
        <v>57.5</v>
      </c>
      <c r="E123" s="7">
        <v>75</v>
      </c>
      <c r="G123" s="3">
        <v>82</v>
      </c>
      <c r="H123" s="3">
        <v>113.6732014699455</v>
      </c>
      <c r="I123" s="3">
        <v>-2.1732014699454965</v>
      </c>
    </row>
    <row r="124" spans="2:9" x14ac:dyDescent="0.3">
      <c r="B124" s="10" t="s">
        <v>36</v>
      </c>
      <c r="C124" s="7">
        <v>173</v>
      </c>
      <c r="D124" s="7">
        <v>69</v>
      </c>
      <c r="E124" s="7">
        <v>112.5</v>
      </c>
      <c r="G124" s="3">
        <v>83</v>
      </c>
      <c r="H124" s="3">
        <v>107.18521938563819</v>
      </c>
      <c r="I124" s="3">
        <v>0.81478061436180838</v>
      </c>
    </row>
    <row r="125" spans="2:9" x14ac:dyDescent="0.3">
      <c r="B125" s="10" t="s">
        <v>36</v>
      </c>
      <c r="C125" s="7">
        <v>144</v>
      </c>
      <c r="D125" s="7">
        <v>59.5</v>
      </c>
      <c r="E125" s="7">
        <v>88</v>
      </c>
      <c r="G125" s="3">
        <v>84</v>
      </c>
      <c r="H125" s="3">
        <v>104.84952193516386</v>
      </c>
      <c r="I125" s="3">
        <v>5.6504780648361361</v>
      </c>
    </row>
    <row r="126" spans="2:9" x14ac:dyDescent="0.3">
      <c r="B126" s="10" t="s">
        <v>36</v>
      </c>
      <c r="C126" s="7">
        <v>147</v>
      </c>
      <c r="D126" s="7">
        <v>57</v>
      </c>
      <c r="E126" s="7">
        <v>84</v>
      </c>
      <c r="G126" s="3">
        <v>85</v>
      </c>
      <c r="H126" s="3">
        <v>93.177188073627548</v>
      </c>
      <c r="I126" s="3">
        <v>-1.1771880736275477</v>
      </c>
    </row>
    <row r="127" spans="2:9" x14ac:dyDescent="0.3">
      <c r="B127" s="10" t="s">
        <v>36</v>
      </c>
      <c r="C127" s="7">
        <v>150</v>
      </c>
      <c r="D127" s="7">
        <v>59.5</v>
      </c>
      <c r="E127" s="7">
        <v>84</v>
      </c>
      <c r="G127" s="3">
        <v>86</v>
      </c>
      <c r="H127" s="3">
        <v>80.88684460422067</v>
      </c>
      <c r="I127" s="3">
        <v>-11.88684460422067</v>
      </c>
    </row>
    <row r="128" spans="2:9" x14ac:dyDescent="0.3">
      <c r="B128" s="10" t="s">
        <v>36</v>
      </c>
      <c r="C128" s="7">
        <v>140</v>
      </c>
      <c r="D128" s="7">
        <v>58.5</v>
      </c>
      <c r="E128" s="7">
        <v>86.5</v>
      </c>
      <c r="G128" s="3">
        <v>87</v>
      </c>
      <c r="H128" s="3">
        <v>104.98698171450553</v>
      </c>
      <c r="I128" s="3">
        <v>-1.4869817145055322</v>
      </c>
    </row>
    <row r="129" spans="2:9" x14ac:dyDescent="0.3">
      <c r="B129" s="10" t="s">
        <v>36</v>
      </c>
      <c r="C129" s="7">
        <v>184</v>
      </c>
      <c r="D129" s="7">
        <v>66.5</v>
      </c>
      <c r="E129" s="7">
        <v>112</v>
      </c>
      <c r="G129" s="3">
        <v>88</v>
      </c>
      <c r="H129" s="3">
        <v>88.714779837525612</v>
      </c>
      <c r="I129" s="3">
        <v>0.28522016247438842</v>
      </c>
    </row>
    <row r="130" spans="2:9" x14ac:dyDescent="0.3">
      <c r="B130" s="10" t="s">
        <v>36</v>
      </c>
      <c r="C130" s="7">
        <v>168</v>
      </c>
      <c r="D130" s="7">
        <v>66.5</v>
      </c>
      <c r="E130" s="7">
        <v>111.5</v>
      </c>
      <c r="G130" s="3">
        <v>89</v>
      </c>
      <c r="H130" s="3">
        <v>111.02961801386957</v>
      </c>
      <c r="I130" s="3">
        <v>2.9703819861304339</v>
      </c>
    </row>
    <row r="131" spans="2:9" x14ac:dyDescent="0.3">
      <c r="B131" s="10" t="s">
        <v>36</v>
      </c>
      <c r="C131" s="7">
        <v>203</v>
      </c>
      <c r="D131" s="7">
        <v>66.5</v>
      </c>
      <c r="E131" s="7">
        <v>117</v>
      </c>
      <c r="G131" s="3">
        <v>90</v>
      </c>
      <c r="H131" s="3">
        <v>103.88842227810602</v>
      </c>
      <c r="I131" s="3">
        <v>8.1115777218939797</v>
      </c>
    </row>
    <row r="132" spans="2:9" x14ac:dyDescent="0.3">
      <c r="B132" s="10" t="s">
        <v>36</v>
      </c>
      <c r="C132" s="7">
        <v>200</v>
      </c>
      <c r="D132" s="7">
        <v>71</v>
      </c>
      <c r="E132" s="7">
        <v>147</v>
      </c>
      <c r="G132" s="3">
        <v>91</v>
      </c>
      <c r="H132" s="3">
        <v>97.742411444652305</v>
      </c>
      <c r="I132" s="3">
        <v>14.257588555347695</v>
      </c>
    </row>
    <row r="133" spans="2:9" x14ac:dyDescent="0.3">
      <c r="B133" s="10" t="s">
        <v>36</v>
      </c>
      <c r="C133" s="7">
        <v>145</v>
      </c>
      <c r="D133" s="7">
        <v>56.5</v>
      </c>
      <c r="E133" s="7">
        <v>91</v>
      </c>
      <c r="G133" s="3">
        <v>92</v>
      </c>
      <c r="H133" s="3">
        <v>90.327414948539172</v>
      </c>
      <c r="I133" s="3">
        <v>-6.3274149485391717</v>
      </c>
    </row>
    <row r="134" spans="2:9" x14ac:dyDescent="0.3">
      <c r="B134" s="10" t="s">
        <v>36</v>
      </c>
      <c r="C134" s="7">
        <v>182</v>
      </c>
      <c r="D134" s="7">
        <v>67</v>
      </c>
      <c r="E134" s="7">
        <v>133</v>
      </c>
      <c r="G134" s="3">
        <v>93</v>
      </c>
      <c r="H134" s="3">
        <v>109.55220508553029</v>
      </c>
      <c r="I134" s="3">
        <v>11.447794914469711</v>
      </c>
    </row>
    <row r="135" spans="2:9" x14ac:dyDescent="0.3">
      <c r="B135" s="10" t="s">
        <v>36</v>
      </c>
      <c r="C135" s="7">
        <v>177</v>
      </c>
      <c r="D135" s="7">
        <v>63</v>
      </c>
      <c r="E135" s="7">
        <v>111</v>
      </c>
      <c r="G135" s="3">
        <v>94</v>
      </c>
      <c r="H135" s="3">
        <v>96.059927645634218</v>
      </c>
      <c r="I135" s="3">
        <v>8.4400723543657818</v>
      </c>
    </row>
    <row r="136" spans="2:9" x14ac:dyDescent="0.3">
      <c r="B136" s="10" t="s">
        <v>36</v>
      </c>
      <c r="C136" s="7">
        <v>150</v>
      </c>
      <c r="D136" s="7">
        <v>59</v>
      </c>
      <c r="E136" s="7">
        <v>98</v>
      </c>
      <c r="G136" s="3">
        <v>95</v>
      </c>
      <c r="H136" s="3">
        <v>104.3695315058018</v>
      </c>
      <c r="I136" s="3">
        <v>-5.8695315058018025</v>
      </c>
    </row>
    <row r="137" spans="2:9" x14ac:dyDescent="0.3">
      <c r="B137" s="10" t="s">
        <v>36</v>
      </c>
      <c r="C137" s="7">
        <v>171</v>
      </c>
      <c r="D137" s="7">
        <v>61.8</v>
      </c>
      <c r="E137" s="7">
        <v>112</v>
      </c>
      <c r="G137" s="3">
        <v>96</v>
      </c>
      <c r="H137" s="3">
        <v>92.28537770540737</v>
      </c>
      <c r="I137" s="3">
        <v>-7.7853777054073703</v>
      </c>
    </row>
    <row r="138" spans="2:9" x14ac:dyDescent="0.3">
      <c r="B138" s="10" t="s">
        <v>36</v>
      </c>
      <c r="C138" s="7">
        <v>142</v>
      </c>
      <c r="D138" s="7">
        <v>56</v>
      </c>
      <c r="E138" s="7">
        <v>87.5</v>
      </c>
      <c r="G138" s="3">
        <v>97</v>
      </c>
      <c r="H138" s="3">
        <v>119.74936361539469</v>
      </c>
      <c r="I138" s="3">
        <v>-7.7493636153946852</v>
      </c>
    </row>
    <row r="139" spans="2:9" x14ac:dyDescent="0.3">
      <c r="B139" s="10" t="s">
        <v>36</v>
      </c>
      <c r="C139" s="7">
        <v>144</v>
      </c>
      <c r="D139" s="7">
        <v>60</v>
      </c>
      <c r="E139" s="7">
        <v>89</v>
      </c>
      <c r="G139" s="3">
        <v>98</v>
      </c>
      <c r="H139" s="3">
        <v>85.624731798172746</v>
      </c>
      <c r="I139" s="3">
        <v>-1.6247317981727463</v>
      </c>
    </row>
    <row r="140" spans="2:9" x14ac:dyDescent="0.3">
      <c r="B140" s="10" t="s">
        <v>36</v>
      </c>
      <c r="C140" s="7">
        <v>193</v>
      </c>
      <c r="D140" s="7">
        <v>72</v>
      </c>
      <c r="E140" s="7">
        <v>150</v>
      </c>
      <c r="G140" s="3">
        <v>99</v>
      </c>
      <c r="H140" s="3">
        <v>78.037071479132265</v>
      </c>
      <c r="I140" s="3">
        <v>5.9629285208677345</v>
      </c>
    </row>
    <row r="141" spans="2:9" x14ac:dyDescent="0.3">
      <c r="B141" s="10" t="s">
        <v>36</v>
      </c>
      <c r="C141" s="7">
        <v>139</v>
      </c>
      <c r="D141" s="7">
        <v>55</v>
      </c>
      <c r="E141" s="7">
        <v>73.5</v>
      </c>
      <c r="G141" s="3">
        <v>100</v>
      </c>
      <c r="H141" s="3">
        <v>87.650305646378087</v>
      </c>
      <c r="I141" s="3">
        <v>23.849694353621913</v>
      </c>
    </row>
    <row r="142" spans="2:9" x14ac:dyDescent="0.3">
      <c r="B142" s="10" t="s">
        <v>36</v>
      </c>
      <c r="C142" s="7">
        <v>196</v>
      </c>
      <c r="D142" s="7">
        <v>64.5</v>
      </c>
      <c r="E142" s="7">
        <v>98</v>
      </c>
      <c r="G142" s="3">
        <v>101</v>
      </c>
      <c r="H142" s="3">
        <v>103.23744622331716</v>
      </c>
      <c r="I142" s="3">
        <v>-9.7374462233171641</v>
      </c>
    </row>
    <row r="143" spans="2:9" x14ac:dyDescent="0.3">
      <c r="B143" s="10" t="s">
        <v>36</v>
      </c>
      <c r="C143" s="7">
        <v>153</v>
      </c>
      <c r="D143" s="7">
        <v>57.8</v>
      </c>
      <c r="E143" s="7">
        <v>79.5</v>
      </c>
      <c r="G143" s="3">
        <v>102</v>
      </c>
      <c r="H143" s="3">
        <v>91.221462913426734</v>
      </c>
      <c r="I143" s="3">
        <v>-14.221462913426734</v>
      </c>
    </row>
    <row r="144" spans="2:9" x14ac:dyDescent="0.3">
      <c r="B144" s="10" t="s">
        <v>36</v>
      </c>
      <c r="C144" s="7">
        <v>164</v>
      </c>
      <c r="D144" s="7">
        <v>66.5</v>
      </c>
      <c r="E144" s="7">
        <v>112</v>
      </c>
      <c r="G144" s="3">
        <v>103</v>
      </c>
      <c r="H144" s="3">
        <v>120.43722191126977</v>
      </c>
      <c r="I144" s="3">
        <v>-2.9372219112697735</v>
      </c>
    </row>
    <row r="145" spans="2:9" x14ac:dyDescent="0.3">
      <c r="B145" s="10" t="s">
        <v>36</v>
      </c>
      <c r="C145" s="7">
        <v>151</v>
      </c>
      <c r="D145" s="7">
        <v>59.3</v>
      </c>
      <c r="E145" s="7">
        <v>87</v>
      </c>
      <c r="G145" s="3">
        <v>104</v>
      </c>
      <c r="H145" s="3">
        <v>90.053614188189556</v>
      </c>
      <c r="I145" s="3">
        <v>4.946385811810444</v>
      </c>
    </row>
    <row r="146" spans="2:9" x14ac:dyDescent="0.3">
      <c r="B146" s="10" t="s">
        <v>36</v>
      </c>
      <c r="C146" s="7">
        <v>144</v>
      </c>
      <c r="D146" s="7">
        <v>57.3</v>
      </c>
      <c r="E146" s="7">
        <v>76.5</v>
      </c>
      <c r="G146" s="3">
        <v>105</v>
      </c>
      <c r="H146" s="3">
        <v>93.34705490072065</v>
      </c>
      <c r="I146" s="3">
        <v>5.15294509927935</v>
      </c>
    </row>
    <row r="147" spans="2:9" x14ac:dyDescent="0.3">
      <c r="B147" s="10" t="s">
        <v>36</v>
      </c>
      <c r="C147" s="7">
        <v>189</v>
      </c>
      <c r="D147" s="7">
        <v>67</v>
      </c>
      <c r="E147" s="7">
        <v>128</v>
      </c>
      <c r="G147" s="3">
        <v>106</v>
      </c>
      <c r="H147" s="3">
        <v>93.003964851533368</v>
      </c>
      <c r="I147" s="3">
        <v>-9.5039648515333681</v>
      </c>
    </row>
    <row r="148" spans="2:9" x14ac:dyDescent="0.3">
      <c r="B148" s="10" t="s">
        <v>36</v>
      </c>
      <c r="C148" s="7">
        <v>160</v>
      </c>
      <c r="D148" s="7">
        <v>60.5</v>
      </c>
      <c r="E148" s="7">
        <v>84</v>
      </c>
      <c r="G148" s="3">
        <v>107</v>
      </c>
      <c r="H148" s="3">
        <v>101.24539822119695</v>
      </c>
      <c r="I148" s="3">
        <v>5.2546017788030497</v>
      </c>
    </row>
    <row r="149" spans="2:9" x14ac:dyDescent="0.3">
      <c r="B149" s="10" t="s">
        <v>36</v>
      </c>
      <c r="C149" s="7">
        <v>141</v>
      </c>
      <c r="D149" s="7">
        <v>53.3</v>
      </c>
      <c r="E149" s="7">
        <v>84</v>
      </c>
      <c r="G149" s="3">
        <v>108</v>
      </c>
      <c r="H149" s="3">
        <v>113.36587486351075</v>
      </c>
      <c r="I149" s="3">
        <v>31.134125136489246</v>
      </c>
    </row>
    <row r="150" spans="2:9" x14ac:dyDescent="0.3">
      <c r="B150" s="10" t="s">
        <v>36</v>
      </c>
      <c r="C150" s="7">
        <v>206</v>
      </c>
      <c r="D150" s="7">
        <v>68.3</v>
      </c>
      <c r="E150" s="7">
        <v>134</v>
      </c>
      <c r="G150" s="3">
        <v>109</v>
      </c>
      <c r="H150" s="3">
        <v>114.2208029906447</v>
      </c>
      <c r="I150" s="3">
        <v>1.7791970093553005</v>
      </c>
    </row>
    <row r="151" spans="2:9" x14ac:dyDescent="0.3">
      <c r="B151" s="10" t="s">
        <v>36</v>
      </c>
      <c r="C151" s="7">
        <v>140</v>
      </c>
      <c r="D151" s="7">
        <v>59.5</v>
      </c>
      <c r="E151" s="7">
        <v>94.5</v>
      </c>
      <c r="G151" s="3">
        <v>110</v>
      </c>
      <c r="H151" s="3">
        <v>95.272610609837415</v>
      </c>
      <c r="I151" s="3">
        <v>-3.2726106098374146</v>
      </c>
    </row>
    <row r="152" spans="2:9" x14ac:dyDescent="0.3">
      <c r="B152" s="10" t="s">
        <v>36</v>
      </c>
      <c r="C152" s="7">
        <v>183</v>
      </c>
      <c r="D152" s="7">
        <v>66</v>
      </c>
      <c r="E152" s="7">
        <v>105.5</v>
      </c>
      <c r="G152" s="3">
        <v>111</v>
      </c>
      <c r="H152" s="3">
        <v>113.08927710732692</v>
      </c>
      <c r="I152" s="3">
        <v>-5.0892771073269216</v>
      </c>
    </row>
    <row r="153" spans="2:9" x14ac:dyDescent="0.3">
      <c r="B153" s="10" t="s">
        <v>36</v>
      </c>
      <c r="C153" s="7">
        <v>144</v>
      </c>
      <c r="D153" s="7">
        <v>62.8</v>
      </c>
      <c r="E153" s="7">
        <v>94</v>
      </c>
      <c r="G153" s="3">
        <v>112</v>
      </c>
      <c r="H153" s="3">
        <v>96.851160475598988</v>
      </c>
      <c r="I153" s="3">
        <v>8.1488395244010121</v>
      </c>
    </row>
    <row r="154" spans="2:9" x14ac:dyDescent="0.3">
      <c r="B154" s="10" t="s">
        <v>36</v>
      </c>
      <c r="C154" s="7">
        <v>162</v>
      </c>
      <c r="D154" s="7">
        <v>64.5</v>
      </c>
      <c r="E154" s="7">
        <v>119</v>
      </c>
      <c r="G154" s="3">
        <v>113</v>
      </c>
      <c r="H154" s="3">
        <v>92.526212018838692</v>
      </c>
      <c r="I154" s="3">
        <v>-5.5262120188386916</v>
      </c>
    </row>
    <row r="155" spans="2:9" x14ac:dyDescent="0.3">
      <c r="B155" s="10" t="s">
        <v>36</v>
      </c>
      <c r="C155" s="7">
        <v>175</v>
      </c>
      <c r="D155" s="7">
        <v>64</v>
      </c>
      <c r="E155" s="7">
        <v>92</v>
      </c>
      <c r="G155" s="3">
        <v>114</v>
      </c>
      <c r="H155" s="3">
        <v>84.93799230063135</v>
      </c>
      <c r="I155" s="3">
        <v>5.0620076993686496</v>
      </c>
    </row>
    <row r="156" spans="2:9" x14ac:dyDescent="0.3">
      <c r="B156" s="10" t="s">
        <v>36</v>
      </c>
      <c r="C156" s="7">
        <v>170</v>
      </c>
      <c r="D156" s="7">
        <v>63.8</v>
      </c>
      <c r="E156" s="7">
        <v>112.5</v>
      </c>
      <c r="G156" s="3">
        <v>115</v>
      </c>
      <c r="H156" s="3">
        <v>113.33178961825877</v>
      </c>
      <c r="I156" s="3">
        <v>3.6682103817412326</v>
      </c>
    </row>
    <row r="157" spans="2:9" x14ac:dyDescent="0.3">
      <c r="B157" s="10" t="s">
        <v>36</v>
      </c>
      <c r="C157" s="7">
        <v>156</v>
      </c>
      <c r="D157" s="7">
        <v>66.3</v>
      </c>
      <c r="E157" s="7">
        <v>106</v>
      </c>
      <c r="G157" s="3">
        <v>116</v>
      </c>
      <c r="H157" s="3">
        <v>94.345036798864726</v>
      </c>
      <c r="I157" s="3">
        <v>-10.345036798864726</v>
      </c>
    </row>
    <row r="158" spans="2:9" x14ac:dyDescent="0.3">
      <c r="B158" s="10" t="s">
        <v>36</v>
      </c>
      <c r="C158" s="7">
        <v>188</v>
      </c>
      <c r="D158" s="7">
        <v>67.3</v>
      </c>
      <c r="E158" s="7">
        <v>112</v>
      </c>
      <c r="G158" s="3">
        <v>117</v>
      </c>
      <c r="H158" s="3">
        <v>115.3216000237116</v>
      </c>
      <c r="I158" s="3">
        <v>3.1783999762884036</v>
      </c>
    </row>
    <row r="159" spans="2:9" x14ac:dyDescent="0.3">
      <c r="B159" s="10" t="s">
        <v>36</v>
      </c>
      <c r="C159" s="7">
        <v>193</v>
      </c>
      <c r="D159" s="7">
        <v>67.8</v>
      </c>
      <c r="E159" s="7">
        <v>127.5</v>
      </c>
      <c r="G159" s="3">
        <v>118</v>
      </c>
      <c r="H159" s="3">
        <v>84.319982692760789</v>
      </c>
      <c r="I159" s="3">
        <v>-1.3199826927607887</v>
      </c>
    </row>
    <row r="160" spans="2:9" x14ac:dyDescent="0.3">
      <c r="B160" s="10" t="s">
        <v>36</v>
      </c>
      <c r="C160" s="7">
        <v>156</v>
      </c>
      <c r="D160" s="7">
        <v>58.3</v>
      </c>
      <c r="E160" s="7">
        <v>92.5</v>
      </c>
      <c r="G160" s="3">
        <v>119</v>
      </c>
      <c r="H160" s="3">
        <v>96.954535009688641</v>
      </c>
      <c r="I160" s="3">
        <v>-15.954535009688641</v>
      </c>
    </row>
    <row r="161" spans="2:9" x14ac:dyDescent="0.3">
      <c r="B161" s="10" t="s">
        <v>36</v>
      </c>
      <c r="C161" s="7">
        <v>156</v>
      </c>
      <c r="D161" s="7">
        <v>68.5</v>
      </c>
      <c r="E161" s="7">
        <v>114</v>
      </c>
      <c r="G161" s="3">
        <v>120</v>
      </c>
      <c r="H161" s="3">
        <v>123.42333601736613</v>
      </c>
      <c r="I161" s="3">
        <v>9.5766639826338746</v>
      </c>
    </row>
    <row r="162" spans="2:9" x14ac:dyDescent="0.3">
      <c r="B162" s="10" t="s">
        <v>36</v>
      </c>
      <c r="C162" s="7">
        <v>149</v>
      </c>
      <c r="D162" s="7">
        <v>52.5</v>
      </c>
      <c r="E162" s="7">
        <v>81</v>
      </c>
      <c r="G162" s="3">
        <v>121</v>
      </c>
      <c r="H162" s="3">
        <v>84.217167557837968</v>
      </c>
      <c r="I162" s="3">
        <v>-9.2171675578379677</v>
      </c>
    </row>
    <row r="163" spans="2:9" x14ac:dyDescent="0.3">
      <c r="B163" s="10" t="s">
        <v>36</v>
      </c>
      <c r="C163" s="7">
        <v>142</v>
      </c>
      <c r="D163" s="7">
        <v>58.8</v>
      </c>
      <c r="E163" s="7">
        <v>84</v>
      </c>
      <c r="G163" s="3">
        <v>122</v>
      </c>
      <c r="H163" s="3">
        <v>126.96096743832962</v>
      </c>
      <c r="I163" s="3">
        <v>-14.460967438329618</v>
      </c>
    </row>
    <row r="164" spans="2:9" x14ac:dyDescent="0.3">
      <c r="B164" s="10" t="s">
        <v>36</v>
      </c>
      <c r="C164" s="7">
        <v>152</v>
      </c>
      <c r="D164" s="7">
        <v>59.5</v>
      </c>
      <c r="E164" s="7">
        <v>105</v>
      </c>
      <c r="G164" s="3">
        <v>123</v>
      </c>
      <c r="H164" s="3">
        <v>90.637538550808159</v>
      </c>
      <c r="I164" s="3">
        <v>-2.6375385508081592</v>
      </c>
    </row>
    <row r="165" spans="2:9" x14ac:dyDescent="0.3">
      <c r="B165" s="10" t="s">
        <v>36</v>
      </c>
      <c r="C165" s="7">
        <v>143</v>
      </c>
      <c r="D165" s="7">
        <v>57.5</v>
      </c>
      <c r="E165" s="7">
        <v>101</v>
      </c>
      <c r="G165" s="3">
        <v>124</v>
      </c>
      <c r="H165" s="3">
        <v>83.633243195219393</v>
      </c>
      <c r="I165" s="3">
        <v>0.36675680478060713</v>
      </c>
    </row>
    <row r="166" spans="2:9" x14ac:dyDescent="0.3">
      <c r="B166" s="10" t="s">
        <v>36</v>
      </c>
      <c r="C166" s="7">
        <v>173</v>
      </c>
      <c r="D166" s="7">
        <v>66</v>
      </c>
      <c r="E166" s="7">
        <v>112</v>
      </c>
      <c r="G166" s="3">
        <v>125</v>
      </c>
      <c r="H166" s="3">
        <v>92.079188036394925</v>
      </c>
      <c r="I166" s="3">
        <v>-8.0791880363949247</v>
      </c>
    </row>
    <row r="167" spans="2:9" x14ac:dyDescent="0.3">
      <c r="B167" s="10" t="s">
        <v>36</v>
      </c>
      <c r="C167" s="7">
        <v>177</v>
      </c>
      <c r="D167" s="7">
        <v>60.5</v>
      </c>
      <c r="E167" s="7">
        <v>112</v>
      </c>
      <c r="G167" s="3">
        <v>126</v>
      </c>
      <c r="H167" s="3">
        <v>86.58639085439745</v>
      </c>
      <c r="I167" s="3">
        <v>-8.6390854397450312E-2</v>
      </c>
    </row>
    <row r="168" spans="2:9" x14ac:dyDescent="0.3">
      <c r="B168" s="10" t="s">
        <v>36</v>
      </c>
      <c r="C168" s="7">
        <v>150</v>
      </c>
      <c r="D168" s="7">
        <v>61.8</v>
      </c>
      <c r="E168" s="7">
        <v>118</v>
      </c>
      <c r="G168" s="3">
        <v>127</v>
      </c>
      <c r="H168" s="3">
        <v>121.87887139685654</v>
      </c>
      <c r="I168" s="3">
        <v>-9.8788713968565389</v>
      </c>
    </row>
    <row r="169" spans="2:9" x14ac:dyDescent="0.3">
      <c r="B169" s="10" t="s">
        <v>36</v>
      </c>
      <c r="C169" s="7">
        <v>162</v>
      </c>
      <c r="D169" s="7">
        <v>63</v>
      </c>
      <c r="E169" s="7">
        <v>91</v>
      </c>
      <c r="G169" s="3">
        <v>128</v>
      </c>
      <c r="H169" s="3">
        <v>118.03447276862516</v>
      </c>
      <c r="I169" s="3">
        <v>-6.5344727686251645</v>
      </c>
    </row>
    <row r="170" spans="2:9" x14ac:dyDescent="0.3">
      <c r="B170" s="10" t="s">
        <v>36</v>
      </c>
      <c r="C170" s="7">
        <v>148</v>
      </c>
      <c r="D170" s="7">
        <v>60.5</v>
      </c>
      <c r="E170" s="7">
        <v>118</v>
      </c>
      <c r="G170" s="3">
        <v>129</v>
      </c>
      <c r="H170" s="3">
        <v>126.4440947678813</v>
      </c>
      <c r="I170" s="3">
        <v>-9.4440947678812961</v>
      </c>
    </row>
    <row r="171" spans="2:9" x14ac:dyDescent="0.3">
      <c r="B171" s="10" t="s">
        <v>36</v>
      </c>
      <c r="C171" s="7">
        <v>206</v>
      </c>
      <c r="D171" s="7">
        <v>69.5</v>
      </c>
      <c r="E171" s="7">
        <v>171.5</v>
      </c>
      <c r="G171" s="3">
        <v>130</v>
      </c>
      <c r="H171" s="3">
        <v>139.62848620217576</v>
      </c>
      <c r="I171" s="3">
        <v>7.3715137978242353</v>
      </c>
    </row>
    <row r="172" spans="2:9" x14ac:dyDescent="0.3">
      <c r="B172" s="10" t="s">
        <v>36</v>
      </c>
      <c r="C172" s="7">
        <v>194</v>
      </c>
      <c r="D172" s="7">
        <v>65.3</v>
      </c>
      <c r="E172" s="7">
        <v>134.5</v>
      </c>
      <c r="G172" s="3">
        <v>131</v>
      </c>
      <c r="H172" s="3">
        <v>81.607669347014053</v>
      </c>
      <c r="I172" s="3">
        <v>9.3923306529859474</v>
      </c>
    </row>
    <row r="173" spans="2:9" x14ac:dyDescent="0.3">
      <c r="B173" s="10" t="s">
        <v>36</v>
      </c>
      <c r="C173" s="7">
        <v>186</v>
      </c>
      <c r="D173" s="7">
        <v>66.5</v>
      </c>
      <c r="E173" s="7">
        <v>112</v>
      </c>
      <c r="G173" s="3">
        <v>132</v>
      </c>
      <c r="H173" s="3">
        <v>122.94334558800406</v>
      </c>
      <c r="I173" s="3">
        <v>10.056654411995936</v>
      </c>
    </row>
    <row r="174" spans="2:9" x14ac:dyDescent="0.3">
      <c r="B174" s="10" t="s">
        <v>36</v>
      </c>
      <c r="C174" s="7">
        <v>164</v>
      </c>
      <c r="D174" s="7">
        <v>58</v>
      </c>
      <c r="E174" s="7">
        <v>84</v>
      </c>
      <c r="G174" s="3">
        <v>133</v>
      </c>
      <c r="H174" s="3">
        <v>109.38177885927033</v>
      </c>
      <c r="I174" s="3">
        <v>1.6182211407296734</v>
      </c>
    </row>
    <row r="175" spans="2:9" x14ac:dyDescent="0.3">
      <c r="B175" s="10" t="s">
        <v>36</v>
      </c>
      <c r="C175" s="7">
        <v>155</v>
      </c>
      <c r="D175" s="7">
        <v>57.3</v>
      </c>
      <c r="E175" s="7">
        <v>80.5</v>
      </c>
      <c r="G175" s="3">
        <v>134</v>
      </c>
      <c r="H175" s="3">
        <v>90.534164016718478</v>
      </c>
      <c r="I175" s="3">
        <v>7.4658359832815222</v>
      </c>
    </row>
    <row r="176" spans="2:9" x14ac:dyDescent="0.3">
      <c r="B176" s="10" t="s">
        <v>36</v>
      </c>
      <c r="C176" s="7">
        <v>189</v>
      </c>
      <c r="D176" s="7">
        <v>65</v>
      </c>
      <c r="E176" s="7">
        <v>114</v>
      </c>
      <c r="G176" s="3">
        <v>135</v>
      </c>
      <c r="H176" s="3">
        <v>104.23207172646013</v>
      </c>
      <c r="I176" s="3">
        <v>7.7679282735398658</v>
      </c>
    </row>
    <row r="177" spans="2:9" x14ac:dyDescent="0.3">
      <c r="B177" s="10" t="s">
        <v>36</v>
      </c>
      <c r="C177" s="7">
        <v>150</v>
      </c>
      <c r="D177" s="7">
        <v>59.5</v>
      </c>
      <c r="E177" s="7">
        <v>84</v>
      </c>
      <c r="G177" s="3">
        <v>136</v>
      </c>
      <c r="H177" s="3">
        <v>79.341820584544251</v>
      </c>
      <c r="I177" s="3">
        <v>8.1581794154557485</v>
      </c>
    </row>
    <row r="178" spans="2:9" x14ac:dyDescent="0.3">
      <c r="B178" s="10" t="s">
        <v>36</v>
      </c>
      <c r="C178" s="7">
        <v>183</v>
      </c>
      <c r="D178" s="7">
        <v>64.8</v>
      </c>
      <c r="E178" s="7">
        <v>111</v>
      </c>
      <c r="G178" s="3">
        <v>137</v>
      </c>
      <c r="H178" s="3">
        <v>92.182562570484578</v>
      </c>
      <c r="I178" s="3">
        <v>-3.1825625704845777</v>
      </c>
    </row>
    <row r="179" spans="2:9" x14ac:dyDescent="0.3">
      <c r="B179" s="10" t="s">
        <v>36</v>
      </c>
      <c r="C179" s="7">
        <v>156</v>
      </c>
      <c r="D179" s="7">
        <v>61.8</v>
      </c>
      <c r="E179" s="7">
        <v>112</v>
      </c>
      <c r="G179" s="3">
        <v>138</v>
      </c>
      <c r="H179" s="3">
        <v>141.03660984167738</v>
      </c>
      <c r="I179" s="3">
        <v>8.9633901583226248</v>
      </c>
    </row>
    <row r="180" spans="2:9" x14ac:dyDescent="0.3">
      <c r="B180" s="10" t="s">
        <v>36</v>
      </c>
      <c r="C180" s="7">
        <v>150</v>
      </c>
      <c r="D180" s="7">
        <v>59</v>
      </c>
      <c r="E180" s="7">
        <v>99.5</v>
      </c>
      <c r="G180" s="3">
        <v>139</v>
      </c>
      <c r="H180" s="3">
        <v>75.530947802398003</v>
      </c>
      <c r="I180" s="3">
        <v>-2.0309478023980034</v>
      </c>
    </row>
    <row r="181" spans="2:9" x14ac:dyDescent="0.3">
      <c r="B181" s="10" t="s">
        <v>36</v>
      </c>
      <c r="C181" s="7">
        <v>250</v>
      </c>
      <c r="D181" s="7">
        <v>67.5</v>
      </c>
      <c r="E181" s="7">
        <v>171.5</v>
      </c>
      <c r="G181" s="3">
        <v>140</v>
      </c>
      <c r="H181" s="3">
        <v>118.58207428932437</v>
      </c>
      <c r="I181" s="3">
        <v>-20.582074289324368</v>
      </c>
    </row>
    <row r="182" spans="2:9" x14ac:dyDescent="0.3">
      <c r="B182" s="10" t="s">
        <v>36</v>
      </c>
      <c r="C182" s="7">
        <v>185</v>
      </c>
      <c r="D182" s="7">
        <v>66</v>
      </c>
      <c r="E182" s="7">
        <v>105</v>
      </c>
      <c r="G182" s="3">
        <v>141</v>
      </c>
      <c r="H182" s="3">
        <v>87.546931112288433</v>
      </c>
      <c r="I182" s="3">
        <v>-8.0469311122884335</v>
      </c>
    </row>
    <row r="183" spans="2:9" x14ac:dyDescent="0.3">
      <c r="B183" s="10" t="s">
        <v>36</v>
      </c>
      <c r="C183" s="7">
        <v>140</v>
      </c>
      <c r="D183" s="7">
        <v>56.5</v>
      </c>
      <c r="E183" s="7">
        <v>84</v>
      </c>
      <c r="G183" s="3">
        <v>142</v>
      </c>
      <c r="H183" s="3">
        <v>117.07337311156732</v>
      </c>
      <c r="I183" s="3">
        <v>-5.0733731115673208</v>
      </c>
    </row>
    <row r="184" spans="2:9" x14ac:dyDescent="0.3">
      <c r="B184" s="10" t="s">
        <v>36</v>
      </c>
      <c r="C184" s="7">
        <v>160</v>
      </c>
      <c r="D184" s="7">
        <v>59.3</v>
      </c>
      <c r="E184" s="7">
        <v>78.5</v>
      </c>
      <c r="G184" s="3">
        <v>143</v>
      </c>
      <c r="H184" s="3">
        <v>91.701453342788795</v>
      </c>
      <c r="I184" s="3">
        <v>-4.7014533427887955</v>
      </c>
    </row>
    <row r="185" spans="2:9" x14ac:dyDescent="0.3">
      <c r="B185" s="10" t="s">
        <v>36</v>
      </c>
      <c r="C185" s="7">
        <v>164</v>
      </c>
      <c r="D185" s="7">
        <v>60.5</v>
      </c>
      <c r="E185" s="7">
        <v>95</v>
      </c>
      <c r="G185" s="3">
        <v>144</v>
      </c>
      <c r="H185" s="3">
        <v>83.839432864231867</v>
      </c>
      <c r="I185" s="3">
        <v>-7.3394328642318669</v>
      </c>
    </row>
    <row r="186" spans="2:9" x14ac:dyDescent="0.3">
      <c r="B186" s="10" t="s">
        <v>36</v>
      </c>
      <c r="C186" s="7">
        <v>175</v>
      </c>
      <c r="D186" s="7">
        <v>68</v>
      </c>
      <c r="E186" s="7">
        <v>112</v>
      </c>
      <c r="G186" s="3">
        <v>145</v>
      </c>
      <c r="H186" s="3">
        <v>124.62526998785529</v>
      </c>
      <c r="I186" s="3">
        <v>3.3747300121447097</v>
      </c>
    </row>
    <row r="187" spans="2:9" x14ac:dyDescent="0.3">
      <c r="B187" s="10" t="s">
        <v>36</v>
      </c>
      <c r="C187" s="7">
        <v>174</v>
      </c>
      <c r="D187" s="7">
        <v>66</v>
      </c>
      <c r="E187" s="7">
        <v>108</v>
      </c>
      <c r="G187" s="3">
        <v>146</v>
      </c>
      <c r="H187" s="3">
        <v>97.571985218392371</v>
      </c>
      <c r="I187" s="3">
        <v>-13.571985218392371</v>
      </c>
    </row>
    <row r="188" spans="2:9" x14ac:dyDescent="0.3">
      <c r="B188" s="10" t="s">
        <v>36</v>
      </c>
      <c r="C188" s="7">
        <v>149</v>
      </c>
      <c r="D188" s="7">
        <v>57</v>
      </c>
      <c r="E188" s="7">
        <v>92</v>
      </c>
      <c r="G188" s="3">
        <v>147</v>
      </c>
      <c r="H188" s="3">
        <v>70.75841596402708</v>
      </c>
      <c r="I188" s="3">
        <v>13.24158403597292</v>
      </c>
    </row>
    <row r="189" spans="2:9" x14ac:dyDescent="0.3">
      <c r="B189" s="10" t="s">
        <v>36</v>
      </c>
      <c r="C189" s="7">
        <v>169</v>
      </c>
      <c r="D189" s="7">
        <v>62</v>
      </c>
      <c r="E189" s="7">
        <v>100</v>
      </c>
      <c r="G189" s="3">
        <v>148</v>
      </c>
      <c r="H189" s="3">
        <v>132.72700598150982</v>
      </c>
      <c r="I189" s="3">
        <v>1.2729940184901807</v>
      </c>
    </row>
    <row r="190" spans="2:9" x14ac:dyDescent="0.3">
      <c r="B190" s="10" t="s">
        <v>36</v>
      </c>
      <c r="C190" s="7">
        <v>157</v>
      </c>
      <c r="D190" s="7">
        <v>58</v>
      </c>
      <c r="E190" s="7">
        <v>80.5</v>
      </c>
      <c r="G190" s="3">
        <v>149</v>
      </c>
      <c r="H190" s="3">
        <v>89.676438893750316</v>
      </c>
      <c r="I190" s="3">
        <v>4.8235611062496844</v>
      </c>
    </row>
    <row r="191" spans="2:9" x14ac:dyDescent="0.3">
      <c r="B191" s="10" t="s">
        <v>36</v>
      </c>
      <c r="C191" s="7">
        <v>156</v>
      </c>
      <c r="D191" s="7">
        <v>61.5</v>
      </c>
      <c r="E191" s="7">
        <v>108.5</v>
      </c>
      <c r="G191" s="3">
        <v>150</v>
      </c>
      <c r="H191" s="3">
        <v>120.09357246291566</v>
      </c>
      <c r="I191" s="3">
        <v>-14.59357246291566</v>
      </c>
    </row>
    <row r="192" spans="2:9" x14ac:dyDescent="0.3">
      <c r="B192" s="10" t="s">
        <v>36</v>
      </c>
      <c r="C192" s="7">
        <v>144</v>
      </c>
      <c r="D192" s="7">
        <v>57</v>
      </c>
      <c r="E192" s="7">
        <v>84</v>
      </c>
      <c r="G192" s="3">
        <v>151</v>
      </c>
      <c r="H192" s="3">
        <v>100.83469708067256</v>
      </c>
      <c r="I192" s="3">
        <v>-6.8346970806725551</v>
      </c>
    </row>
    <row r="193" spans="2:9" x14ac:dyDescent="0.3">
      <c r="B193" s="10" t="s">
        <v>36</v>
      </c>
      <c r="C193" s="7">
        <v>142</v>
      </c>
      <c r="D193" s="7">
        <v>55</v>
      </c>
      <c r="E193" s="7">
        <v>70</v>
      </c>
      <c r="G193" s="3">
        <v>152</v>
      </c>
      <c r="H193" s="3">
        <v>110.4127272043327</v>
      </c>
      <c r="I193" s="3">
        <v>8.5872727956673032</v>
      </c>
    </row>
    <row r="194" spans="2:9" x14ac:dyDescent="0.3">
      <c r="B194" s="10" t="s">
        <v>36</v>
      </c>
      <c r="C194" s="7">
        <v>189</v>
      </c>
      <c r="D194" s="7">
        <v>66.3</v>
      </c>
      <c r="E194" s="7">
        <v>112</v>
      </c>
      <c r="G194" s="3">
        <v>153</v>
      </c>
      <c r="H194" s="3">
        <v>111.99127707009427</v>
      </c>
      <c r="I194" s="3">
        <v>-19.99127707009427</v>
      </c>
    </row>
    <row r="195" spans="2:9" x14ac:dyDescent="0.3">
      <c r="B195" s="10" t="s">
        <v>36</v>
      </c>
      <c r="C195" s="7">
        <v>174</v>
      </c>
      <c r="D195" s="7">
        <v>69.8</v>
      </c>
      <c r="E195" s="7">
        <v>119.5</v>
      </c>
      <c r="G195" s="3">
        <v>154</v>
      </c>
      <c r="H195" s="3">
        <v>110.17189289090138</v>
      </c>
      <c r="I195" s="3">
        <v>2.3281071090986245</v>
      </c>
    </row>
    <row r="196" spans="2:9" x14ac:dyDescent="0.3">
      <c r="B196" s="10" t="s">
        <v>36</v>
      </c>
      <c r="C196" s="7">
        <v>163</v>
      </c>
      <c r="D196" s="7">
        <v>65.3</v>
      </c>
      <c r="E196" s="7">
        <v>117.5</v>
      </c>
      <c r="G196" s="3">
        <v>155</v>
      </c>
      <c r="H196" s="3">
        <v>114.53316418958107</v>
      </c>
      <c r="I196" s="3">
        <v>-8.5331641895810719</v>
      </c>
    </row>
    <row r="197" spans="2:9" x14ac:dyDescent="0.3">
      <c r="B197" s="10" t="s">
        <v>36</v>
      </c>
      <c r="C197" s="7">
        <v>155</v>
      </c>
      <c r="D197" s="7">
        <v>61.8</v>
      </c>
      <c r="E197" s="7">
        <v>91.5</v>
      </c>
      <c r="G197" s="3">
        <v>156</v>
      </c>
      <c r="H197" s="3">
        <v>125.31200948539666</v>
      </c>
      <c r="I197" s="3">
        <v>-13.312009485396658</v>
      </c>
    </row>
    <row r="198" spans="2:9" x14ac:dyDescent="0.3">
      <c r="B198" s="10" t="s">
        <v>36</v>
      </c>
      <c r="C198" s="7">
        <v>175</v>
      </c>
      <c r="D198" s="7">
        <v>65.5</v>
      </c>
      <c r="E198" s="7">
        <v>114</v>
      </c>
      <c r="G198" s="3">
        <v>157</v>
      </c>
      <c r="H198" s="3">
        <v>128.05840807639541</v>
      </c>
      <c r="I198" s="3">
        <v>-0.55840807639540913</v>
      </c>
    </row>
    <row r="199" spans="2:9" x14ac:dyDescent="0.3">
      <c r="B199" s="10" t="s">
        <v>36</v>
      </c>
      <c r="C199" s="7">
        <v>188</v>
      </c>
      <c r="D199" s="7">
        <v>63.3</v>
      </c>
      <c r="E199" s="7">
        <v>115.5</v>
      </c>
      <c r="G199" s="3">
        <v>158</v>
      </c>
      <c r="H199" s="3">
        <v>89.812779874758235</v>
      </c>
      <c r="I199" s="3">
        <v>2.6872201252417653</v>
      </c>
    </row>
    <row r="200" spans="2:9" x14ac:dyDescent="0.3">
      <c r="B200" s="10" t="s">
        <v>36</v>
      </c>
      <c r="C200" s="7">
        <v>141</v>
      </c>
      <c r="D200" s="7">
        <v>57.5</v>
      </c>
      <c r="E200" s="7">
        <v>85</v>
      </c>
      <c r="G200" s="3">
        <v>159</v>
      </c>
      <c r="H200" s="3">
        <v>121.33126987615734</v>
      </c>
      <c r="I200" s="3">
        <v>-7.3312698761573358</v>
      </c>
    </row>
    <row r="201" spans="2:9" x14ac:dyDescent="0.3">
      <c r="B201" s="10" t="s">
        <v>36</v>
      </c>
      <c r="C201" s="7">
        <v>140</v>
      </c>
      <c r="D201" s="7">
        <v>56.8</v>
      </c>
      <c r="E201" s="7">
        <v>83.5</v>
      </c>
      <c r="G201" s="3">
        <v>160</v>
      </c>
      <c r="H201" s="3">
        <v>70.208576846660492</v>
      </c>
      <c r="I201" s="3">
        <v>10.791423153339508</v>
      </c>
    </row>
    <row r="202" spans="2:9" x14ac:dyDescent="0.3">
      <c r="B202" s="10" t="s">
        <v>36</v>
      </c>
      <c r="C202" s="7">
        <v>159</v>
      </c>
      <c r="D202" s="7">
        <v>63.3</v>
      </c>
      <c r="E202" s="7">
        <v>112</v>
      </c>
      <c r="G202" s="3">
        <v>161</v>
      </c>
      <c r="H202" s="3">
        <v>87.993955094732229</v>
      </c>
      <c r="I202" s="3">
        <v>-3.9939550947322289</v>
      </c>
    </row>
    <row r="203" spans="2:9" x14ac:dyDescent="0.3">
      <c r="B203" s="10" t="s">
        <v>36</v>
      </c>
      <c r="C203" s="7">
        <v>152</v>
      </c>
      <c r="D203" s="7">
        <v>60.8</v>
      </c>
      <c r="E203" s="7">
        <v>97</v>
      </c>
      <c r="G203" s="3">
        <v>162</v>
      </c>
      <c r="H203" s="3">
        <v>92.559737864923846</v>
      </c>
      <c r="I203" s="3">
        <v>12.440262135076154</v>
      </c>
    </row>
    <row r="204" spans="2:9" x14ac:dyDescent="0.3">
      <c r="B204" s="10" t="s">
        <v>36</v>
      </c>
      <c r="C204" s="7">
        <v>161</v>
      </c>
      <c r="D204" s="7">
        <v>56.8</v>
      </c>
      <c r="E204" s="7">
        <v>75</v>
      </c>
      <c r="G204" s="3">
        <v>163</v>
      </c>
      <c r="H204" s="3">
        <v>84.217167557837968</v>
      </c>
      <c r="I204" s="3">
        <v>16.782832442162032</v>
      </c>
    </row>
    <row r="205" spans="2:9" x14ac:dyDescent="0.3">
      <c r="B205" s="10" t="s">
        <v>36</v>
      </c>
      <c r="C205" s="7">
        <v>159</v>
      </c>
      <c r="D205" s="7">
        <v>62.8</v>
      </c>
      <c r="E205" s="7">
        <v>99</v>
      </c>
      <c r="G205" s="3">
        <v>164</v>
      </c>
      <c r="H205" s="3">
        <v>117.69082332027105</v>
      </c>
      <c r="I205" s="3">
        <v>-5.6908233202710505</v>
      </c>
    </row>
    <row r="206" spans="2:9" x14ac:dyDescent="0.3">
      <c r="B206" s="10" t="s">
        <v>36</v>
      </c>
      <c r="C206" s="7">
        <v>178</v>
      </c>
      <c r="D206" s="7">
        <v>63.5</v>
      </c>
      <c r="E206" s="7">
        <v>102.5</v>
      </c>
      <c r="G206" s="3">
        <v>165</v>
      </c>
      <c r="H206" s="3">
        <v>101.65665876088821</v>
      </c>
      <c r="I206" s="3">
        <v>10.343341239111794</v>
      </c>
    </row>
    <row r="207" spans="2:9" x14ac:dyDescent="0.3">
      <c r="B207" s="10" t="s">
        <v>36</v>
      </c>
      <c r="C207" s="7">
        <v>164</v>
      </c>
      <c r="D207" s="7">
        <v>61.5</v>
      </c>
      <c r="E207" s="7">
        <v>140</v>
      </c>
      <c r="G207" s="3">
        <v>166</v>
      </c>
      <c r="H207" s="3">
        <v>99.186298526906455</v>
      </c>
      <c r="I207" s="3">
        <v>18.813701473093545</v>
      </c>
    </row>
    <row r="208" spans="2:9" x14ac:dyDescent="0.3">
      <c r="B208" s="10" t="s">
        <v>36</v>
      </c>
      <c r="C208" s="7">
        <v>165</v>
      </c>
      <c r="D208" s="7">
        <v>64.8</v>
      </c>
      <c r="E208" s="7">
        <v>98</v>
      </c>
      <c r="G208" s="3">
        <v>167</v>
      </c>
      <c r="H208" s="3">
        <v>105.77765514530341</v>
      </c>
      <c r="I208" s="3">
        <v>-14.777655145303413</v>
      </c>
    </row>
    <row r="209" spans="2:9" x14ac:dyDescent="0.3">
      <c r="B209" s="10" t="s">
        <v>36</v>
      </c>
      <c r="C209" s="7">
        <v>150</v>
      </c>
      <c r="D209" s="7">
        <v>60.8</v>
      </c>
      <c r="E209" s="7">
        <v>128</v>
      </c>
      <c r="G209" s="3">
        <v>168</v>
      </c>
      <c r="H209" s="3">
        <v>94.68868624721884</v>
      </c>
      <c r="I209" s="3">
        <v>23.31131375278116</v>
      </c>
    </row>
    <row r="210" spans="2:9" x14ac:dyDescent="0.3">
      <c r="B210" s="10" t="s">
        <v>36</v>
      </c>
      <c r="C210" s="7">
        <v>147</v>
      </c>
      <c r="D210" s="7">
        <v>50.5</v>
      </c>
      <c r="E210" s="7">
        <v>79</v>
      </c>
      <c r="G210" s="3">
        <v>169</v>
      </c>
      <c r="H210" s="3">
        <v>136.43506362873325</v>
      </c>
      <c r="I210" s="3">
        <v>35.064936371266754</v>
      </c>
    </row>
    <row r="211" spans="2:9" x14ac:dyDescent="0.3">
      <c r="B211" s="10" t="s">
        <v>36</v>
      </c>
      <c r="C211" s="7">
        <v>173</v>
      </c>
      <c r="D211" s="7">
        <v>61.3</v>
      </c>
      <c r="E211" s="7">
        <v>93</v>
      </c>
      <c r="G211" s="3">
        <v>170</v>
      </c>
      <c r="H211" s="3">
        <v>120.57356289227772</v>
      </c>
      <c r="I211" s="3">
        <v>13.926437107722279</v>
      </c>
    </row>
    <row r="212" spans="2:9" x14ac:dyDescent="0.3">
      <c r="B212" s="10" t="s">
        <v>36</v>
      </c>
      <c r="C212" s="7">
        <v>164</v>
      </c>
      <c r="D212" s="7">
        <v>57.8</v>
      </c>
      <c r="E212" s="7">
        <v>95</v>
      </c>
      <c r="G212" s="3">
        <v>171</v>
      </c>
      <c r="H212" s="3">
        <v>122.35942122538546</v>
      </c>
      <c r="I212" s="3">
        <v>-10.359421225385461</v>
      </c>
    </row>
    <row r="213" spans="2:9" x14ac:dyDescent="0.3">
      <c r="B213" s="10" t="s">
        <v>36</v>
      </c>
      <c r="C213" s="7">
        <v>176</v>
      </c>
      <c r="D213" s="7">
        <v>63.8</v>
      </c>
      <c r="E213" s="7">
        <v>98.5</v>
      </c>
      <c r="G213" s="3">
        <v>172</v>
      </c>
      <c r="H213" s="3">
        <v>90.807964777068094</v>
      </c>
      <c r="I213" s="3">
        <v>-6.8079647770680936</v>
      </c>
    </row>
    <row r="214" spans="2:9" x14ac:dyDescent="0.3">
      <c r="B214" s="10" t="s">
        <v>36</v>
      </c>
      <c r="C214" s="7">
        <v>180</v>
      </c>
      <c r="D214" s="7">
        <v>61.8</v>
      </c>
      <c r="E214" s="7">
        <v>104</v>
      </c>
      <c r="G214" s="3">
        <v>173</v>
      </c>
      <c r="H214" s="3">
        <v>86.482456921140937</v>
      </c>
      <c r="I214" s="3">
        <v>-5.9824569211409369</v>
      </c>
    </row>
    <row r="215" spans="2:9" x14ac:dyDescent="0.3">
      <c r="B215" s="10" t="s">
        <v>36</v>
      </c>
      <c r="C215" s="7">
        <v>151</v>
      </c>
      <c r="D215" s="7">
        <v>58.3</v>
      </c>
      <c r="E215" s="7">
        <v>86</v>
      </c>
      <c r="G215" s="3">
        <v>174</v>
      </c>
      <c r="H215" s="3">
        <v>118.44517390914959</v>
      </c>
      <c r="I215" s="3">
        <v>-4.4451739091495881</v>
      </c>
    </row>
    <row r="216" spans="2:9" x14ac:dyDescent="0.3">
      <c r="B216" s="10" t="s">
        <v>36</v>
      </c>
      <c r="C216" s="7">
        <v>178</v>
      </c>
      <c r="D216" s="7">
        <v>67.3</v>
      </c>
      <c r="E216" s="7">
        <v>119.5</v>
      </c>
      <c r="G216" s="3">
        <v>175</v>
      </c>
      <c r="H216" s="3">
        <v>92.079188036394925</v>
      </c>
      <c r="I216" s="3">
        <v>-8.0791880363949247</v>
      </c>
    </row>
    <row r="217" spans="2:9" x14ac:dyDescent="0.3">
      <c r="B217" s="10" t="s">
        <v>36</v>
      </c>
      <c r="C217" s="7">
        <v>186</v>
      </c>
      <c r="D217" s="7">
        <v>66</v>
      </c>
      <c r="E217" s="7">
        <v>112</v>
      </c>
      <c r="G217" s="3">
        <v>176</v>
      </c>
      <c r="H217" s="3">
        <v>116.38551481569223</v>
      </c>
      <c r="I217" s="3">
        <v>-5.3855148156922326</v>
      </c>
    </row>
    <row r="218" spans="2:9" x14ac:dyDescent="0.3">
      <c r="B218" s="10" t="s">
        <v>36</v>
      </c>
      <c r="C218" s="7">
        <v>175</v>
      </c>
      <c r="D218" s="7">
        <v>63.5</v>
      </c>
      <c r="E218" s="7">
        <v>98.5</v>
      </c>
      <c r="G218" s="3">
        <v>177</v>
      </c>
      <c r="H218" s="3">
        <v>100.62794801249322</v>
      </c>
      <c r="I218" s="3">
        <v>11.372051987506779</v>
      </c>
    </row>
    <row r="219" spans="2:9" x14ac:dyDescent="0.3">
      <c r="B219" s="10" t="s">
        <v>36</v>
      </c>
      <c r="C219" s="7">
        <v>164</v>
      </c>
      <c r="D219" s="7">
        <v>63.5</v>
      </c>
      <c r="E219" s="7">
        <v>108</v>
      </c>
      <c r="G219" s="3">
        <v>178</v>
      </c>
      <c r="H219" s="3">
        <v>90.534164016718478</v>
      </c>
      <c r="I219" s="3">
        <v>8.9658359832815222</v>
      </c>
    </row>
    <row r="220" spans="2:9" x14ac:dyDescent="0.3">
      <c r="B220" s="10" t="s">
        <v>36</v>
      </c>
      <c r="C220" s="7">
        <v>144</v>
      </c>
      <c r="D220" s="7">
        <v>60</v>
      </c>
      <c r="E220" s="7">
        <v>117.5</v>
      </c>
      <c r="G220" s="3">
        <v>179</v>
      </c>
      <c r="H220" s="3">
        <v>140.82706377766382</v>
      </c>
      <c r="I220" s="3">
        <v>30.672936222336176</v>
      </c>
    </row>
    <row r="221" spans="2:9" x14ac:dyDescent="0.3">
      <c r="B221" s="10" t="s">
        <v>36</v>
      </c>
      <c r="C221" s="7">
        <v>172</v>
      </c>
      <c r="D221" s="7">
        <v>65</v>
      </c>
      <c r="E221" s="7">
        <v>112</v>
      </c>
      <c r="G221" s="3">
        <v>180</v>
      </c>
      <c r="H221" s="3">
        <v>120.57412229144458</v>
      </c>
      <c r="I221" s="3">
        <v>-15.574122291444581</v>
      </c>
    </row>
    <row r="222" spans="2:9" x14ac:dyDescent="0.3">
      <c r="B222" s="10" t="s">
        <v>36</v>
      </c>
      <c r="C222" s="7">
        <v>168</v>
      </c>
      <c r="D222" s="7">
        <v>60</v>
      </c>
      <c r="E222" s="7">
        <v>93.5</v>
      </c>
      <c r="G222" s="3">
        <v>181</v>
      </c>
      <c r="H222" s="3">
        <v>80.406294775691748</v>
      </c>
      <c r="I222" s="3">
        <v>3.5937052243082519</v>
      </c>
    </row>
    <row r="223" spans="2:9" x14ac:dyDescent="0.3">
      <c r="B223" s="10" t="s">
        <v>36</v>
      </c>
      <c r="C223" s="7">
        <v>158</v>
      </c>
      <c r="D223" s="7">
        <v>65</v>
      </c>
      <c r="E223" s="7">
        <v>121</v>
      </c>
      <c r="G223" s="3">
        <v>182</v>
      </c>
      <c r="H223" s="3">
        <v>93.863927571168944</v>
      </c>
      <c r="I223" s="3">
        <v>-15.363927571168944</v>
      </c>
    </row>
    <row r="224" spans="2:9" x14ac:dyDescent="0.3">
      <c r="B224" s="10" t="s">
        <v>36</v>
      </c>
      <c r="C224" s="7">
        <v>176</v>
      </c>
      <c r="D224" s="7">
        <v>61.5</v>
      </c>
      <c r="E224" s="7">
        <v>81</v>
      </c>
      <c r="G224" s="3">
        <v>183</v>
      </c>
      <c r="H224" s="3">
        <v>98.533084875450214</v>
      </c>
      <c r="I224" s="3">
        <v>-3.5330848754502142</v>
      </c>
    </row>
    <row r="225" spans="2:9" x14ac:dyDescent="0.3">
      <c r="B225" s="10" t="s">
        <v>36</v>
      </c>
      <c r="C225" s="7">
        <v>188</v>
      </c>
      <c r="D225" s="7">
        <v>71</v>
      </c>
      <c r="E225" s="7">
        <v>140</v>
      </c>
      <c r="G225" s="3">
        <v>184</v>
      </c>
      <c r="H225" s="3">
        <v>124.35146922750567</v>
      </c>
      <c r="I225" s="3">
        <v>-12.351469227505675</v>
      </c>
    </row>
    <row r="226" spans="2:9" x14ac:dyDescent="0.3">
      <c r="B226" s="10" t="s">
        <v>36</v>
      </c>
      <c r="C226" s="7">
        <v>188</v>
      </c>
      <c r="D226" s="7">
        <v>65.8</v>
      </c>
      <c r="E226" s="7">
        <v>150.5</v>
      </c>
      <c r="G226" s="3">
        <v>185</v>
      </c>
      <c r="H226" s="3">
        <v>117.93109823453551</v>
      </c>
      <c r="I226" s="3">
        <v>-9.9310982345355114</v>
      </c>
    </row>
    <row r="227" spans="2:9" x14ac:dyDescent="0.3">
      <c r="B227" s="10" t="s">
        <v>36</v>
      </c>
      <c r="C227" s="7">
        <v>166</v>
      </c>
      <c r="D227" s="7">
        <v>62.5</v>
      </c>
      <c r="E227" s="7">
        <v>84</v>
      </c>
      <c r="G227" s="3">
        <v>186</v>
      </c>
      <c r="H227" s="3">
        <v>84.113793023748315</v>
      </c>
      <c r="I227" s="3">
        <v>7.8862069762516853</v>
      </c>
    </row>
    <row r="228" spans="2:9" x14ac:dyDescent="0.3">
      <c r="B228" s="10" t="s">
        <v>36</v>
      </c>
      <c r="C228" s="7">
        <v>166</v>
      </c>
      <c r="D228" s="7">
        <v>67.3</v>
      </c>
      <c r="E228" s="7">
        <v>121</v>
      </c>
      <c r="G228" s="3">
        <v>187</v>
      </c>
      <c r="H228" s="3">
        <v>104.3695315058018</v>
      </c>
      <c r="I228" s="3">
        <v>-4.3695315058018025</v>
      </c>
    </row>
    <row r="229" spans="2:9" x14ac:dyDescent="0.3">
      <c r="B229" s="10" t="s">
        <v>36</v>
      </c>
      <c r="C229" s="7">
        <v>162</v>
      </c>
      <c r="D229" s="7">
        <v>60</v>
      </c>
      <c r="E229" s="7">
        <v>105</v>
      </c>
      <c r="G229" s="3">
        <v>188</v>
      </c>
      <c r="H229" s="3">
        <v>89.126040377216867</v>
      </c>
      <c r="I229" s="3">
        <v>-8.6260403772168672</v>
      </c>
    </row>
    <row r="230" spans="2:9" x14ac:dyDescent="0.3">
      <c r="B230" s="10" t="s">
        <v>36</v>
      </c>
      <c r="C230" s="7">
        <v>166</v>
      </c>
      <c r="D230" s="7">
        <v>62</v>
      </c>
      <c r="E230" s="7">
        <v>91</v>
      </c>
      <c r="G230" s="3">
        <v>189</v>
      </c>
      <c r="H230" s="3">
        <v>99.700933600687392</v>
      </c>
      <c r="I230" s="3">
        <v>8.7990663993126077</v>
      </c>
    </row>
    <row r="231" spans="2:9" x14ac:dyDescent="0.3">
      <c r="B231" s="10" t="s">
        <v>36</v>
      </c>
      <c r="C231" s="7">
        <v>163</v>
      </c>
      <c r="D231" s="7">
        <v>66</v>
      </c>
      <c r="E231" s="7">
        <v>112</v>
      </c>
      <c r="G231" s="3">
        <v>190</v>
      </c>
      <c r="H231" s="3">
        <v>82.91241845242601</v>
      </c>
      <c r="I231" s="3">
        <v>1.0875815475739898</v>
      </c>
    </row>
    <row r="232" spans="2:9" x14ac:dyDescent="0.3">
      <c r="B232" s="10" t="s">
        <v>36</v>
      </c>
      <c r="C232" s="7">
        <v>174</v>
      </c>
      <c r="D232" s="7">
        <v>63</v>
      </c>
      <c r="E232" s="7">
        <v>112</v>
      </c>
      <c r="G232" s="3">
        <v>191</v>
      </c>
      <c r="H232" s="3">
        <v>76.251772545191386</v>
      </c>
      <c r="I232" s="3">
        <v>-6.2517725451913861</v>
      </c>
    </row>
    <row r="233" spans="2:9" x14ac:dyDescent="0.3">
      <c r="B233" s="10" t="s">
        <v>36</v>
      </c>
      <c r="C233" s="7">
        <v>160</v>
      </c>
      <c r="D233" s="7">
        <v>64</v>
      </c>
      <c r="E233" s="7">
        <v>116</v>
      </c>
      <c r="G233" s="3">
        <v>192</v>
      </c>
      <c r="H233" s="3">
        <v>122.46223636030828</v>
      </c>
      <c r="I233" s="3">
        <v>-10.462236360308282</v>
      </c>
    </row>
    <row r="234" spans="2:9" x14ac:dyDescent="0.3">
      <c r="B234" s="10" t="s">
        <v>36</v>
      </c>
      <c r="C234" s="7">
        <v>149</v>
      </c>
      <c r="D234" s="7">
        <v>56.3</v>
      </c>
      <c r="E234" s="7">
        <v>72</v>
      </c>
      <c r="G234" s="3">
        <v>193</v>
      </c>
      <c r="H234" s="3">
        <v>129.67328078407635</v>
      </c>
      <c r="I234" s="3">
        <v>-10.173280784076354</v>
      </c>
    </row>
    <row r="235" spans="2:9" x14ac:dyDescent="0.3">
      <c r="B235" s="10" t="s">
        <v>36</v>
      </c>
      <c r="C235" s="7">
        <v>146</v>
      </c>
      <c r="D235" s="7">
        <v>55</v>
      </c>
      <c r="E235" s="7">
        <v>71.5</v>
      </c>
      <c r="G235" s="3">
        <v>194</v>
      </c>
      <c r="H235" s="3">
        <v>113.12504055007943</v>
      </c>
      <c r="I235" s="3">
        <v>4.3749594499205671</v>
      </c>
    </row>
    <row r="236" spans="2:9" x14ac:dyDescent="0.3">
      <c r="B236" s="10" t="s">
        <v>36</v>
      </c>
      <c r="C236" s="7">
        <v>153</v>
      </c>
      <c r="D236" s="7">
        <v>64.8</v>
      </c>
      <c r="E236" s="7">
        <v>128</v>
      </c>
      <c r="G236" s="3">
        <v>195</v>
      </c>
      <c r="H236" s="3">
        <v>100.38767309822876</v>
      </c>
      <c r="I236" s="3">
        <v>-8.8876730982287597</v>
      </c>
    </row>
    <row r="237" spans="2:9" x14ac:dyDescent="0.3">
      <c r="B237" s="10" t="s">
        <v>36</v>
      </c>
      <c r="C237" s="7">
        <v>178</v>
      </c>
      <c r="D237" s="7">
        <v>63.8</v>
      </c>
      <c r="E237" s="7">
        <v>112</v>
      </c>
      <c r="G237" s="3">
        <v>196</v>
      </c>
      <c r="H237" s="3">
        <v>116.62634912912355</v>
      </c>
      <c r="I237" s="3">
        <v>-2.6263491291235539</v>
      </c>
    </row>
    <row r="238" spans="2:9" x14ac:dyDescent="0.3">
      <c r="B238" s="10" t="s">
        <v>36</v>
      </c>
      <c r="C238" s="7">
        <v>142</v>
      </c>
      <c r="D238" s="7">
        <v>55</v>
      </c>
      <c r="E238" s="7">
        <v>76</v>
      </c>
      <c r="G238" s="3">
        <v>197</v>
      </c>
      <c r="H238" s="3">
        <v>112.95181732798525</v>
      </c>
      <c r="I238" s="3">
        <v>2.5481826720147467</v>
      </c>
    </row>
    <row r="239" spans="2:9" x14ac:dyDescent="0.3">
      <c r="B239" s="10" t="s">
        <v>36</v>
      </c>
      <c r="C239" s="7">
        <v>167</v>
      </c>
      <c r="D239" s="7">
        <v>62</v>
      </c>
      <c r="E239" s="7">
        <v>107.5</v>
      </c>
      <c r="G239" s="3">
        <v>198</v>
      </c>
      <c r="H239" s="3">
        <v>83.736617729309046</v>
      </c>
      <c r="I239" s="3">
        <v>1.2633822706909541</v>
      </c>
    </row>
    <row r="240" spans="2:9" x14ac:dyDescent="0.3">
      <c r="G240" s="3">
        <v>199</v>
      </c>
      <c r="H240" s="3">
        <v>81.333309187497605</v>
      </c>
      <c r="I240" s="3">
        <v>2.1666908125023951</v>
      </c>
    </row>
    <row r="241" spans="7:9" x14ac:dyDescent="0.3">
      <c r="G241" s="3">
        <v>200</v>
      </c>
      <c r="H241" s="3">
        <v>105.98384481431589</v>
      </c>
      <c r="I241" s="3">
        <v>6.0161551856841129</v>
      </c>
    </row>
    <row r="242" spans="7:9" x14ac:dyDescent="0.3">
      <c r="G242" s="3">
        <v>201</v>
      </c>
      <c r="H242" s="3">
        <v>96.57680031608254</v>
      </c>
      <c r="I242" s="3">
        <v>0.42319968391745988</v>
      </c>
    </row>
    <row r="243" spans="7:9" x14ac:dyDescent="0.3">
      <c r="G243" s="3">
        <v>202</v>
      </c>
      <c r="H243" s="3">
        <v>86.379082387051284</v>
      </c>
      <c r="I243" s="3">
        <v>-11.379082387051284</v>
      </c>
    </row>
    <row r="244" spans="7:9" x14ac:dyDescent="0.3">
      <c r="G244" s="3">
        <v>203</v>
      </c>
      <c r="H244" s="3">
        <v>104.43882079463947</v>
      </c>
      <c r="I244" s="3">
        <v>-5.4388207946394687</v>
      </c>
    </row>
    <row r="245" spans="7:9" x14ac:dyDescent="0.3">
      <c r="G245" s="3">
        <v>204</v>
      </c>
      <c r="H245" s="3">
        <v>111.16707779321123</v>
      </c>
      <c r="I245" s="3">
        <v>-8.6670777932112344</v>
      </c>
    </row>
    <row r="246" spans="7:9" x14ac:dyDescent="0.3">
      <c r="G246" s="3">
        <v>205</v>
      </c>
      <c r="H246" s="3">
        <v>101.62313291480308</v>
      </c>
      <c r="I246" s="3">
        <v>38.37686708519692</v>
      </c>
    </row>
    <row r="247" spans="7:9" x14ac:dyDescent="0.3">
      <c r="G247" s="3">
        <v>206</v>
      </c>
      <c r="H247" s="3">
        <v>112.06056635893194</v>
      </c>
      <c r="I247" s="3">
        <v>-14.060566358931936</v>
      </c>
    </row>
    <row r="248" spans="7:9" x14ac:dyDescent="0.3">
      <c r="G248" s="3">
        <v>207</v>
      </c>
      <c r="H248" s="3">
        <v>96.096250487553618</v>
      </c>
      <c r="I248" s="3">
        <v>31.903749512446382</v>
      </c>
    </row>
    <row r="249" spans="7:9" x14ac:dyDescent="0.3">
      <c r="G249" s="3">
        <v>208</v>
      </c>
      <c r="H249" s="3">
        <v>63.547930939425868</v>
      </c>
      <c r="I249" s="3">
        <v>15.452069060574132</v>
      </c>
    </row>
    <row r="250" spans="7:9" x14ac:dyDescent="0.3">
      <c r="G250" s="3">
        <v>209</v>
      </c>
      <c r="H250" s="3">
        <v>103.16759753531264</v>
      </c>
      <c r="I250" s="3">
        <v>-10.167597535312638</v>
      </c>
    </row>
    <row r="251" spans="7:9" x14ac:dyDescent="0.3">
      <c r="G251" s="3">
        <v>210</v>
      </c>
      <c r="H251" s="3">
        <v>90.189955169197503</v>
      </c>
      <c r="I251" s="3">
        <v>4.8100448308024966</v>
      </c>
    </row>
    <row r="252" spans="7:9" x14ac:dyDescent="0.3">
      <c r="G252" s="3">
        <v>211</v>
      </c>
      <c r="H252" s="3">
        <v>111.61354237648814</v>
      </c>
      <c r="I252" s="3">
        <v>-13.113542376488141</v>
      </c>
    </row>
    <row r="253" spans="7:9" x14ac:dyDescent="0.3">
      <c r="G253" s="3">
        <v>212</v>
      </c>
      <c r="H253" s="3">
        <v>106.39454595484028</v>
      </c>
      <c r="I253" s="3">
        <v>-2.3945459548402823</v>
      </c>
    </row>
    <row r="254" spans="7:9" x14ac:dyDescent="0.3">
      <c r="G254" s="3">
        <v>213</v>
      </c>
      <c r="H254" s="3">
        <v>88.61140530343593</v>
      </c>
      <c r="I254" s="3">
        <v>-2.6114053034359301</v>
      </c>
    </row>
    <row r="255" spans="7:9" x14ac:dyDescent="0.3">
      <c r="G255" s="3">
        <v>214</v>
      </c>
      <c r="H255" s="3">
        <v>122.90926034275205</v>
      </c>
      <c r="I255" s="3">
        <v>-3.4092603427520487</v>
      </c>
    </row>
    <row r="256" spans="7:9" x14ac:dyDescent="0.3">
      <c r="G256" s="3">
        <v>215</v>
      </c>
      <c r="H256" s="3">
        <v>120.81439720570904</v>
      </c>
      <c r="I256" s="3">
        <v>-8.8143972057090423</v>
      </c>
    </row>
    <row r="257" spans="7:9" x14ac:dyDescent="0.3">
      <c r="G257" s="3">
        <v>216</v>
      </c>
      <c r="H257" s="3">
        <v>110.44625305041785</v>
      </c>
      <c r="I257" s="3">
        <v>-11.946253050417852</v>
      </c>
    </row>
    <row r="258" spans="7:9" x14ac:dyDescent="0.3">
      <c r="G258" s="3">
        <v>217</v>
      </c>
      <c r="H258" s="3">
        <v>107.80322899350878</v>
      </c>
      <c r="I258" s="3">
        <v>0.19677100649121826</v>
      </c>
    </row>
    <row r="259" spans="7:9" x14ac:dyDescent="0.3">
      <c r="G259" s="3">
        <v>218</v>
      </c>
      <c r="H259" s="3">
        <v>92.182562570484578</v>
      </c>
      <c r="I259" s="3">
        <v>25.317437429515422</v>
      </c>
    </row>
    <row r="260" spans="7:9" x14ac:dyDescent="0.3">
      <c r="G260" s="3">
        <v>219</v>
      </c>
      <c r="H260" s="3">
        <v>114.36050036665375</v>
      </c>
      <c r="I260" s="3">
        <v>-2.3605003666537527</v>
      </c>
    </row>
    <row r="261" spans="7:9" x14ac:dyDescent="0.3">
      <c r="G261" s="3">
        <v>220</v>
      </c>
      <c r="H261" s="3">
        <v>97.949160512831639</v>
      </c>
      <c r="I261" s="3">
        <v>-4.4491605128316394</v>
      </c>
    </row>
    <row r="262" spans="7:9" x14ac:dyDescent="0.3">
      <c r="G262" s="3">
        <v>221</v>
      </c>
      <c r="H262" s="3">
        <v>110.9966515669513</v>
      </c>
      <c r="I262" s="3">
        <v>10.0033484330487</v>
      </c>
    </row>
    <row r="263" spans="7:9" x14ac:dyDescent="0.3">
      <c r="G263" s="3">
        <v>222</v>
      </c>
      <c r="H263" s="3">
        <v>104.50643188597661</v>
      </c>
      <c r="I263" s="3">
        <v>-23.50643188597661</v>
      </c>
    </row>
    <row r="264" spans="7:9" x14ac:dyDescent="0.3">
      <c r="G264" s="3">
        <v>223</v>
      </c>
      <c r="H264" s="3">
        <v>136.74518723100223</v>
      </c>
      <c r="I264" s="3">
        <v>3.2548127689977662</v>
      </c>
    </row>
    <row r="265" spans="7:9" x14ac:dyDescent="0.3">
      <c r="G265" s="3">
        <v>224</v>
      </c>
      <c r="H265" s="3">
        <v>120.67693742636737</v>
      </c>
      <c r="I265" s="3">
        <v>29.823062573632626</v>
      </c>
    </row>
    <row r="266" spans="7:9" x14ac:dyDescent="0.3">
      <c r="G266" s="3">
        <v>225</v>
      </c>
      <c r="H266" s="3">
        <v>105.19373078268484</v>
      </c>
      <c r="I266" s="3">
        <v>-21.193730782684838</v>
      </c>
    </row>
    <row r="267" spans="7:9" x14ac:dyDescent="0.3">
      <c r="G267" s="3">
        <v>226</v>
      </c>
      <c r="H267" s="3">
        <v>120.02596137157852</v>
      </c>
      <c r="I267" s="3">
        <v>0.97403862842148214</v>
      </c>
    </row>
    <row r="268" spans="7:9" x14ac:dyDescent="0.3">
      <c r="G268" s="3">
        <v>227</v>
      </c>
      <c r="H268" s="3">
        <v>96.507511027244874</v>
      </c>
      <c r="I268" s="3">
        <v>8.492488972755126</v>
      </c>
    </row>
    <row r="269" spans="7:9" x14ac:dyDescent="0.3">
      <c r="G269" s="3">
        <v>228</v>
      </c>
      <c r="H269" s="3">
        <v>103.64870676300842</v>
      </c>
      <c r="I269" s="3">
        <v>-12.64870676300842</v>
      </c>
    </row>
    <row r="270" spans="7:9" x14ac:dyDescent="0.3">
      <c r="G270" s="3">
        <v>229</v>
      </c>
      <c r="H270" s="3">
        <v>115.28807417762644</v>
      </c>
      <c r="I270" s="3">
        <v>-3.2880741776264415</v>
      </c>
    </row>
    <row r="271" spans="7:9" x14ac:dyDescent="0.3">
      <c r="G271" s="3">
        <v>230</v>
      </c>
      <c r="H271" s="3">
        <v>108.66095411647694</v>
      </c>
      <c r="I271" s="3">
        <v>3.3390458835230561</v>
      </c>
    </row>
    <row r="272" spans="7:9" x14ac:dyDescent="0.3">
      <c r="G272" s="3">
        <v>231</v>
      </c>
      <c r="H272" s="3">
        <v>108.38715335612736</v>
      </c>
      <c r="I272" s="3">
        <v>7.6128466438726434</v>
      </c>
    </row>
    <row r="273" spans="7:9" x14ac:dyDescent="0.3">
      <c r="G273" s="3">
        <v>232</v>
      </c>
      <c r="H273" s="3">
        <v>81.950759396201306</v>
      </c>
      <c r="I273" s="3">
        <v>-9.9507593962013061</v>
      </c>
    </row>
    <row r="274" spans="7:9" x14ac:dyDescent="0.3">
      <c r="G274" s="3">
        <v>233</v>
      </c>
      <c r="H274" s="3">
        <v>77.21287220224923</v>
      </c>
      <c r="I274" s="3">
        <v>-5.7128722022492298</v>
      </c>
    </row>
    <row r="275" spans="7:9" x14ac:dyDescent="0.3">
      <c r="G275" s="3">
        <v>234</v>
      </c>
      <c r="H275" s="3">
        <v>109.17726738775841</v>
      </c>
      <c r="I275" s="3">
        <v>18.822732612241595</v>
      </c>
    </row>
    <row r="276" spans="7:9" x14ac:dyDescent="0.3">
      <c r="G276" s="3">
        <v>235</v>
      </c>
      <c r="H276" s="3">
        <v>112.09409220501706</v>
      </c>
      <c r="I276" s="3">
        <v>-9.4092205017062724E-2</v>
      </c>
    </row>
    <row r="277" spans="7:9" x14ac:dyDescent="0.3">
      <c r="G277" s="3">
        <v>236</v>
      </c>
      <c r="H277" s="3">
        <v>76.251772545191386</v>
      </c>
      <c r="I277" s="3">
        <v>-0.25177254519138614</v>
      </c>
    </row>
    <row r="278" spans="7:9" ht="17.25" thickBot="1" x14ac:dyDescent="0.35">
      <c r="G278" s="4">
        <v>237</v>
      </c>
      <c r="H278" s="4">
        <v>103.88898167727288</v>
      </c>
      <c r="I278" s="4">
        <v>3.6110183227271193</v>
      </c>
    </row>
  </sheetData>
  <phoneticPr fontId="7" type="noConversion"/>
  <hyperlinks>
    <hyperlink ref="N2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O16" sqref="O16"/>
    </sheetView>
  </sheetViews>
  <sheetFormatPr defaultRowHeight="16.5" x14ac:dyDescent="0.3"/>
  <sheetData>
    <row r="1" spans="1:5" x14ac:dyDescent="0.3">
      <c r="A1" s="10" t="s">
        <v>31</v>
      </c>
      <c r="B1" s="7" t="s">
        <v>32</v>
      </c>
      <c r="C1" s="7" t="s">
        <v>33</v>
      </c>
      <c r="D1" s="7" t="s">
        <v>34</v>
      </c>
      <c r="E1" s="7" t="s">
        <v>71</v>
      </c>
    </row>
    <row r="2" spans="1:5" x14ac:dyDescent="0.3">
      <c r="A2" s="10" t="s">
        <v>35</v>
      </c>
      <c r="B2" s="7">
        <v>143</v>
      </c>
      <c r="C2" s="7">
        <v>56.3</v>
      </c>
      <c r="D2" s="7">
        <v>85</v>
      </c>
      <c r="E2">
        <f>SUM(B2:D2)</f>
        <v>284.3</v>
      </c>
    </row>
    <row r="3" spans="1:5" x14ac:dyDescent="0.3">
      <c r="A3" s="10" t="s">
        <v>35</v>
      </c>
      <c r="B3" s="7">
        <v>191</v>
      </c>
      <c r="C3" s="7">
        <v>62.5</v>
      </c>
      <c r="D3" s="7">
        <v>112.5</v>
      </c>
      <c r="E3">
        <f t="shared" ref="E3:E14" si="0">SUM(B3:D3)</f>
        <v>366</v>
      </c>
    </row>
    <row r="4" spans="1:5" x14ac:dyDescent="0.3">
      <c r="A4" s="10" t="s">
        <v>35</v>
      </c>
      <c r="B4" s="7">
        <v>160</v>
      </c>
      <c r="C4" s="7">
        <v>62</v>
      </c>
      <c r="D4" s="7">
        <v>94.5</v>
      </c>
      <c r="E4">
        <f t="shared" si="0"/>
        <v>316.5</v>
      </c>
    </row>
    <row r="5" spans="1:5" x14ac:dyDescent="0.3">
      <c r="A5" s="10" t="s">
        <v>35</v>
      </c>
      <c r="B5" s="7">
        <v>157</v>
      </c>
      <c r="C5" s="7">
        <v>64.5</v>
      </c>
      <c r="D5" s="7">
        <v>123.5</v>
      </c>
      <c r="E5">
        <f t="shared" si="0"/>
        <v>345</v>
      </c>
    </row>
    <row r="6" spans="1:5" x14ac:dyDescent="0.3">
      <c r="A6" s="10" t="s">
        <v>35</v>
      </c>
      <c r="B6" s="7">
        <v>191</v>
      </c>
      <c r="C6" s="7">
        <v>65.3</v>
      </c>
      <c r="D6" s="7">
        <v>107</v>
      </c>
      <c r="E6">
        <f t="shared" si="0"/>
        <v>363.3</v>
      </c>
    </row>
    <row r="7" spans="1:5" x14ac:dyDescent="0.3">
      <c r="A7" s="10" t="s">
        <v>35</v>
      </c>
      <c r="B7" s="7">
        <v>141</v>
      </c>
      <c r="C7" s="7">
        <v>61.8</v>
      </c>
      <c r="D7" s="7">
        <v>85</v>
      </c>
      <c r="E7">
        <f t="shared" si="0"/>
        <v>287.8</v>
      </c>
    </row>
    <row r="8" spans="1:5" x14ac:dyDescent="0.3">
      <c r="A8" s="10" t="s">
        <v>35</v>
      </c>
      <c r="B8" s="7">
        <v>185</v>
      </c>
      <c r="C8" s="7">
        <v>63.3</v>
      </c>
      <c r="D8" s="7">
        <v>101</v>
      </c>
      <c r="E8">
        <f t="shared" si="0"/>
        <v>349.3</v>
      </c>
    </row>
    <row r="9" spans="1:5" x14ac:dyDescent="0.3">
      <c r="A9" s="10" t="s">
        <v>35</v>
      </c>
      <c r="B9" s="7">
        <v>210</v>
      </c>
      <c r="C9" s="7">
        <v>65.5</v>
      </c>
      <c r="D9" s="7">
        <v>140</v>
      </c>
      <c r="E9">
        <f t="shared" si="0"/>
        <v>415.5</v>
      </c>
    </row>
    <row r="10" spans="1:5" x14ac:dyDescent="0.3">
      <c r="A10" s="10" t="s">
        <v>35</v>
      </c>
      <c r="B10" s="7">
        <v>149</v>
      </c>
      <c r="C10" s="7">
        <v>64.3</v>
      </c>
      <c r="D10" s="7">
        <v>110.5</v>
      </c>
      <c r="E10">
        <f t="shared" si="0"/>
        <v>323.8</v>
      </c>
    </row>
    <row r="11" spans="1:5" x14ac:dyDescent="0.3">
      <c r="A11" s="10" t="s">
        <v>35</v>
      </c>
      <c r="B11" s="7">
        <v>169</v>
      </c>
      <c r="C11" s="7">
        <v>62.3</v>
      </c>
      <c r="D11" s="7">
        <v>99.5</v>
      </c>
      <c r="E11">
        <f t="shared" si="0"/>
        <v>330.8</v>
      </c>
    </row>
    <row r="12" spans="1:5" x14ac:dyDescent="0.3">
      <c r="A12" s="10" t="s">
        <v>35</v>
      </c>
      <c r="B12" s="7">
        <v>173</v>
      </c>
      <c r="C12" s="7">
        <v>62.8</v>
      </c>
      <c r="D12" s="7">
        <v>102.5</v>
      </c>
      <c r="E12">
        <f t="shared" si="0"/>
        <v>338.3</v>
      </c>
    </row>
    <row r="13" spans="1:5" x14ac:dyDescent="0.3">
      <c r="A13" s="10" t="s">
        <v>35</v>
      </c>
      <c r="B13" s="7">
        <v>150</v>
      </c>
      <c r="C13" s="7">
        <v>61.3</v>
      </c>
      <c r="D13" s="7">
        <v>94</v>
      </c>
      <c r="E13">
        <f t="shared" si="0"/>
        <v>305.3</v>
      </c>
    </row>
    <row r="14" spans="1:5" x14ac:dyDescent="0.3">
      <c r="A14" s="10" t="s">
        <v>35</v>
      </c>
      <c r="B14" s="7">
        <v>144</v>
      </c>
      <c r="C14" s="7">
        <v>59.5</v>
      </c>
      <c r="D14" s="7">
        <v>93.5</v>
      </c>
      <c r="E14">
        <f t="shared" si="0"/>
        <v>297</v>
      </c>
    </row>
  </sheetData>
  <phoneticPr fontId="7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workbookViewId="0">
      <selection sqref="A1:D29"/>
    </sheetView>
  </sheetViews>
  <sheetFormatPr defaultRowHeight="16.5" x14ac:dyDescent="0.3"/>
  <cols>
    <col min="6" max="6" width="17.375" bestFit="1" customWidth="1"/>
    <col min="8" max="8" width="13.375" bestFit="1" customWidth="1"/>
  </cols>
  <sheetData>
    <row r="1" spans="1:14" x14ac:dyDescent="0.3">
      <c r="A1" s="10" t="s">
        <v>31</v>
      </c>
      <c r="B1" s="7" t="s">
        <v>32</v>
      </c>
      <c r="C1" s="7" t="s">
        <v>33</v>
      </c>
      <c r="D1" s="7" t="s">
        <v>34</v>
      </c>
    </row>
    <row r="2" spans="1:14" x14ac:dyDescent="0.3">
      <c r="A2" s="10" t="s">
        <v>35</v>
      </c>
      <c r="B2" s="7">
        <v>143</v>
      </c>
      <c r="C2" s="7">
        <v>56.3</v>
      </c>
      <c r="D2" s="7">
        <v>85</v>
      </c>
    </row>
    <row r="3" spans="1:14" x14ac:dyDescent="0.3">
      <c r="A3" s="10" t="s">
        <v>35</v>
      </c>
      <c r="B3" s="7">
        <v>191</v>
      </c>
      <c r="C3" s="7">
        <v>62.5</v>
      </c>
      <c r="D3" s="7">
        <v>112.5</v>
      </c>
      <c r="F3" t="s">
        <v>3</v>
      </c>
    </row>
    <row r="4" spans="1:14" ht="17.25" thickBot="1" x14ac:dyDescent="0.35">
      <c r="A4" s="10" t="s">
        <v>35</v>
      </c>
      <c r="B4" s="7">
        <v>160</v>
      </c>
      <c r="C4" s="7">
        <v>62</v>
      </c>
      <c r="D4" s="7">
        <v>94.5</v>
      </c>
    </row>
    <row r="5" spans="1:14" x14ac:dyDescent="0.3">
      <c r="A5" s="10" t="s">
        <v>35</v>
      </c>
      <c r="B5" s="7">
        <v>157</v>
      </c>
      <c r="C5" s="7">
        <v>64.5</v>
      </c>
      <c r="D5" s="7">
        <v>123.5</v>
      </c>
      <c r="F5" s="6" t="s">
        <v>4</v>
      </c>
      <c r="G5" s="6"/>
    </row>
    <row r="6" spans="1:14" x14ac:dyDescent="0.3">
      <c r="A6" s="10" t="s">
        <v>35</v>
      </c>
      <c r="B6" s="7">
        <v>191</v>
      </c>
      <c r="C6" s="7">
        <v>65.3</v>
      </c>
      <c r="D6" s="7">
        <v>107</v>
      </c>
      <c r="F6" s="3" t="s">
        <v>5</v>
      </c>
      <c r="G6" s="3">
        <v>0.79401508294466183</v>
      </c>
    </row>
    <row r="7" spans="1:14" x14ac:dyDescent="0.3">
      <c r="A7" s="10" t="s">
        <v>35</v>
      </c>
      <c r="B7" s="7">
        <v>141</v>
      </c>
      <c r="C7" s="7">
        <v>61.8</v>
      </c>
      <c r="D7" s="7">
        <v>85</v>
      </c>
      <c r="F7" s="3" t="s">
        <v>6</v>
      </c>
      <c r="G7" s="3">
        <v>0.63045995194361815</v>
      </c>
    </row>
    <row r="8" spans="1:14" x14ac:dyDescent="0.3">
      <c r="A8" s="10" t="s">
        <v>35</v>
      </c>
      <c r="B8" s="7">
        <v>185</v>
      </c>
      <c r="C8" s="7">
        <v>63.3</v>
      </c>
      <c r="D8" s="7">
        <v>101</v>
      </c>
      <c r="F8" s="3" t="s">
        <v>7</v>
      </c>
      <c r="G8" s="3">
        <v>0.62730148999441826</v>
      </c>
    </row>
    <row r="9" spans="1:14" x14ac:dyDescent="0.3">
      <c r="A9" s="10" t="s">
        <v>35</v>
      </c>
      <c r="B9" s="7">
        <v>210</v>
      </c>
      <c r="C9" s="7">
        <v>65.5</v>
      </c>
      <c r="D9" s="7">
        <v>140</v>
      </c>
      <c r="F9" s="3" t="s">
        <v>8</v>
      </c>
      <c r="G9" s="3">
        <v>11.868359232448343</v>
      </c>
    </row>
    <row r="10" spans="1:14" ht="17.25" thickBot="1" x14ac:dyDescent="0.35">
      <c r="A10" s="10" t="s">
        <v>35</v>
      </c>
      <c r="B10" s="7">
        <v>149</v>
      </c>
      <c r="C10" s="7">
        <v>64.3</v>
      </c>
      <c r="D10" s="7">
        <v>110.5</v>
      </c>
      <c r="F10" s="4" t="s">
        <v>9</v>
      </c>
      <c r="G10" s="4">
        <v>237</v>
      </c>
      <c r="M10" t="s">
        <v>53</v>
      </c>
      <c r="N10">
        <v>0.05</v>
      </c>
    </row>
    <row r="11" spans="1:14" x14ac:dyDescent="0.3">
      <c r="A11" s="10" t="s">
        <v>35</v>
      </c>
      <c r="B11" s="7">
        <v>169</v>
      </c>
      <c r="C11" s="7">
        <v>62.3</v>
      </c>
      <c r="D11" s="7">
        <v>99.5</v>
      </c>
    </row>
    <row r="12" spans="1:14" ht="17.25" thickBot="1" x14ac:dyDescent="0.35">
      <c r="A12" s="10" t="s">
        <v>35</v>
      </c>
      <c r="B12" s="7">
        <v>173</v>
      </c>
      <c r="C12" s="7">
        <v>62.8</v>
      </c>
      <c r="D12" s="7">
        <v>102.5</v>
      </c>
      <c r="F12" t="s">
        <v>10</v>
      </c>
    </row>
    <row r="13" spans="1:14" x14ac:dyDescent="0.3">
      <c r="A13" s="10" t="s">
        <v>35</v>
      </c>
      <c r="B13" s="7">
        <v>150</v>
      </c>
      <c r="C13" s="7">
        <v>61.3</v>
      </c>
      <c r="D13" s="7">
        <v>94</v>
      </c>
      <c r="F13" s="5"/>
      <c r="G13" s="5" t="s">
        <v>15</v>
      </c>
      <c r="H13" s="5" t="s">
        <v>16</v>
      </c>
      <c r="I13" s="5" t="s">
        <v>17</v>
      </c>
      <c r="J13" s="5" t="s">
        <v>18</v>
      </c>
      <c r="K13" s="5" t="s">
        <v>19</v>
      </c>
    </row>
    <row r="14" spans="1:14" x14ac:dyDescent="0.3">
      <c r="A14" s="10" t="s">
        <v>35</v>
      </c>
      <c r="B14" s="7">
        <v>144</v>
      </c>
      <c r="C14" s="7">
        <v>59.5</v>
      </c>
      <c r="D14" s="7">
        <v>93.5</v>
      </c>
      <c r="F14" s="3" t="s">
        <v>11</v>
      </c>
      <c r="G14" s="3">
        <v>2</v>
      </c>
      <c r="H14" s="3">
        <v>56233.254264249044</v>
      </c>
      <c r="I14" s="3">
        <v>28116.627132124522</v>
      </c>
      <c r="J14" s="3">
        <v>199.60979808648221</v>
      </c>
      <c r="K14" s="3">
        <v>2.6085356790152185E-51</v>
      </c>
    </row>
    <row r="15" spans="1:14" x14ac:dyDescent="0.3">
      <c r="A15" s="10" t="s">
        <v>35</v>
      </c>
      <c r="B15" s="7">
        <v>146</v>
      </c>
      <c r="C15" s="7">
        <v>60</v>
      </c>
      <c r="D15" s="7">
        <v>109</v>
      </c>
      <c r="F15" s="3" t="s">
        <v>12</v>
      </c>
      <c r="G15" s="3">
        <v>234</v>
      </c>
      <c r="H15" s="3">
        <v>32960.760503683385</v>
      </c>
      <c r="I15" s="3">
        <v>140.85795087044181</v>
      </c>
      <c r="J15" s="3"/>
      <c r="K15" s="3"/>
    </row>
    <row r="16" spans="1:14" ht="17.25" thickBot="1" x14ac:dyDescent="0.35">
      <c r="A16" s="10" t="s">
        <v>35</v>
      </c>
      <c r="B16" s="7">
        <v>155</v>
      </c>
      <c r="C16" s="7">
        <v>61.3</v>
      </c>
      <c r="D16" s="7">
        <v>107</v>
      </c>
      <c r="F16" s="4" t="s">
        <v>13</v>
      </c>
      <c r="G16" s="4">
        <v>236</v>
      </c>
      <c r="H16" s="4">
        <v>89194.014767932429</v>
      </c>
      <c r="I16" s="4"/>
      <c r="J16" s="4"/>
      <c r="K16" s="4"/>
    </row>
    <row r="17" spans="1:14" ht="17.25" thickBot="1" x14ac:dyDescent="0.35">
      <c r="A17" s="10" t="s">
        <v>35</v>
      </c>
      <c r="B17" s="7">
        <v>183</v>
      </c>
      <c r="C17" s="7">
        <v>64.5</v>
      </c>
      <c r="D17" s="7">
        <v>102.5</v>
      </c>
    </row>
    <row r="18" spans="1:14" x14ac:dyDescent="0.3">
      <c r="A18" s="10" t="s">
        <v>35</v>
      </c>
      <c r="B18" s="7">
        <v>154</v>
      </c>
      <c r="C18" s="7">
        <v>60</v>
      </c>
      <c r="D18" s="7">
        <v>114</v>
      </c>
      <c r="F18" s="5"/>
      <c r="G18" s="5" t="s">
        <v>20</v>
      </c>
      <c r="H18" s="5" t="s">
        <v>8</v>
      </c>
      <c r="I18" s="5" t="s">
        <v>21</v>
      </c>
      <c r="J18" s="5" t="s">
        <v>22</v>
      </c>
      <c r="K18" s="5" t="s">
        <v>23</v>
      </c>
      <c r="L18" s="5" t="s">
        <v>24</v>
      </c>
      <c r="M18" s="5" t="s">
        <v>25</v>
      </c>
      <c r="N18" s="5" t="s">
        <v>26</v>
      </c>
    </row>
    <row r="19" spans="1:14" x14ac:dyDescent="0.3">
      <c r="A19" s="10" t="s">
        <v>35</v>
      </c>
      <c r="B19" s="7">
        <v>152</v>
      </c>
      <c r="C19" s="7">
        <v>60.5</v>
      </c>
      <c r="D19" s="7">
        <v>105</v>
      </c>
      <c r="F19" s="3" t="s">
        <v>14</v>
      </c>
      <c r="G19" s="3">
        <v>-127.81990744476894</v>
      </c>
      <c r="H19" s="3">
        <v>12.098996100380017</v>
      </c>
      <c r="I19" s="3">
        <v>-10.564505218805241</v>
      </c>
      <c r="J19" s="16">
        <v>1.3879489047374201E-21</v>
      </c>
      <c r="K19" s="3">
        <v>-151.65678868402227</v>
      </c>
      <c r="L19" s="3">
        <v>-103.9830262055156</v>
      </c>
      <c r="M19" s="3">
        <v>-151.65678868402227</v>
      </c>
      <c r="N19" s="3">
        <v>-103.9830262055156</v>
      </c>
    </row>
    <row r="20" spans="1:14" x14ac:dyDescent="0.3">
      <c r="A20" s="10" t="s">
        <v>35</v>
      </c>
      <c r="B20" s="7">
        <v>148</v>
      </c>
      <c r="C20" s="7">
        <v>60.5</v>
      </c>
      <c r="D20" s="7">
        <v>84.5</v>
      </c>
      <c r="F20" s="3" t="s">
        <v>27</v>
      </c>
      <c r="G20" s="3">
        <v>0.24027491426446093</v>
      </c>
      <c r="H20" s="3">
        <v>5.5103031609975948E-2</v>
      </c>
      <c r="I20" s="3">
        <v>4.3604663345049266</v>
      </c>
      <c r="J20" s="3">
        <v>1.9455415206971821E-5</v>
      </c>
      <c r="K20" s="3">
        <v>0.13171347581845927</v>
      </c>
      <c r="L20" s="3">
        <v>0.34883635271046259</v>
      </c>
      <c r="M20" s="3">
        <v>0.13171347581845927</v>
      </c>
      <c r="N20" s="3">
        <v>0.34883635271046259</v>
      </c>
    </row>
    <row r="21" spans="1:14" ht="17.25" thickBot="1" x14ac:dyDescent="0.35">
      <c r="A21" s="10" t="s">
        <v>35</v>
      </c>
      <c r="B21" s="7">
        <v>164</v>
      </c>
      <c r="C21" s="7">
        <v>65.3</v>
      </c>
      <c r="D21" s="7">
        <v>98</v>
      </c>
      <c r="F21" s="4" t="s">
        <v>50</v>
      </c>
      <c r="G21" s="4">
        <v>3.0900480393528524</v>
      </c>
      <c r="H21" s="4">
        <v>0.2573415003514557</v>
      </c>
      <c r="I21" s="4">
        <v>12.007577616252027</v>
      </c>
      <c r="J21" s="4">
        <v>3.3930622086269E-26</v>
      </c>
      <c r="K21" s="4">
        <v>2.58304574503719</v>
      </c>
      <c r="L21" s="4">
        <v>3.5970503336685149</v>
      </c>
      <c r="M21" s="4">
        <v>2.58304574503719</v>
      </c>
      <c r="N21" s="4">
        <v>3.5970503336685149</v>
      </c>
    </row>
    <row r="22" spans="1:14" x14ac:dyDescent="0.3">
      <c r="A22" s="10" t="s">
        <v>35</v>
      </c>
      <c r="B22" s="7">
        <v>177</v>
      </c>
      <c r="C22" s="7">
        <v>61.3</v>
      </c>
      <c r="D22" s="7">
        <v>81</v>
      </c>
    </row>
    <row r="23" spans="1:14" x14ac:dyDescent="0.3">
      <c r="A23" s="10" t="s">
        <v>35</v>
      </c>
      <c r="B23" s="7">
        <v>183</v>
      </c>
      <c r="C23" s="7">
        <v>66.5</v>
      </c>
      <c r="D23" s="7">
        <v>112</v>
      </c>
    </row>
    <row r="24" spans="1:14" x14ac:dyDescent="0.3">
      <c r="A24" s="10" t="s">
        <v>35</v>
      </c>
      <c r="B24" s="7">
        <v>182</v>
      </c>
      <c r="C24" s="7">
        <v>65.5</v>
      </c>
      <c r="D24" s="7">
        <v>133</v>
      </c>
    </row>
    <row r="25" spans="1:14" x14ac:dyDescent="0.3">
      <c r="A25" s="10" t="s">
        <v>35</v>
      </c>
      <c r="B25" s="7">
        <v>165</v>
      </c>
      <c r="C25" s="7">
        <v>55.5</v>
      </c>
      <c r="D25" s="7">
        <v>67</v>
      </c>
    </row>
    <row r="26" spans="1:14" x14ac:dyDescent="0.3">
      <c r="A26" s="10" t="s">
        <v>35</v>
      </c>
      <c r="B26" s="7">
        <v>163</v>
      </c>
      <c r="C26" s="7">
        <v>56.5</v>
      </c>
      <c r="D26" s="7">
        <v>84</v>
      </c>
    </row>
    <row r="27" spans="1:14" x14ac:dyDescent="0.3">
      <c r="A27" s="10" t="s">
        <v>35</v>
      </c>
      <c r="B27" s="7">
        <v>171</v>
      </c>
      <c r="C27" s="7">
        <v>63</v>
      </c>
      <c r="D27" s="7">
        <v>84</v>
      </c>
    </row>
    <row r="28" spans="1:14" x14ac:dyDescent="0.3">
      <c r="A28" s="10" t="s">
        <v>35</v>
      </c>
      <c r="B28" s="7">
        <v>193</v>
      </c>
      <c r="C28" s="7">
        <v>59.8</v>
      </c>
      <c r="D28" s="7">
        <v>115</v>
      </c>
    </row>
    <row r="29" spans="1:14" x14ac:dyDescent="0.3">
      <c r="A29" s="10" t="s">
        <v>35</v>
      </c>
      <c r="B29" s="7">
        <v>169</v>
      </c>
      <c r="C29" s="7">
        <v>61.5</v>
      </c>
      <c r="D29" s="7">
        <v>85</v>
      </c>
    </row>
    <row r="30" spans="1:14" x14ac:dyDescent="0.3">
      <c r="A30" s="10" t="s">
        <v>35</v>
      </c>
      <c r="B30" s="7">
        <v>155</v>
      </c>
      <c r="C30" s="7">
        <v>62.3</v>
      </c>
      <c r="D30" s="7">
        <v>105</v>
      </c>
    </row>
    <row r="31" spans="1:14" x14ac:dyDescent="0.3">
      <c r="A31" s="10" t="s">
        <v>35</v>
      </c>
      <c r="B31" s="7">
        <v>171</v>
      </c>
      <c r="C31" s="7">
        <v>62.5</v>
      </c>
      <c r="D31" s="7">
        <v>112</v>
      </c>
    </row>
    <row r="32" spans="1:14" x14ac:dyDescent="0.3">
      <c r="A32" s="10" t="s">
        <v>35</v>
      </c>
      <c r="B32" s="7">
        <v>140</v>
      </c>
      <c r="C32" s="7">
        <v>53.8</v>
      </c>
      <c r="D32" s="7">
        <v>68.5</v>
      </c>
    </row>
    <row r="33" spans="1:4" x14ac:dyDescent="0.3">
      <c r="A33" s="10" t="s">
        <v>35</v>
      </c>
      <c r="B33" s="7">
        <v>149</v>
      </c>
      <c r="C33" s="7">
        <v>58.3</v>
      </c>
      <c r="D33" s="7">
        <v>93</v>
      </c>
    </row>
    <row r="34" spans="1:4" x14ac:dyDescent="0.3">
      <c r="A34" s="10" t="s">
        <v>35</v>
      </c>
      <c r="B34" s="7">
        <v>150</v>
      </c>
      <c r="C34" s="7">
        <v>59.5</v>
      </c>
      <c r="D34" s="7">
        <v>78.5</v>
      </c>
    </row>
    <row r="35" spans="1:4" x14ac:dyDescent="0.3">
      <c r="A35" s="10" t="s">
        <v>35</v>
      </c>
      <c r="B35" s="7">
        <v>140</v>
      </c>
      <c r="C35" s="7">
        <v>53.5</v>
      </c>
      <c r="D35" s="7">
        <v>81</v>
      </c>
    </row>
    <row r="36" spans="1:4" x14ac:dyDescent="0.3">
      <c r="A36" s="10" t="s">
        <v>35</v>
      </c>
      <c r="B36" s="7">
        <v>166</v>
      </c>
      <c r="C36" s="7">
        <v>61.5</v>
      </c>
      <c r="D36" s="7">
        <v>103.5</v>
      </c>
    </row>
    <row r="37" spans="1:4" x14ac:dyDescent="0.3">
      <c r="A37" s="10" t="s">
        <v>35</v>
      </c>
      <c r="B37" s="7">
        <v>146</v>
      </c>
      <c r="C37" s="7">
        <v>56.3</v>
      </c>
      <c r="D37" s="7">
        <v>83.5</v>
      </c>
    </row>
    <row r="38" spans="1:4" x14ac:dyDescent="0.3">
      <c r="A38" s="10" t="s">
        <v>35</v>
      </c>
      <c r="B38" s="7">
        <v>139</v>
      </c>
      <c r="C38" s="7">
        <v>57.5</v>
      </c>
      <c r="D38" s="7">
        <v>96</v>
      </c>
    </row>
    <row r="39" spans="1:4" x14ac:dyDescent="0.3">
      <c r="A39" s="10" t="s">
        <v>35</v>
      </c>
      <c r="B39" s="7">
        <v>177</v>
      </c>
      <c r="C39" s="7">
        <v>61.8</v>
      </c>
      <c r="D39" s="7">
        <v>142.5</v>
      </c>
    </row>
    <row r="40" spans="1:4" x14ac:dyDescent="0.3">
      <c r="A40" s="10" t="s">
        <v>35</v>
      </c>
      <c r="B40" s="7">
        <v>166</v>
      </c>
      <c r="C40" s="7">
        <v>59.3</v>
      </c>
      <c r="D40" s="7">
        <v>89.5</v>
      </c>
    </row>
    <row r="41" spans="1:4" x14ac:dyDescent="0.3">
      <c r="A41" s="10" t="s">
        <v>35</v>
      </c>
      <c r="B41" s="7">
        <v>184</v>
      </c>
      <c r="C41" s="7">
        <v>62.3</v>
      </c>
      <c r="D41" s="7">
        <v>108</v>
      </c>
    </row>
    <row r="42" spans="1:4" x14ac:dyDescent="0.3">
      <c r="A42" s="10" t="s">
        <v>35</v>
      </c>
      <c r="B42" s="7">
        <v>177</v>
      </c>
      <c r="C42" s="7">
        <v>61.3</v>
      </c>
      <c r="D42" s="7">
        <v>112</v>
      </c>
    </row>
    <row r="43" spans="1:4" x14ac:dyDescent="0.3">
      <c r="A43" s="10" t="s">
        <v>35</v>
      </c>
      <c r="B43" s="7">
        <v>145</v>
      </c>
      <c r="C43" s="7">
        <v>59</v>
      </c>
      <c r="D43" s="7">
        <v>91.5</v>
      </c>
    </row>
    <row r="44" spans="1:4" x14ac:dyDescent="0.3">
      <c r="A44" s="10" t="s">
        <v>35</v>
      </c>
      <c r="B44" s="7">
        <v>167</v>
      </c>
      <c r="C44" s="7">
        <v>62.3</v>
      </c>
      <c r="D44" s="7">
        <v>92.5</v>
      </c>
    </row>
    <row r="45" spans="1:4" x14ac:dyDescent="0.3">
      <c r="A45" s="10" t="s">
        <v>35</v>
      </c>
      <c r="B45" s="7">
        <v>185</v>
      </c>
      <c r="C45" s="7">
        <v>60</v>
      </c>
      <c r="D45" s="7">
        <v>106</v>
      </c>
    </row>
    <row r="46" spans="1:4" x14ac:dyDescent="0.3">
      <c r="A46" s="10" t="s">
        <v>35</v>
      </c>
      <c r="B46" s="7">
        <v>156</v>
      </c>
      <c r="C46" s="7">
        <v>54.5</v>
      </c>
      <c r="D46" s="7">
        <v>75</v>
      </c>
    </row>
    <row r="47" spans="1:4" x14ac:dyDescent="0.3">
      <c r="A47" s="10" t="s">
        <v>35</v>
      </c>
      <c r="B47" s="7">
        <v>191</v>
      </c>
      <c r="C47" s="7">
        <v>63.3</v>
      </c>
      <c r="D47" s="7">
        <v>113.5</v>
      </c>
    </row>
    <row r="48" spans="1:4" x14ac:dyDescent="0.3">
      <c r="A48" s="10" t="s">
        <v>35</v>
      </c>
      <c r="B48" s="7">
        <v>189</v>
      </c>
      <c r="C48" s="7">
        <v>64.3</v>
      </c>
      <c r="D48" s="7">
        <v>113.5</v>
      </c>
    </row>
    <row r="49" spans="1:4" x14ac:dyDescent="0.3">
      <c r="A49" s="10" t="s">
        <v>35</v>
      </c>
      <c r="B49" s="7">
        <v>157</v>
      </c>
      <c r="C49" s="7">
        <v>60.5</v>
      </c>
      <c r="D49" s="7">
        <v>112</v>
      </c>
    </row>
    <row r="50" spans="1:4" x14ac:dyDescent="0.3">
      <c r="A50" s="10" t="s">
        <v>35</v>
      </c>
      <c r="B50" s="7">
        <v>171</v>
      </c>
      <c r="C50" s="7">
        <v>61.5</v>
      </c>
      <c r="D50" s="7">
        <v>91</v>
      </c>
    </row>
    <row r="51" spans="1:4" x14ac:dyDescent="0.3">
      <c r="A51" s="10" t="s">
        <v>35</v>
      </c>
      <c r="B51" s="7">
        <v>143</v>
      </c>
      <c r="C51" s="7">
        <v>61.5</v>
      </c>
      <c r="D51" s="7">
        <v>116.5</v>
      </c>
    </row>
    <row r="52" spans="1:4" x14ac:dyDescent="0.3">
      <c r="A52" s="10" t="s">
        <v>35</v>
      </c>
      <c r="B52" s="7">
        <v>182</v>
      </c>
      <c r="C52" s="7">
        <v>62</v>
      </c>
      <c r="D52" s="7">
        <v>91.5</v>
      </c>
    </row>
    <row r="53" spans="1:4" x14ac:dyDescent="0.3">
      <c r="A53" s="10" t="s">
        <v>35</v>
      </c>
      <c r="B53" s="7">
        <v>154</v>
      </c>
      <c r="C53" s="7">
        <v>61</v>
      </c>
      <c r="D53" s="7">
        <v>122.5</v>
      </c>
    </row>
    <row r="54" spans="1:4" x14ac:dyDescent="0.3">
      <c r="A54" s="10" t="s">
        <v>35</v>
      </c>
      <c r="B54" s="7">
        <v>141</v>
      </c>
      <c r="C54" s="7">
        <v>56</v>
      </c>
      <c r="D54" s="7">
        <v>72.5</v>
      </c>
    </row>
    <row r="55" spans="1:4" x14ac:dyDescent="0.3">
      <c r="A55" s="10" t="s">
        <v>35</v>
      </c>
      <c r="B55" s="7">
        <v>167</v>
      </c>
      <c r="C55" s="7">
        <v>61</v>
      </c>
      <c r="D55" s="7">
        <v>93.5</v>
      </c>
    </row>
    <row r="56" spans="1:4" x14ac:dyDescent="0.3">
      <c r="A56" s="10" t="s">
        <v>35</v>
      </c>
      <c r="B56" s="7">
        <v>141</v>
      </c>
      <c r="C56" s="7">
        <v>61.3</v>
      </c>
      <c r="D56" s="7">
        <v>85</v>
      </c>
    </row>
    <row r="57" spans="1:4" x14ac:dyDescent="0.3">
      <c r="A57" s="10" t="s">
        <v>35</v>
      </c>
      <c r="B57" s="7">
        <v>175</v>
      </c>
      <c r="C57" s="7">
        <v>60.3</v>
      </c>
      <c r="D57" s="7">
        <v>86</v>
      </c>
    </row>
    <row r="58" spans="1:4" x14ac:dyDescent="0.3">
      <c r="A58" s="10" t="s">
        <v>35</v>
      </c>
      <c r="B58" s="7">
        <v>153</v>
      </c>
      <c r="C58" s="7">
        <v>63.3</v>
      </c>
      <c r="D58" s="7">
        <v>108</v>
      </c>
    </row>
    <row r="59" spans="1:4" x14ac:dyDescent="0.3">
      <c r="A59" s="10" t="s">
        <v>35</v>
      </c>
      <c r="B59" s="7">
        <v>185</v>
      </c>
      <c r="C59" s="7">
        <v>59</v>
      </c>
      <c r="D59" s="7">
        <v>104</v>
      </c>
    </row>
    <row r="60" spans="1:4" x14ac:dyDescent="0.3">
      <c r="A60" s="10" t="s">
        <v>35</v>
      </c>
      <c r="B60" s="7">
        <v>139</v>
      </c>
      <c r="C60" s="7">
        <v>61.5</v>
      </c>
      <c r="D60" s="7">
        <v>104</v>
      </c>
    </row>
    <row r="61" spans="1:4" x14ac:dyDescent="0.3">
      <c r="A61" s="10" t="s">
        <v>35</v>
      </c>
      <c r="B61" s="7">
        <v>143</v>
      </c>
      <c r="C61" s="7">
        <v>51.3</v>
      </c>
      <c r="D61" s="7">
        <v>50.5</v>
      </c>
    </row>
    <row r="62" spans="1:4" x14ac:dyDescent="0.3">
      <c r="A62" s="10" t="s">
        <v>35</v>
      </c>
      <c r="B62" s="7">
        <v>147</v>
      </c>
      <c r="C62" s="7">
        <v>61.3</v>
      </c>
      <c r="D62" s="7">
        <v>115</v>
      </c>
    </row>
    <row r="63" spans="1:4" x14ac:dyDescent="0.3">
      <c r="A63" s="10" t="s">
        <v>35</v>
      </c>
      <c r="B63" s="7">
        <v>164</v>
      </c>
      <c r="C63" s="7">
        <v>58</v>
      </c>
      <c r="D63" s="7">
        <v>83.5</v>
      </c>
    </row>
    <row r="64" spans="1:4" x14ac:dyDescent="0.3">
      <c r="A64" s="10" t="s">
        <v>35</v>
      </c>
      <c r="B64" s="7">
        <v>175</v>
      </c>
      <c r="C64" s="7">
        <v>60.8</v>
      </c>
      <c r="D64" s="7">
        <v>93.5</v>
      </c>
    </row>
    <row r="65" spans="1:4" x14ac:dyDescent="0.3">
      <c r="A65" s="10" t="s">
        <v>35</v>
      </c>
      <c r="B65" s="7">
        <v>170</v>
      </c>
      <c r="C65" s="7">
        <v>64.3</v>
      </c>
      <c r="D65" s="7">
        <v>90</v>
      </c>
    </row>
    <row r="66" spans="1:4" x14ac:dyDescent="0.3">
      <c r="A66" s="10" t="s">
        <v>35</v>
      </c>
      <c r="B66" s="7">
        <v>186</v>
      </c>
      <c r="C66" s="7">
        <v>57.8</v>
      </c>
      <c r="D66" s="7">
        <v>95</v>
      </c>
    </row>
    <row r="67" spans="1:4" x14ac:dyDescent="0.3">
      <c r="A67" s="10" t="s">
        <v>35</v>
      </c>
      <c r="B67" s="7">
        <v>185</v>
      </c>
      <c r="C67" s="7">
        <v>65.3</v>
      </c>
      <c r="D67" s="7">
        <v>118</v>
      </c>
    </row>
    <row r="68" spans="1:4" x14ac:dyDescent="0.3">
      <c r="A68" s="10" t="s">
        <v>35</v>
      </c>
      <c r="B68" s="7">
        <v>168</v>
      </c>
      <c r="C68" s="7">
        <v>61.5</v>
      </c>
      <c r="D68" s="7">
        <v>95</v>
      </c>
    </row>
    <row r="69" spans="1:4" x14ac:dyDescent="0.3">
      <c r="A69" s="10" t="s">
        <v>35</v>
      </c>
      <c r="B69" s="7">
        <v>139</v>
      </c>
      <c r="C69" s="7">
        <v>52.8</v>
      </c>
      <c r="D69" s="7">
        <v>63.5</v>
      </c>
    </row>
    <row r="70" spans="1:4" x14ac:dyDescent="0.3">
      <c r="A70" s="10" t="s">
        <v>35</v>
      </c>
      <c r="B70" s="7">
        <v>178</v>
      </c>
      <c r="C70" s="7">
        <v>63.5</v>
      </c>
      <c r="D70" s="7">
        <v>148.5</v>
      </c>
    </row>
    <row r="71" spans="1:4" x14ac:dyDescent="0.3">
      <c r="A71" s="10" t="s">
        <v>35</v>
      </c>
      <c r="B71" s="7">
        <v>147</v>
      </c>
      <c r="C71" s="7">
        <v>55.8</v>
      </c>
      <c r="D71" s="7">
        <v>75</v>
      </c>
    </row>
    <row r="72" spans="1:4" x14ac:dyDescent="0.3">
      <c r="A72" s="10" t="s">
        <v>35</v>
      </c>
      <c r="B72" s="7">
        <v>183</v>
      </c>
      <c r="C72" s="7">
        <v>64.3</v>
      </c>
      <c r="D72" s="7">
        <v>109.5</v>
      </c>
    </row>
    <row r="73" spans="1:4" x14ac:dyDescent="0.3">
      <c r="A73" s="10" t="s">
        <v>35</v>
      </c>
      <c r="B73" s="7">
        <v>148</v>
      </c>
      <c r="C73" s="7">
        <v>56.3</v>
      </c>
      <c r="D73" s="7">
        <v>77</v>
      </c>
    </row>
    <row r="74" spans="1:4" x14ac:dyDescent="0.3">
      <c r="A74" s="10" t="s">
        <v>35</v>
      </c>
      <c r="B74" s="7">
        <v>144</v>
      </c>
      <c r="C74" s="7">
        <v>55.8</v>
      </c>
      <c r="D74" s="7">
        <v>73.5</v>
      </c>
    </row>
    <row r="75" spans="1:4" x14ac:dyDescent="0.3">
      <c r="A75" s="10" t="s">
        <v>35</v>
      </c>
      <c r="B75" s="7">
        <v>190</v>
      </c>
      <c r="C75" s="7">
        <v>66.8</v>
      </c>
      <c r="D75" s="7">
        <v>140</v>
      </c>
    </row>
    <row r="76" spans="1:4" x14ac:dyDescent="0.3">
      <c r="A76" s="10" t="s">
        <v>35</v>
      </c>
      <c r="B76" s="7">
        <v>143</v>
      </c>
      <c r="C76" s="7">
        <v>58.3</v>
      </c>
      <c r="D76" s="7">
        <v>77.5</v>
      </c>
    </row>
    <row r="77" spans="1:4" x14ac:dyDescent="0.3">
      <c r="A77" s="10" t="s">
        <v>35</v>
      </c>
      <c r="B77" s="7">
        <v>147</v>
      </c>
      <c r="C77" s="7">
        <v>59.5</v>
      </c>
      <c r="D77" s="7">
        <v>101</v>
      </c>
    </row>
    <row r="78" spans="1:4" x14ac:dyDescent="0.3">
      <c r="A78" s="10" t="s">
        <v>35</v>
      </c>
      <c r="B78" s="7">
        <v>172</v>
      </c>
      <c r="C78" s="7">
        <v>64.8</v>
      </c>
      <c r="D78" s="7">
        <v>142</v>
      </c>
    </row>
    <row r="79" spans="1:4" x14ac:dyDescent="0.3">
      <c r="A79" s="10" t="s">
        <v>35</v>
      </c>
      <c r="B79" s="7">
        <v>179</v>
      </c>
      <c r="C79" s="7">
        <v>63</v>
      </c>
      <c r="D79" s="7">
        <v>98.5</v>
      </c>
    </row>
    <row r="80" spans="1:4" x14ac:dyDescent="0.3">
      <c r="A80" s="10" t="s">
        <v>35</v>
      </c>
      <c r="B80" s="7">
        <v>142</v>
      </c>
      <c r="C80" s="7">
        <v>56</v>
      </c>
      <c r="D80" s="7">
        <v>72.5</v>
      </c>
    </row>
    <row r="81" spans="1:4" x14ac:dyDescent="0.3">
      <c r="A81" s="10" t="s">
        <v>35</v>
      </c>
      <c r="B81" s="7">
        <v>150</v>
      </c>
      <c r="C81" s="7">
        <v>54.5</v>
      </c>
      <c r="D81" s="7">
        <v>74</v>
      </c>
    </row>
    <row r="82" spans="1:4" x14ac:dyDescent="0.3">
      <c r="A82" s="10" t="s">
        <v>35</v>
      </c>
      <c r="B82" s="7">
        <v>147</v>
      </c>
      <c r="C82" s="7">
        <v>51.5</v>
      </c>
      <c r="D82" s="7">
        <v>64</v>
      </c>
    </row>
    <row r="83" spans="1:4" x14ac:dyDescent="0.3">
      <c r="A83" s="10" t="s">
        <v>35</v>
      </c>
      <c r="B83" s="7">
        <v>182</v>
      </c>
      <c r="C83" s="7">
        <v>64</v>
      </c>
      <c r="D83" s="7">
        <v>111.5</v>
      </c>
    </row>
    <row r="84" spans="1:4" x14ac:dyDescent="0.3">
      <c r="A84" s="10" t="s">
        <v>35</v>
      </c>
      <c r="B84" s="7">
        <v>164</v>
      </c>
      <c r="C84" s="7">
        <v>63.3</v>
      </c>
      <c r="D84" s="7">
        <v>108</v>
      </c>
    </row>
    <row r="85" spans="1:4" x14ac:dyDescent="0.3">
      <c r="A85" s="10" t="s">
        <v>35</v>
      </c>
      <c r="B85" s="7">
        <v>180</v>
      </c>
      <c r="C85" s="7">
        <v>61.3</v>
      </c>
      <c r="D85" s="7">
        <v>110.5</v>
      </c>
    </row>
    <row r="86" spans="1:4" x14ac:dyDescent="0.3">
      <c r="A86" s="10" t="s">
        <v>35</v>
      </c>
      <c r="B86" s="7">
        <v>161</v>
      </c>
      <c r="C86" s="7">
        <v>59</v>
      </c>
      <c r="D86" s="7">
        <v>92</v>
      </c>
    </row>
    <row r="87" spans="1:4" x14ac:dyDescent="0.3">
      <c r="A87" s="10" t="s">
        <v>35</v>
      </c>
      <c r="B87" s="7">
        <v>142</v>
      </c>
      <c r="C87" s="7">
        <v>56.5</v>
      </c>
      <c r="D87" s="7">
        <v>69</v>
      </c>
    </row>
    <row r="88" spans="1:4" x14ac:dyDescent="0.3">
      <c r="A88" s="10" t="s">
        <v>35</v>
      </c>
      <c r="B88" s="7">
        <v>178</v>
      </c>
      <c r="C88" s="7">
        <v>61.5</v>
      </c>
      <c r="D88" s="7">
        <v>103.5</v>
      </c>
    </row>
    <row r="89" spans="1:4" x14ac:dyDescent="0.3">
      <c r="A89" s="10" t="s">
        <v>35</v>
      </c>
      <c r="B89" s="7">
        <v>145</v>
      </c>
      <c r="C89" s="7">
        <v>58.8</v>
      </c>
      <c r="D89" s="7">
        <v>89</v>
      </c>
    </row>
    <row r="90" spans="1:4" x14ac:dyDescent="0.3">
      <c r="A90" s="10" t="s">
        <v>35</v>
      </c>
      <c r="B90" s="7">
        <v>180</v>
      </c>
      <c r="C90" s="7">
        <v>63.3</v>
      </c>
      <c r="D90" s="7">
        <v>114</v>
      </c>
    </row>
    <row r="91" spans="1:4" x14ac:dyDescent="0.3">
      <c r="A91" s="10" t="s">
        <v>35</v>
      </c>
      <c r="B91" s="7">
        <v>176</v>
      </c>
      <c r="C91" s="7">
        <v>61.3</v>
      </c>
      <c r="D91" s="7">
        <v>112</v>
      </c>
    </row>
    <row r="92" spans="1:4" x14ac:dyDescent="0.3">
      <c r="A92" s="10" t="s">
        <v>35</v>
      </c>
      <c r="B92" s="7">
        <v>180</v>
      </c>
      <c r="C92" s="7">
        <v>59</v>
      </c>
      <c r="D92" s="7">
        <v>112</v>
      </c>
    </row>
    <row r="93" spans="1:4" x14ac:dyDescent="0.3">
      <c r="A93" s="10" t="s">
        <v>35</v>
      </c>
      <c r="B93" s="7">
        <v>162</v>
      </c>
      <c r="C93" s="7">
        <v>58</v>
      </c>
      <c r="D93" s="7">
        <v>84</v>
      </c>
    </row>
    <row r="94" spans="1:4" x14ac:dyDescent="0.3">
      <c r="A94" s="10" t="s">
        <v>35</v>
      </c>
      <c r="B94" s="7">
        <v>197</v>
      </c>
      <c r="C94" s="7">
        <v>61.5</v>
      </c>
      <c r="D94" s="7">
        <v>121</v>
      </c>
    </row>
    <row r="95" spans="1:4" x14ac:dyDescent="0.3">
      <c r="A95" s="10" t="s">
        <v>35</v>
      </c>
      <c r="B95" s="7">
        <v>182</v>
      </c>
      <c r="C95" s="7">
        <v>58.3</v>
      </c>
      <c r="D95" s="7">
        <v>104.5</v>
      </c>
    </row>
    <row r="96" spans="1:4" x14ac:dyDescent="0.3">
      <c r="A96" s="10" t="s">
        <v>35</v>
      </c>
      <c r="B96" s="7">
        <v>169</v>
      </c>
      <c r="C96" s="7">
        <v>62</v>
      </c>
      <c r="D96" s="7">
        <v>98.5</v>
      </c>
    </row>
    <row r="97" spans="1:4" x14ac:dyDescent="0.3">
      <c r="A97" s="10" t="s">
        <v>35</v>
      </c>
      <c r="B97" s="7">
        <v>147</v>
      </c>
      <c r="C97" s="7">
        <v>59.8</v>
      </c>
      <c r="D97" s="7">
        <v>84.5</v>
      </c>
    </row>
    <row r="98" spans="1:4" x14ac:dyDescent="0.3">
      <c r="A98" s="10" t="s">
        <v>35</v>
      </c>
      <c r="B98" s="7">
        <v>197</v>
      </c>
      <c r="C98" s="7">
        <v>64.8</v>
      </c>
      <c r="D98" s="7">
        <v>112</v>
      </c>
    </row>
    <row r="99" spans="1:4" x14ac:dyDescent="0.3">
      <c r="A99" s="10" t="s">
        <v>35</v>
      </c>
      <c r="B99" s="7">
        <v>145</v>
      </c>
      <c r="C99" s="7">
        <v>57.8</v>
      </c>
      <c r="D99" s="7">
        <v>84</v>
      </c>
    </row>
    <row r="100" spans="1:4" x14ac:dyDescent="0.3">
      <c r="A100" s="10" t="s">
        <v>35</v>
      </c>
      <c r="B100" s="7">
        <v>143</v>
      </c>
      <c r="C100" s="7">
        <v>55.5</v>
      </c>
      <c r="D100" s="7">
        <v>84</v>
      </c>
    </row>
    <row r="101" spans="1:4" x14ac:dyDescent="0.3">
      <c r="A101" s="10" t="s">
        <v>35</v>
      </c>
      <c r="B101" s="7">
        <v>147</v>
      </c>
      <c r="C101" s="7">
        <v>58.3</v>
      </c>
      <c r="D101" s="7">
        <v>111.5</v>
      </c>
    </row>
    <row r="102" spans="1:4" x14ac:dyDescent="0.3">
      <c r="A102" s="10" t="s">
        <v>35</v>
      </c>
      <c r="B102" s="7">
        <v>154</v>
      </c>
      <c r="C102" s="7">
        <v>62.8</v>
      </c>
      <c r="D102" s="7">
        <v>93.5</v>
      </c>
    </row>
    <row r="103" spans="1:4" x14ac:dyDescent="0.3">
      <c r="A103" s="10" t="s">
        <v>35</v>
      </c>
      <c r="B103" s="7">
        <v>140</v>
      </c>
      <c r="C103" s="7">
        <v>60</v>
      </c>
      <c r="D103" s="7">
        <v>77</v>
      </c>
    </row>
    <row r="104" spans="1:4" x14ac:dyDescent="0.3">
      <c r="A104" s="10" t="s">
        <v>35</v>
      </c>
      <c r="B104" s="7">
        <v>178</v>
      </c>
      <c r="C104" s="7">
        <v>66.5</v>
      </c>
      <c r="D104" s="7">
        <v>117.5</v>
      </c>
    </row>
    <row r="105" spans="1:4" x14ac:dyDescent="0.3">
      <c r="A105" s="10" t="s">
        <v>35</v>
      </c>
      <c r="B105" s="7">
        <v>148</v>
      </c>
      <c r="C105" s="7">
        <v>59</v>
      </c>
      <c r="D105" s="7">
        <v>95</v>
      </c>
    </row>
    <row r="106" spans="1:4" x14ac:dyDescent="0.3">
      <c r="A106" s="10" t="s">
        <v>35</v>
      </c>
      <c r="B106" s="7">
        <v>190</v>
      </c>
      <c r="C106" s="7">
        <v>56.8</v>
      </c>
      <c r="D106" s="7">
        <v>98.5</v>
      </c>
    </row>
    <row r="107" spans="1:4" x14ac:dyDescent="0.3">
      <c r="A107" s="10" t="s">
        <v>35</v>
      </c>
      <c r="B107" s="7">
        <v>186</v>
      </c>
      <c r="C107" s="7">
        <v>57</v>
      </c>
      <c r="D107" s="7">
        <v>83.5</v>
      </c>
    </row>
    <row r="108" spans="1:4" x14ac:dyDescent="0.3">
      <c r="A108" s="10" t="s">
        <v>35</v>
      </c>
      <c r="B108" s="7">
        <v>165</v>
      </c>
      <c r="C108" s="7">
        <v>61.3</v>
      </c>
      <c r="D108" s="7">
        <v>106.5</v>
      </c>
    </row>
    <row r="109" spans="1:4" x14ac:dyDescent="0.3">
      <c r="A109" s="10" t="s">
        <v>35</v>
      </c>
      <c r="B109" s="7">
        <v>155</v>
      </c>
      <c r="C109" s="7">
        <v>66</v>
      </c>
      <c r="D109" s="7">
        <v>144.5</v>
      </c>
    </row>
    <row r="110" spans="1:4" x14ac:dyDescent="0.3">
      <c r="A110" s="10" t="s">
        <v>35</v>
      </c>
      <c r="B110" s="7">
        <v>210</v>
      </c>
      <c r="C110" s="7">
        <v>62</v>
      </c>
      <c r="D110" s="7">
        <v>116</v>
      </c>
    </row>
    <row r="111" spans="1:4" x14ac:dyDescent="0.3">
      <c r="A111" s="10" t="s">
        <v>35</v>
      </c>
      <c r="B111" s="7">
        <v>144</v>
      </c>
      <c r="C111" s="7">
        <v>61</v>
      </c>
      <c r="D111" s="7">
        <v>92</v>
      </c>
    </row>
    <row r="112" spans="1:4" x14ac:dyDescent="0.3">
      <c r="A112" s="10" t="s">
        <v>35</v>
      </c>
      <c r="B112" s="7">
        <v>186</v>
      </c>
      <c r="C112" s="7">
        <v>63.5</v>
      </c>
      <c r="D112" s="7">
        <v>108</v>
      </c>
    </row>
    <row r="113" spans="1:4" x14ac:dyDescent="0.3">
      <c r="A113" s="10" t="s">
        <v>36</v>
      </c>
      <c r="B113" s="7">
        <v>157</v>
      </c>
      <c r="C113" s="7">
        <v>60.5</v>
      </c>
      <c r="D113" s="7">
        <v>105</v>
      </c>
    </row>
    <row r="114" spans="1:4" x14ac:dyDescent="0.3">
      <c r="A114" s="10" t="s">
        <v>36</v>
      </c>
      <c r="B114" s="7">
        <v>139</v>
      </c>
      <c r="C114" s="7">
        <v>60.5</v>
      </c>
      <c r="D114" s="7">
        <v>87</v>
      </c>
    </row>
    <row r="115" spans="1:4" x14ac:dyDescent="0.3">
      <c r="A115" s="10" t="s">
        <v>36</v>
      </c>
      <c r="B115" s="7">
        <v>146</v>
      </c>
      <c r="C115" s="7">
        <v>57.5</v>
      </c>
      <c r="D115" s="7">
        <v>90</v>
      </c>
    </row>
    <row r="116" spans="1:4" x14ac:dyDescent="0.3">
      <c r="A116" s="10" t="s">
        <v>36</v>
      </c>
      <c r="B116" s="7">
        <v>151</v>
      </c>
      <c r="C116" s="7">
        <v>66.3</v>
      </c>
      <c r="D116" s="7">
        <v>117</v>
      </c>
    </row>
    <row r="117" spans="1:4" x14ac:dyDescent="0.3">
      <c r="A117" s="10" t="s">
        <v>36</v>
      </c>
      <c r="B117" s="7">
        <v>153</v>
      </c>
      <c r="C117" s="7">
        <v>60</v>
      </c>
      <c r="D117" s="7">
        <v>84</v>
      </c>
    </row>
    <row r="118" spans="1:4" x14ac:dyDescent="0.3">
      <c r="A118" s="10" t="s">
        <v>36</v>
      </c>
      <c r="B118" s="7">
        <v>176</v>
      </c>
      <c r="C118" s="7">
        <v>65</v>
      </c>
      <c r="D118" s="7">
        <v>118.5</v>
      </c>
    </row>
    <row r="119" spans="1:4" x14ac:dyDescent="0.3">
      <c r="A119" s="10" t="s">
        <v>36</v>
      </c>
      <c r="B119" s="7">
        <v>146</v>
      </c>
      <c r="C119" s="7">
        <v>57.3</v>
      </c>
      <c r="D119" s="7">
        <v>83</v>
      </c>
    </row>
    <row r="120" spans="1:4" x14ac:dyDescent="0.3">
      <c r="A120" s="10" t="s">
        <v>36</v>
      </c>
      <c r="B120" s="7">
        <v>151</v>
      </c>
      <c r="C120" s="7">
        <v>61</v>
      </c>
      <c r="D120" s="7">
        <v>81</v>
      </c>
    </row>
    <row r="121" spans="1:4" x14ac:dyDescent="0.3">
      <c r="A121" s="10" t="s">
        <v>36</v>
      </c>
      <c r="B121" s="7">
        <v>193</v>
      </c>
      <c r="C121" s="7">
        <v>66.3</v>
      </c>
      <c r="D121" s="7">
        <v>133</v>
      </c>
    </row>
    <row r="122" spans="1:4" x14ac:dyDescent="0.3">
      <c r="A122" s="10" t="s">
        <v>36</v>
      </c>
      <c r="B122" s="7">
        <v>143</v>
      </c>
      <c r="C122" s="7">
        <v>57.5</v>
      </c>
      <c r="D122" s="7">
        <v>75</v>
      </c>
    </row>
    <row r="123" spans="1:4" x14ac:dyDescent="0.3">
      <c r="A123" s="10" t="s">
        <v>36</v>
      </c>
      <c r="B123" s="7">
        <v>173</v>
      </c>
      <c r="C123" s="7">
        <v>69</v>
      </c>
      <c r="D123" s="7">
        <v>112.5</v>
      </c>
    </row>
    <row r="124" spans="1:4" x14ac:dyDescent="0.3">
      <c r="A124" s="10" t="s">
        <v>36</v>
      </c>
      <c r="B124" s="7">
        <v>144</v>
      </c>
      <c r="C124" s="7">
        <v>59.5</v>
      </c>
      <c r="D124" s="7">
        <v>88</v>
      </c>
    </row>
    <row r="125" spans="1:4" x14ac:dyDescent="0.3">
      <c r="A125" s="10" t="s">
        <v>36</v>
      </c>
      <c r="B125" s="7">
        <v>147</v>
      </c>
      <c r="C125" s="7">
        <v>57</v>
      </c>
      <c r="D125" s="7">
        <v>84</v>
      </c>
    </row>
    <row r="126" spans="1:4" x14ac:dyDescent="0.3">
      <c r="A126" s="10" t="s">
        <v>36</v>
      </c>
      <c r="B126" s="7">
        <v>150</v>
      </c>
      <c r="C126" s="7">
        <v>59.5</v>
      </c>
      <c r="D126" s="7">
        <v>84</v>
      </c>
    </row>
    <row r="127" spans="1:4" x14ac:dyDescent="0.3">
      <c r="A127" s="10" t="s">
        <v>36</v>
      </c>
      <c r="B127" s="7">
        <v>140</v>
      </c>
      <c r="C127" s="7">
        <v>58.5</v>
      </c>
      <c r="D127" s="7">
        <v>86.5</v>
      </c>
    </row>
    <row r="128" spans="1:4" x14ac:dyDescent="0.3">
      <c r="A128" s="10" t="s">
        <v>36</v>
      </c>
      <c r="B128" s="7">
        <v>184</v>
      </c>
      <c r="C128" s="7">
        <v>66.5</v>
      </c>
      <c r="D128" s="7">
        <v>112</v>
      </c>
    </row>
    <row r="129" spans="1:4" x14ac:dyDescent="0.3">
      <c r="A129" s="10" t="s">
        <v>36</v>
      </c>
      <c r="B129" s="7">
        <v>168</v>
      </c>
      <c r="C129" s="7">
        <v>66.5</v>
      </c>
      <c r="D129" s="7">
        <v>111.5</v>
      </c>
    </row>
    <row r="130" spans="1:4" x14ac:dyDescent="0.3">
      <c r="A130" s="10" t="s">
        <v>36</v>
      </c>
      <c r="B130" s="7">
        <v>203</v>
      </c>
      <c r="C130" s="7">
        <v>66.5</v>
      </c>
      <c r="D130" s="7">
        <v>117</v>
      </c>
    </row>
    <row r="131" spans="1:4" x14ac:dyDescent="0.3">
      <c r="A131" s="10" t="s">
        <v>36</v>
      </c>
      <c r="B131" s="7">
        <v>200</v>
      </c>
      <c r="C131" s="7">
        <v>71</v>
      </c>
      <c r="D131" s="7">
        <v>147</v>
      </c>
    </row>
    <row r="132" spans="1:4" x14ac:dyDescent="0.3">
      <c r="A132" s="10" t="s">
        <v>36</v>
      </c>
      <c r="B132" s="7">
        <v>145</v>
      </c>
      <c r="C132" s="7">
        <v>56.5</v>
      </c>
      <c r="D132" s="7">
        <v>91</v>
      </c>
    </row>
    <row r="133" spans="1:4" x14ac:dyDescent="0.3">
      <c r="A133" s="10" t="s">
        <v>36</v>
      </c>
      <c r="B133" s="7">
        <v>182</v>
      </c>
      <c r="C133" s="7">
        <v>67</v>
      </c>
      <c r="D133" s="7">
        <v>133</v>
      </c>
    </row>
    <row r="134" spans="1:4" x14ac:dyDescent="0.3">
      <c r="A134" s="10" t="s">
        <v>36</v>
      </c>
      <c r="B134" s="7">
        <v>177</v>
      </c>
      <c r="C134" s="7">
        <v>63</v>
      </c>
      <c r="D134" s="7">
        <v>111</v>
      </c>
    </row>
    <row r="135" spans="1:4" x14ac:dyDescent="0.3">
      <c r="A135" s="10" t="s">
        <v>36</v>
      </c>
      <c r="B135" s="7">
        <v>150</v>
      </c>
      <c r="C135" s="7">
        <v>59</v>
      </c>
      <c r="D135" s="7">
        <v>98</v>
      </c>
    </row>
    <row r="136" spans="1:4" x14ac:dyDescent="0.3">
      <c r="A136" s="10" t="s">
        <v>36</v>
      </c>
      <c r="B136" s="7">
        <v>171</v>
      </c>
      <c r="C136" s="7">
        <v>61.8</v>
      </c>
      <c r="D136" s="7">
        <v>112</v>
      </c>
    </row>
    <row r="137" spans="1:4" x14ac:dyDescent="0.3">
      <c r="A137" s="10" t="s">
        <v>36</v>
      </c>
      <c r="B137" s="7">
        <v>142</v>
      </c>
      <c r="C137" s="7">
        <v>56</v>
      </c>
      <c r="D137" s="7">
        <v>87.5</v>
      </c>
    </row>
    <row r="138" spans="1:4" x14ac:dyDescent="0.3">
      <c r="A138" s="10" t="s">
        <v>36</v>
      </c>
      <c r="B138" s="7">
        <v>144</v>
      </c>
      <c r="C138" s="7">
        <v>60</v>
      </c>
      <c r="D138" s="7">
        <v>89</v>
      </c>
    </row>
    <row r="139" spans="1:4" x14ac:dyDescent="0.3">
      <c r="A139" s="10" t="s">
        <v>36</v>
      </c>
      <c r="B139" s="7">
        <v>193</v>
      </c>
      <c r="C139" s="7">
        <v>72</v>
      </c>
      <c r="D139" s="7">
        <v>150</v>
      </c>
    </row>
    <row r="140" spans="1:4" x14ac:dyDescent="0.3">
      <c r="A140" s="10" t="s">
        <v>36</v>
      </c>
      <c r="B140" s="7">
        <v>139</v>
      </c>
      <c r="C140" s="7">
        <v>55</v>
      </c>
      <c r="D140" s="7">
        <v>73.5</v>
      </c>
    </row>
    <row r="141" spans="1:4" x14ac:dyDescent="0.3">
      <c r="A141" s="10" t="s">
        <v>36</v>
      </c>
      <c r="B141" s="7">
        <v>196</v>
      </c>
      <c r="C141" s="7">
        <v>64.5</v>
      </c>
      <c r="D141" s="7">
        <v>98</v>
      </c>
    </row>
    <row r="142" spans="1:4" x14ac:dyDescent="0.3">
      <c r="A142" s="10" t="s">
        <v>36</v>
      </c>
      <c r="B142" s="7">
        <v>153</v>
      </c>
      <c r="C142" s="7">
        <v>57.8</v>
      </c>
      <c r="D142" s="7">
        <v>79.5</v>
      </c>
    </row>
    <row r="143" spans="1:4" x14ac:dyDescent="0.3">
      <c r="A143" s="10" t="s">
        <v>36</v>
      </c>
      <c r="B143" s="7">
        <v>164</v>
      </c>
      <c r="C143" s="7">
        <v>66.5</v>
      </c>
      <c r="D143" s="7">
        <v>112</v>
      </c>
    </row>
    <row r="144" spans="1:4" x14ac:dyDescent="0.3">
      <c r="A144" s="10" t="s">
        <v>36</v>
      </c>
      <c r="B144" s="7">
        <v>151</v>
      </c>
      <c r="C144" s="7">
        <v>59.3</v>
      </c>
      <c r="D144" s="7">
        <v>87</v>
      </c>
    </row>
    <row r="145" spans="1:4" x14ac:dyDescent="0.3">
      <c r="A145" s="10" t="s">
        <v>36</v>
      </c>
      <c r="B145" s="7">
        <v>144</v>
      </c>
      <c r="C145" s="7">
        <v>57.3</v>
      </c>
      <c r="D145" s="7">
        <v>76.5</v>
      </c>
    </row>
    <row r="146" spans="1:4" x14ac:dyDescent="0.3">
      <c r="A146" s="10" t="s">
        <v>36</v>
      </c>
      <c r="B146" s="7">
        <v>189</v>
      </c>
      <c r="C146" s="7">
        <v>67</v>
      </c>
      <c r="D146" s="7">
        <v>128</v>
      </c>
    </row>
    <row r="147" spans="1:4" x14ac:dyDescent="0.3">
      <c r="A147" s="10" t="s">
        <v>36</v>
      </c>
      <c r="B147" s="7">
        <v>160</v>
      </c>
      <c r="C147" s="7">
        <v>60.5</v>
      </c>
      <c r="D147" s="7">
        <v>84</v>
      </c>
    </row>
    <row r="148" spans="1:4" x14ac:dyDescent="0.3">
      <c r="A148" s="10" t="s">
        <v>36</v>
      </c>
      <c r="B148" s="7">
        <v>141</v>
      </c>
      <c r="C148" s="7">
        <v>53.3</v>
      </c>
      <c r="D148" s="7">
        <v>84</v>
      </c>
    </row>
    <row r="149" spans="1:4" x14ac:dyDescent="0.3">
      <c r="A149" s="10" t="s">
        <v>36</v>
      </c>
      <c r="B149" s="7">
        <v>206</v>
      </c>
      <c r="C149" s="7">
        <v>68.3</v>
      </c>
      <c r="D149" s="7">
        <v>134</v>
      </c>
    </row>
    <row r="150" spans="1:4" x14ac:dyDescent="0.3">
      <c r="A150" s="10" t="s">
        <v>36</v>
      </c>
      <c r="B150" s="7">
        <v>140</v>
      </c>
      <c r="C150" s="7">
        <v>59.5</v>
      </c>
      <c r="D150" s="7">
        <v>94.5</v>
      </c>
    </row>
    <row r="151" spans="1:4" x14ac:dyDescent="0.3">
      <c r="A151" s="10" t="s">
        <v>36</v>
      </c>
      <c r="B151" s="7">
        <v>183</v>
      </c>
      <c r="C151" s="7">
        <v>66</v>
      </c>
      <c r="D151" s="7">
        <v>105.5</v>
      </c>
    </row>
    <row r="152" spans="1:4" x14ac:dyDescent="0.3">
      <c r="A152" s="10" t="s">
        <v>36</v>
      </c>
      <c r="B152" s="7">
        <v>144</v>
      </c>
      <c r="C152" s="7">
        <v>62.8</v>
      </c>
      <c r="D152" s="7">
        <v>94</v>
      </c>
    </row>
    <row r="153" spans="1:4" x14ac:dyDescent="0.3">
      <c r="A153" s="10" t="s">
        <v>36</v>
      </c>
      <c r="B153" s="7">
        <v>162</v>
      </c>
      <c r="C153" s="7">
        <v>64.5</v>
      </c>
      <c r="D153" s="7">
        <v>119</v>
      </c>
    </row>
    <row r="154" spans="1:4" x14ac:dyDescent="0.3">
      <c r="A154" s="10" t="s">
        <v>36</v>
      </c>
      <c r="B154" s="7">
        <v>175</v>
      </c>
      <c r="C154" s="7">
        <v>64</v>
      </c>
      <c r="D154" s="7">
        <v>92</v>
      </c>
    </row>
    <row r="155" spans="1:4" x14ac:dyDescent="0.3">
      <c r="A155" s="10" t="s">
        <v>36</v>
      </c>
      <c r="B155" s="7">
        <v>170</v>
      </c>
      <c r="C155" s="7">
        <v>63.8</v>
      </c>
      <c r="D155" s="7">
        <v>112.5</v>
      </c>
    </row>
    <row r="156" spans="1:4" x14ac:dyDescent="0.3">
      <c r="A156" s="10" t="s">
        <v>36</v>
      </c>
      <c r="B156" s="7">
        <v>156</v>
      </c>
      <c r="C156" s="7">
        <v>66.3</v>
      </c>
      <c r="D156" s="7">
        <v>106</v>
      </c>
    </row>
    <row r="157" spans="1:4" x14ac:dyDescent="0.3">
      <c r="A157" s="10" t="s">
        <v>36</v>
      </c>
      <c r="B157" s="7">
        <v>188</v>
      </c>
      <c r="C157" s="7">
        <v>67.3</v>
      </c>
      <c r="D157" s="7">
        <v>112</v>
      </c>
    </row>
    <row r="158" spans="1:4" x14ac:dyDescent="0.3">
      <c r="A158" s="10" t="s">
        <v>36</v>
      </c>
      <c r="B158" s="7">
        <v>193</v>
      </c>
      <c r="C158" s="7">
        <v>67.8</v>
      </c>
      <c r="D158" s="7">
        <v>127.5</v>
      </c>
    </row>
    <row r="159" spans="1:4" x14ac:dyDescent="0.3">
      <c r="A159" s="10" t="s">
        <v>36</v>
      </c>
      <c r="B159" s="7">
        <v>156</v>
      </c>
      <c r="C159" s="7">
        <v>58.3</v>
      </c>
      <c r="D159" s="7">
        <v>92.5</v>
      </c>
    </row>
    <row r="160" spans="1:4" x14ac:dyDescent="0.3">
      <c r="A160" s="10" t="s">
        <v>36</v>
      </c>
      <c r="B160" s="7">
        <v>156</v>
      </c>
      <c r="C160" s="7">
        <v>68.5</v>
      </c>
      <c r="D160" s="7">
        <v>114</v>
      </c>
    </row>
    <row r="161" spans="1:4" x14ac:dyDescent="0.3">
      <c r="A161" s="10" t="s">
        <v>36</v>
      </c>
      <c r="B161" s="7">
        <v>149</v>
      </c>
      <c r="C161" s="7">
        <v>52.5</v>
      </c>
      <c r="D161" s="7">
        <v>81</v>
      </c>
    </row>
    <row r="162" spans="1:4" x14ac:dyDescent="0.3">
      <c r="A162" s="10" t="s">
        <v>36</v>
      </c>
      <c r="B162" s="7">
        <v>142</v>
      </c>
      <c r="C162" s="7">
        <v>58.8</v>
      </c>
      <c r="D162" s="7">
        <v>84</v>
      </c>
    </row>
    <row r="163" spans="1:4" x14ac:dyDescent="0.3">
      <c r="A163" s="10" t="s">
        <v>36</v>
      </c>
      <c r="B163" s="7">
        <v>152</v>
      </c>
      <c r="C163" s="7">
        <v>59.5</v>
      </c>
      <c r="D163" s="7">
        <v>105</v>
      </c>
    </row>
    <row r="164" spans="1:4" x14ac:dyDescent="0.3">
      <c r="A164" s="10" t="s">
        <v>36</v>
      </c>
      <c r="B164" s="7">
        <v>143</v>
      </c>
      <c r="C164" s="7">
        <v>57.5</v>
      </c>
      <c r="D164" s="7">
        <v>101</v>
      </c>
    </row>
    <row r="165" spans="1:4" x14ac:dyDescent="0.3">
      <c r="A165" s="10" t="s">
        <v>36</v>
      </c>
      <c r="B165" s="7">
        <v>173</v>
      </c>
      <c r="C165" s="7">
        <v>66</v>
      </c>
      <c r="D165" s="7">
        <v>112</v>
      </c>
    </row>
    <row r="166" spans="1:4" x14ac:dyDescent="0.3">
      <c r="A166" s="10" t="s">
        <v>36</v>
      </c>
      <c r="B166" s="7">
        <v>177</v>
      </c>
      <c r="C166" s="7">
        <v>60.5</v>
      </c>
      <c r="D166" s="7">
        <v>112</v>
      </c>
    </row>
    <row r="167" spans="1:4" x14ac:dyDescent="0.3">
      <c r="A167" s="10" t="s">
        <v>36</v>
      </c>
      <c r="B167" s="7">
        <v>150</v>
      </c>
      <c r="C167" s="7">
        <v>61.8</v>
      </c>
      <c r="D167" s="7">
        <v>118</v>
      </c>
    </row>
    <row r="168" spans="1:4" x14ac:dyDescent="0.3">
      <c r="A168" s="10" t="s">
        <v>36</v>
      </c>
      <c r="B168" s="7">
        <v>162</v>
      </c>
      <c r="C168" s="7">
        <v>63</v>
      </c>
      <c r="D168" s="7">
        <v>91</v>
      </c>
    </row>
    <row r="169" spans="1:4" x14ac:dyDescent="0.3">
      <c r="A169" s="10" t="s">
        <v>36</v>
      </c>
      <c r="B169" s="7">
        <v>148</v>
      </c>
      <c r="C169" s="7">
        <v>60.5</v>
      </c>
      <c r="D169" s="7">
        <v>118</v>
      </c>
    </row>
    <row r="170" spans="1:4" x14ac:dyDescent="0.3">
      <c r="A170" s="10" t="s">
        <v>36</v>
      </c>
      <c r="B170" s="7">
        <v>206</v>
      </c>
      <c r="C170" s="7">
        <v>69.5</v>
      </c>
      <c r="D170" s="7">
        <v>171.5</v>
      </c>
    </row>
    <row r="171" spans="1:4" x14ac:dyDescent="0.3">
      <c r="A171" s="10" t="s">
        <v>36</v>
      </c>
      <c r="B171" s="7">
        <v>194</v>
      </c>
      <c r="C171" s="7">
        <v>65.3</v>
      </c>
      <c r="D171" s="7">
        <v>134.5</v>
      </c>
    </row>
    <row r="172" spans="1:4" x14ac:dyDescent="0.3">
      <c r="A172" s="10" t="s">
        <v>36</v>
      </c>
      <c r="B172" s="7">
        <v>186</v>
      </c>
      <c r="C172" s="7">
        <v>66.5</v>
      </c>
      <c r="D172" s="7">
        <v>112</v>
      </c>
    </row>
    <row r="173" spans="1:4" x14ac:dyDescent="0.3">
      <c r="A173" s="10" t="s">
        <v>36</v>
      </c>
      <c r="B173" s="7">
        <v>164</v>
      </c>
      <c r="C173" s="7">
        <v>58</v>
      </c>
      <c r="D173" s="7">
        <v>84</v>
      </c>
    </row>
    <row r="174" spans="1:4" x14ac:dyDescent="0.3">
      <c r="A174" s="10" t="s">
        <v>36</v>
      </c>
      <c r="B174" s="7">
        <v>155</v>
      </c>
      <c r="C174" s="7">
        <v>57.3</v>
      </c>
      <c r="D174" s="7">
        <v>80.5</v>
      </c>
    </row>
    <row r="175" spans="1:4" x14ac:dyDescent="0.3">
      <c r="A175" s="10" t="s">
        <v>36</v>
      </c>
      <c r="B175" s="7">
        <v>189</v>
      </c>
      <c r="C175" s="7">
        <v>65</v>
      </c>
      <c r="D175" s="7">
        <v>114</v>
      </c>
    </row>
    <row r="176" spans="1:4" x14ac:dyDescent="0.3">
      <c r="A176" s="10" t="s">
        <v>36</v>
      </c>
      <c r="B176" s="7">
        <v>150</v>
      </c>
      <c r="C176" s="7">
        <v>59.5</v>
      </c>
      <c r="D176" s="7">
        <v>84</v>
      </c>
    </row>
    <row r="177" spans="1:4" x14ac:dyDescent="0.3">
      <c r="A177" s="10" t="s">
        <v>36</v>
      </c>
      <c r="B177" s="7">
        <v>183</v>
      </c>
      <c r="C177" s="7">
        <v>64.8</v>
      </c>
      <c r="D177" s="7">
        <v>111</v>
      </c>
    </row>
    <row r="178" spans="1:4" x14ac:dyDescent="0.3">
      <c r="A178" s="10" t="s">
        <v>36</v>
      </c>
      <c r="B178" s="7">
        <v>156</v>
      </c>
      <c r="C178" s="7">
        <v>61.8</v>
      </c>
      <c r="D178" s="7">
        <v>112</v>
      </c>
    </row>
    <row r="179" spans="1:4" x14ac:dyDescent="0.3">
      <c r="A179" s="10" t="s">
        <v>36</v>
      </c>
      <c r="B179" s="7">
        <v>150</v>
      </c>
      <c r="C179" s="7">
        <v>59</v>
      </c>
      <c r="D179" s="7">
        <v>99.5</v>
      </c>
    </row>
    <row r="180" spans="1:4" x14ac:dyDescent="0.3">
      <c r="A180" s="10" t="s">
        <v>36</v>
      </c>
      <c r="B180" s="7">
        <v>250</v>
      </c>
      <c r="C180" s="7">
        <v>67.5</v>
      </c>
      <c r="D180" s="7">
        <v>171.5</v>
      </c>
    </row>
    <row r="181" spans="1:4" x14ac:dyDescent="0.3">
      <c r="A181" s="10" t="s">
        <v>36</v>
      </c>
      <c r="B181" s="7">
        <v>185</v>
      </c>
      <c r="C181" s="7">
        <v>66</v>
      </c>
      <c r="D181" s="7">
        <v>105</v>
      </c>
    </row>
    <row r="182" spans="1:4" x14ac:dyDescent="0.3">
      <c r="A182" s="10" t="s">
        <v>36</v>
      </c>
      <c r="B182" s="7">
        <v>140</v>
      </c>
      <c r="C182" s="7">
        <v>56.5</v>
      </c>
      <c r="D182" s="7">
        <v>84</v>
      </c>
    </row>
    <row r="183" spans="1:4" x14ac:dyDescent="0.3">
      <c r="A183" s="10" t="s">
        <v>36</v>
      </c>
      <c r="B183" s="7">
        <v>160</v>
      </c>
      <c r="C183" s="7">
        <v>59.3</v>
      </c>
      <c r="D183" s="7">
        <v>78.5</v>
      </c>
    </row>
    <row r="184" spans="1:4" x14ac:dyDescent="0.3">
      <c r="A184" s="10" t="s">
        <v>36</v>
      </c>
      <c r="B184" s="7">
        <v>164</v>
      </c>
      <c r="C184" s="7">
        <v>60.5</v>
      </c>
      <c r="D184" s="7">
        <v>95</v>
      </c>
    </row>
    <row r="185" spans="1:4" x14ac:dyDescent="0.3">
      <c r="A185" s="10" t="s">
        <v>36</v>
      </c>
      <c r="B185" s="7">
        <v>175</v>
      </c>
      <c r="C185" s="7">
        <v>68</v>
      </c>
      <c r="D185" s="7">
        <v>112</v>
      </c>
    </row>
    <row r="186" spans="1:4" x14ac:dyDescent="0.3">
      <c r="A186" s="10" t="s">
        <v>36</v>
      </c>
      <c r="B186" s="7">
        <v>174</v>
      </c>
      <c r="C186" s="7">
        <v>66</v>
      </c>
      <c r="D186" s="7">
        <v>108</v>
      </c>
    </row>
    <row r="187" spans="1:4" x14ac:dyDescent="0.3">
      <c r="A187" s="10" t="s">
        <v>36</v>
      </c>
      <c r="B187" s="7">
        <v>149</v>
      </c>
      <c r="C187" s="7">
        <v>57</v>
      </c>
      <c r="D187" s="7">
        <v>92</v>
      </c>
    </row>
    <row r="188" spans="1:4" x14ac:dyDescent="0.3">
      <c r="A188" s="10" t="s">
        <v>36</v>
      </c>
      <c r="B188" s="7">
        <v>169</v>
      </c>
      <c r="C188" s="7">
        <v>62</v>
      </c>
      <c r="D188" s="7">
        <v>100</v>
      </c>
    </row>
    <row r="189" spans="1:4" x14ac:dyDescent="0.3">
      <c r="A189" s="10" t="s">
        <v>36</v>
      </c>
      <c r="B189" s="7">
        <v>157</v>
      </c>
      <c r="C189" s="7">
        <v>58</v>
      </c>
      <c r="D189" s="7">
        <v>80.5</v>
      </c>
    </row>
    <row r="190" spans="1:4" x14ac:dyDescent="0.3">
      <c r="A190" s="10" t="s">
        <v>36</v>
      </c>
      <c r="B190" s="7">
        <v>156</v>
      </c>
      <c r="C190" s="7">
        <v>61.5</v>
      </c>
      <c r="D190" s="7">
        <v>108.5</v>
      </c>
    </row>
    <row r="191" spans="1:4" x14ac:dyDescent="0.3">
      <c r="A191" s="10" t="s">
        <v>36</v>
      </c>
      <c r="B191" s="7">
        <v>144</v>
      </c>
      <c r="C191" s="7">
        <v>57</v>
      </c>
      <c r="D191" s="7">
        <v>84</v>
      </c>
    </row>
    <row r="192" spans="1:4" x14ac:dyDescent="0.3">
      <c r="A192" s="10" t="s">
        <v>36</v>
      </c>
      <c r="B192" s="7">
        <v>142</v>
      </c>
      <c r="C192" s="7">
        <v>55</v>
      </c>
      <c r="D192" s="7">
        <v>70</v>
      </c>
    </row>
    <row r="193" spans="1:4" x14ac:dyDescent="0.3">
      <c r="A193" s="10" t="s">
        <v>36</v>
      </c>
      <c r="B193" s="7">
        <v>189</v>
      </c>
      <c r="C193" s="7">
        <v>66.3</v>
      </c>
      <c r="D193" s="7">
        <v>112</v>
      </c>
    </row>
    <row r="194" spans="1:4" x14ac:dyDescent="0.3">
      <c r="A194" s="10" t="s">
        <v>36</v>
      </c>
      <c r="B194" s="7">
        <v>174</v>
      </c>
      <c r="C194" s="7">
        <v>69.8</v>
      </c>
      <c r="D194" s="7">
        <v>119.5</v>
      </c>
    </row>
    <row r="195" spans="1:4" x14ac:dyDescent="0.3">
      <c r="A195" s="10" t="s">
        <v>36</v>
      </c>
      <c r="B195" s="7">
        <v>163</v>
      </c>
      <c r="C195" s="7">
        <v>65.3</v>
      </c>
      <c r="D195" s="7">
        <v>117.5</v>
      </c>
    </row>
    <row r="196" spans="1:4" x14ac:dyDescent="0.3">
      <c r="A196" s="10" t="s">
        <v>36</v>
      </c>
      <c r="B196" s="7">
        <v>155</v>
      </c>
      <c r="C196" s="7">
        <v>61.8</v>
      </c>
      <c r="D196" s="7">
        <v>91.5</v>
      </c>
    </row>
    <row r="197" spans="1:4" x14ac:dyDescent="0.3">
      <c r="A197" s="10" t="s">
        <v>36</v>
      </c>
      <c r="B197" s="7">
        <v>175</v>
      </c>
      <c r="C197" s="7">
        <v>65.5</v>
      </c>
      <c r="D197" s="7">
        <v>114</v>
      </c>
    </row>
    <row r="198" spans="1:4" x14ac:dyDescent="0.3">
      <c r="A198" s="10" t="s">
        <v>36</v>
      </c>
      <c r="B198" s="7">
        <v>188</v>
      </c>
      <c r="C198" s="7">
        <v>63.3</v>
      </c>
      <c r="D198" s="7">
        <v>115.5</v>
      </c>
    </row>
    <row r="199" spans="1:4" x14ac:dyDescent="0.3">
      <c r="A199" s="10" t="s">
        <v>36</v>
      </c>
      <c r="B199" s="7">
        <v>141</v>
      </c>
      <c r="C199" s="7">
        <v>57.5</v>
      </c>
      <c r="D199" s="7">
        <v>85</v>
      </c>
    </row>
    <row r="200" spans="1:4" x14ac:dyDescent="0.3">
      <c r="A200" s="10" t="s">
        <v>36</v>
      </c>
      <c r="B200" s="7">
        <v>140</v>
      </c>
      <c r="C200" s="7">
        <v>56.8</v>
      </c>
      <c r="D200" s="7">
        <v>83.5</v>
      </c>
    </row>
    <row r="201" spans="1:4" x14ac:dyDescent="0.3">
      <c r="A201" s="10" t="s">
        <v>36</v>
      </c>
      <c r="B201" s="7">
        <v>159</v>
      </c>
      <c r="C201" s="7">
        <v>63.3</v>
      </c>
      <c r="D201" s="7">
        <v>112</v>
      </c>
    </row>
    <row r="202" spans="1:4" x14ac:dyDescent="0.3">
      <c r="A202" s="10" t="s">
        <v>36</v>
      </c>
      <c r="B202" s="7">
        <v>152</v>
      </c>
      <c r="C202" s="7">
        <v>60.8</v>
      </c>
      <c r="D202" s="7">
        <v>97</v>
      </c>
    </row>
    <row r="203" spans="1:4" x14ac:dyDescent="0.3">
      <c r="A203" s="10" t="s">
        <v>36</v>
      </c>
      <c r="B203" s="7">
        <v>161</v>
      </c>
      <c r="C203" s="7">
        <v>56.8</v>
      </c>
      <c r="D203" s="7">
        <v>75</v>
      </c>
    </row>
    <row r="204" spans="1:4" x14ac:dyDescent="0.3">
      <c r="A204" s="10" t="s">
        <v>36</v>
      </c>
      <c r="B204" s="7">
        <v>159</v>
      </c>
      <c r="C204" s="7">
        <v>62.8</v>
      </c>
      <c r="D204" s="7">
        <v>99</v>
      </c>
    </row>
    <row r="205" spans="1:4" x14ac:dyDescent="0.3">
      <c r="A205" s="10" t="s">
        <v>36</v>
      </c>
      <c r="B205" s="7">
        <v>178</v>
      </c>
      <c r="C205" s="7">
        <v>63.5</v>
      </c>
      <c r="D205" s="7">
        <v>102.5</v>
      </c>
    </row>
    <row r="206" spans="1:4" x14ac:dyDescent="0.3">
      <c r="A206" s="10" t="s">
        <v>36</v>
      </c>
      <c r="B206" s="7">
        <v>164</v>
      </c>
      <c r="C206" s="7">
        <v>61.5</v>
      </c>
      <c r="D206" s="7">
        <v>140</v>
      </c>
    </row>
    <row r="207" spans="1:4" x14ac:dyDescent="0.3">
      <c r="A207" s="10" t="s">
        <v>36</v>
      </c>
      <c r="B207" s="7">
        <v>165</v>
      </c>
      <c r="C207" s="7">
        <v>64.8</v>
      </c>
      <c r="D207" s="7">
        <v>98</v>
      </c>
    </row>
    <row r="208" spans="1:4" x14ac:dyDescent="0.3">
      <c r="A208" s="10" t="s">
        <v>36</v>
      </c>
      <c r="B208" s="7">
        <v>150</v>
      </c>
      <c r="C208" s="7">
        <v>60.8</v>
      </c>
      <c r="D208" s="7">
        <v>128</v>
      </c>
    </row>
    <row r="209" spans="1:4" x14ac:dyDescent="0.3">
      <c r="A209" s="10" t="s">
        <v>36</v>
      </c>
      <c r="B209" s="7">
        <v>147</v>
      </c>
      <c r="C209" s="7">
        <v>50.5</v>
      </c>
      <c r="D209" s="7">
        <v>79</v>
      </c>
    </row>
    <row r="210" spans="1:4" x14ac:dyDescent="0.3">
      <c r="A210" s="10" t="s">
        <v>36</v>
      </c>
      <c r="B210" s="7">
        <v>173</v>
      </c>
      <c r="C210" s="7">
        <v>61.3</v>
      </c>
      <c r="D210" s="7">
        <v>93</v>
      </c>
    </row>
    <row r="211" spans="1:4" x14ac:dyDescent="0.3">
      <c r="A211" s="10" t="s">
        <v>36</v>
      </c>
      <c r="B211" s="7">
        <v>164</v>
      </c>
      <c r="C211" s="7">
        <v>57.8</v>
      </c>
      <c r="D211" s="7">
        <v>95</v>
      </c>
    </row>
    <row r="212" spans="1:4" x14ac:dyDescent="0.3">
      <c r="A212" s="10" t="s">
        <v>36</v>
      </c>
      <c r="B212" s="7">
        <v>176</v>
      </c>
      <c r="C212" s="7">
        <v>63.8</v>
      </c>
      <c r="D212" s="7">
        <v>98.5</v>
      </c>
    </row>
    <row r="213" spans="1:4" x14ac:dyDescent="0.3">
      <c r="A213" s="10" t="s">
        <v>36</v>
      </c>
      <c r="B213" s="7">
        <v>180</v>
      </c>
      <c r="C213" s="7">
        <v>61.8</v>
      </c>
      <c r="D213" s="7">
        <v>104</v>
      </c>
    </row>
    <row r="214" spans="1:4" x14ac:dyDescent="0.3">
      <c r="A214" s="10" t="s">
        <v>36</v>
      </c>
      <c r="B214" s="7">
        <v>151</v>
      </c>
      <c r="C214" s="7">
        <v>58.3</v>
      </c>
      <c r="D214" s="7">
        <v>86</v>
      </c>
    </row>
    <row r="215" spans="1:4" x14ac:dyDescent="0.3">
      <c r="A215" s="10" t="s">
        <v>36</v>
      </c>
      <c r="B215" s="7">
        <v>178</v>
      </c>
      <c r="C215" s="7">
        <v>67.3</v>
      </c>
      <c r="D215" s="7">
        <v>119.5</v>
      </c>
    </row>
    <row r="216" spans="1:4" x14ac:dyDescent="0.3">
      <c r="A216" s="10" t="s">
        <v>36</v>
      </c>
      <c r="B216" s="7">
        <v>186</v>
      </c>
      <c r="C216" s="7">
        <v>66</v>
      </c>
      <c r="D216" s="7">
        <v>112</v>
      </c>
    </row>
    <row r="217" spans="1:4" x14ac:dyDescent="0.3">
      <c r="A217" s="10" t="s">
        <v>36</v>
      </c>
      <c r="B217" s="7">
        <v>175</v>
      </c>
      <c r="C217" s="7">
        <v>63.5</v>
      </c>
      <c r="D217" s="7">
        <v>98.5</v>
      </c>
    </row>
    <row r="218" spans="1:4" x14ac:dyDescent="0.3">
      <c r="A218" s="10" t="s">
        <v>36</v>
      </c>
      <c r="B218" s="7">
        <v>164</v>
      </c>
      <c r="C218" s="7">
        <v>63.5</v>
      </c>
      <c r="D218" s="7">
        <v>108</v>
      </c>
    </row>
    <row r="219" spans="1:4" x14ac:dyDescent="0.3">
      <c r="A219" s="10" t="s">
        <v>36</v>
      </c>
      <c r="B219" s="7">
        <v>144</v>
      </c>
      <c r="C219" s="7">
        <v>60</v>
      </c>
      <c r="D219" s="7">
        <v>117.5</v>
      </c>
    </row>
    <row r="220" spans="1:4" x14ac:dyDescent="0.3">
      <c r="A220" s="10" t="s">
        <v>36</v>
      </c>
      <c r="B220" s="7">
        <v>172</v>
      </c>
      <c r="C220" s="7">
        <v>65</v>
      </c>
      <c r="D220" s="7">
        <v>112</v>
      </c>
    </row>
    <row r="221" spans="1:4" x14ac:dyDescent="0.3">
      <c r="A221" s="10" t="s">
        <v>36</v>
      </c>
      <c r="B221" s="7">
        <v>168</v>
      </c>
      <c r="C221" s="7">
        <v>60</v>
      </c>
      <c r="D221" s="7">
        <v>93.5</v>
      </c>
    </row>
    <row r="222" spans="1:4" x14ac:dyDescent="0.3">
      <c r="A222" s="10" t="s">
        <v>36</v>
      </c>
      <c r="B222" s="7">
        <v>158</v>
      </c>
      <c r="C222" s="7">
        <v>65</v>
      </c>
      <c r="D222" s="7">
        <v>121</v>
      </c>
    </row>
    <row r="223" spans="1:4" x14ac:dyDescent="0.3">
      <c r="A223" s="10" t="s">
        <v>36</v>
      </c>
      <c r="B223" s="7">
        <v>176</v>
      </c>
      <c r="C223" s="7">
        <v>61.5</v>
      </c>
      <c r="D223" s="7">
        <v>81</v>
      </c>
    </row>
    <row r="224" spans="1:4" x14ac:dyDescent="0.3">
      <c r="A224" s="10" t="s">
        <v>36</v>
      </c>
      <c r="B224" s="7">
        <v>188</v>
      </c>
      <c r="C224" s="7">
        <v>71</v>
      </c>
      <c r="D224" s="7">
        <v>140</v>
      </c>
    </row>
    <row r="225" spans="1:4" x14ac:dyDescent="0.3">
      <c r="A225" s="10" t="s">
        <v>36</v>
      </c>
      <c r="B225" s="7">
        <v>188</v>
      </c>
      <c r="C225" s="7">
        <v>65.8</v>
      </c>
      <c r="D225" s="7">
        <v>150.5</v>
      </c>
    </row>
    <row r="226" spans="1:4" x14ac:dyDescent="0.3">
      <c r="A226" s="10" t="s">
        <v>36</v>
      </c>
      <c r="B226" s="7">
        <v>166</v>
      </c>
      <c r="C226" s="7">
        <v>62.5</v>
      </c>
      <c r="D226" s="7">
        <v>84</v>
      </c>
    </row>
    <row r="227" spans="1:4" x14ac:dyDescent="0.3">
      <c r="A227" s="10" t="s">
        <v>36</v>
      </c>
      <c r="B227" s="7">
        <v>166</v>
      </c>
      <c r="C227" s="7">
        <v>67.3</v>
      </c>
      <c r="D227" s="7">
        <v>121</v>
      </c>
    </row>
    <row r="228" spans="1:4" x14ac:dyDescent="0.3">
      <c r="A228" s="10" t="s">
        <v>36</v>
      </c>
      <c r="B228" s="7">
        <v>162</v>
      </c>
      <c r="C228" s="7">
        <v>60</v>
      </c>
      <c r="D228" s="7">
        <v>105</v>
      </c>
    </row>
    <row r="229" spans="1:4" x14ac:dyDescent="0.3">
      <c r="A229" s="10" t="s">
        <v>36</v>
      </c>
      <c r="B229" s="7">
        <v>166</v>
      </c>
      <c r="C229" s="7">
        <v>62</v>
      </c>
      <c r="D229" s="7">
        <v>91</v>
      </c>
    </row>
    <row r="230" spans="1:4" x14ac:dyDescent="0.3">
      <c r="A230" s="10" t="s">
        <v>36</v>
      </c>
      <c r="B230" s="7">
        <v>163</v>
      </c>
      <c r="C230" s="7">
        <v>66</v>
      </c>
      <c r="D230" s="7">
        <v>112</v>
      </c>
    </row>
    <row r="231" spans="1:4" x14ac:dyDescent="0.3">
      <c r="A231" s="10" t="s">
        <v>36</v>
      </c>
      <c r="B231" s="7">
        <v>174</v>
      </c>
      <c r="C231" s="7">
        <v>63</v>
      </c>
      <c r="D231" s="7">
        <v>112</v>
      </c>
    </row>
    <row r="232" spans="1:4" x14ac:dyDescent="0.3">
      <c r="A232" s="10" t="s">
        <v>36</v>
      </c>
      <c r="B232" s="7">
        <v>160</v>
      </c>
      <c r="C232" s="7">
        <v>64</v>
      </c>
      <c r="D232" s="7">
        <v>116</v>
      </c>
    </row>
    <row r="233" spans="1:4" x14ac:dyDescent="0.3">
      <c r="A233" s="10" t="s">
        <v>36</v>
      </c>
      <c r="B233" s="7">
        <v>149</v>
      </c>
      <c r="C233" s="7">
        <v>56.3</v>
      </c>
      <c r="D233" s="7">
        <v>72</v>
      </c>
    </row>
    <row r="234" spans="1:4" x14ac:dyDescent="0.3">
      <c r="A234" s="10" t="s">
        <v>36</v>
      </c>
      <c r="B234" s="7">
        <v>146</v>
      </c>
      <c r="C234" s="7">
        <v>55</v>
      </c>
      <c r="D234" s="7">
        <v>71.5</v>
      </c>
    </row>
    <row r="235" spans="1:4" x14ac:dyDescent="0.3">
      <c r="A235" s="10" t="s">
        <v>36</v>
      </c>
      <c r="B235" s="7">
        <v>153</v>
      </c>
      <c r="C235" s="7">
        <v>64.8</v>
      </c>
      <c r="D235" s="7">
        <v>128</v>
      </c>
    </row>
    <row r="236" spans="1:4" x14ac:dyDescent="0.3">
      <c r="A236" s="10" t="s">
        <v>36</v>
      </c>
      <c r="B236" s="7">
        <v>178</v>
      </c>
      <c r="C236" s="7">
        <v>63.8</v>
      </c>
      <c r="D236" s="7">
        <v>112</v>
      </c>
    </row>
    <row r="237" spans="1:4" x14ac:dyDescent="0.3">
      <c r="A237" s="10" t="s">
        <v>36</v>
      </c>
      <c r="B237" s="7">
        <v>142</v>
      </c>
      <c r="C237" s="7">
        <v>55</v>
      </c>
      <c r="D237" s="7">
        <v>76</v>
      </c>
    </row>
    <row r="238" spans="1:4" x14ac:dyDescent="0.3">
      <c r="A238" s="10" t="s">
        <v>36</v>
      </c>
      <c r="B238" s="7">
        <v>167</v>
      </c>
      <c r="C238" s="7">
        <v>62</v>
      </c>
      <c r="D238" s="7">
        <v>107.5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topLeftCell="A4" workbookViewId="0">
      <selection activeCell="B2" sqref="B2:E30"/>
    </sheetView>
  </sheetViews>
  <sheetFormatPr defaultRowHeight="16.5" x14ac:dyDescent="0.3"/>
  <sheetData>
    <row r="2" spans="2:5" x14ac:dyDescent="0.3">
      <c r="B2" s="17" t="s">
        <v>31</v>
      </c>
      <c r="C2" s="18" t="s">
        <v>32</v>
      </c>
      <c r="D2" s="18" t="s">
        <v>33</v>
      </c>
      <c r="E2" s="18" t="s">
        <v>34</v>
      </c>
    </row>
    <row r="3" spans="2:5" x14ac:dyDescent="0.3">
      <c r="B3" s="10" t="s">
        <v>35</v>
      </c>
      <c r="C3" s="7">
        <v>143</v>
      </c>
      <c r="D3" s="7">
        <v>56.3</v>
      </c>
      <c r="E3" s="7">
        <v>85</v>
      </c>
    </row>
    <row r="4" spans="2:5" x14ac:dyDescent="0.3">
      <c r="B4" s="10" t="s">
        <v>35</v>
      </c>
      <c r="C4" s="7">
        <v>191</v>
      </c>
      <c r="D4" s="7">
        <v>62.5</v>
      </c>
      <c r="E4" s="7">
        <v>112.5</v>
      </c>
    </row>
    <row r="5" spans="2:5" x14ac:dyDescent="0.3">
      <c r="B5" s="10" t="s">
        <v>35</v>
      </c>
      <c r="C5" s="7">
        <v>160</v>
      </c>
      <c r="D5" s="7">
        <v>62</v>
      </c>
      <c r="E5" s="7">
        <v>94.5</v>
      </c>
    </row>
    <row r="6" spans="2:5" x14ac:dyDescent="0.3">
      <c r="B6" s="10" t="s">
        <v>35</v>
      </c>
      <c r="C6" s="7">
        <v>157</v>
      </c>
      <c r="D6" s="7">
        <v>64.5</v>
      </c>
      <c r="E6" s="7">
        <v>123.5</v>
      </c>
    </row>
    <row r="7" spans="2:5" x14ac:dyDescent="0.3">
      <c r="B7" s="10" t="s">
        <v>35</v>
      </c>
      <c r="C7" s="7">
        <v>191</v>
      </c>
      <c r="D7" s="7">
        <v>65.3</v>
      </c>
      <c r="E7" s="7">
        <v>107</v>
      </c>
    </row>
    <row r="8" spans="2:5" x14ac:dyDescent="0.3">
      <c r="B8" s="10" t="s">
        <v>35</v>
      </c>
      <c r="C8" s="7">
        <v>141</v>
      </c>
      <c r="D8" s="7">
        <v>61.8</v>
      </c>
      <c r="E8" s="7">
        <v>85</v>
      </c>
    </row>
    <row r="9" spans="2:5" x14ac:dyDescent="0.3">
      <c r="B9" s="10" t="s">
        <v>35</v>
      </c>
      <c r="C9" s="7">
        <v>185</v>
      </c>
      <c r="D9" s="7">
        <v>63.3</v>
      </c>
      <c r="E9" s="7">
        <v>101</v>
      </c>
    </row>
    <row r="10" spans="2:5" x14ac:dyDescent="0.3">
      <c r="B10" s="10" t="s">
        <v>35</v>
      </c>
      <c r="C10" s="7">
        <v>210</v>
      </c>
      <c r="D10" s="7">
        <v>65.5</v>
      </c>
      <c r="E10" s="7">
        <v>140</v>
      </c>
    </row>
    <row r="11" spans="2:5" x14ac:dyDescent="0.3">
      <c r="B11" s="10" t="s">
        <v>35</v>
      </c>
      <c r="C11" s="7">
        <v>149</v>
      </c>
      <c r="D11" s="7">
        <v>64.3</v>
      </c>
      <c r="E11" s="7">
        <v>110.5</v>
      </c>
    </row>
    <row r="12" spans="2:5" x14ac:dyDescent="0.3">
      <c r="B12" s="10" t="s">
        <v>35</v>
      </c>
      <c r="C12" s="7">
        <v>169</v>
      </c>
      <c r="D12" s="7">
        <v>62.3</v>
      </c>
      <c r="E12" s="7">
        <v>99.5</v>
      </c>
    </row>
    <row r="13" spans="2:5" x14ac:dyDescent="0.3">
      <c r="B13" s="10" t="s">
        <v>35</v>
      </c>
      <c r="C13" s="7">
        <v>173</v>
      </c>
      <c r="D13" s="7">
        <v>62.8</v>
      </c>
      <c r="E13" s="7">
        <v>102.5</v>
      </c>
    </row>
    <row r="14" spans="2:5" x14ac:dyDescent="0.3">
      <c r="B14" s="10" t="s">
        <v>35</v>
      </c>
      <c r="C14" s="7">
        <v>150</v>
      </c>
      <c r="D14" s="7">
        <v>61.3</v>
      </c>
      <c r="E14" s="7">
        <v>94</v>
      </c>
    </row>
    <row r="15" spans="2:5" x14ac:dyDescent="0.3">
      <c r="B15" s="10" t="s">
        <v>35</v>
      </c>
      <c r="C15" s="7">
        <v>144</v>
      </c>
      <c r="D15" s="7">
        <v>59.5</v>
      </c>
      <c r="E15" s="7">
        <v>93.5</v>
      </c>
    </row>
    <row r="16" spans="2:5" x14ac:dyDescent="0.3">
      <c r="B16" s="10" t="s">
        <v>35</v>
      </c>
      <c r="C16" s="7">
        <v>146</v>
      </c>
      <c r="D16" s="7">
        <v>60</v>
      </c>
      <c r="E16" s="7">
        <v>109</v>
      </c>
    </row>
    <row r="17" spans="2:5" x14ac:dyDescent="0.3">
      <c r="B17" s="10" t="s">
        <v>35</v>
      </c>
      <c r="C17" s="7">
        <v>155</v>
      </c>
      <c r="D17" s="7">
        <v>61.3</v>
      </c>
      <c r="E17" s="7">
        <v>107</v>
      </c>
    </row>
    <row r="18" spans="2:5" x14ac:dyDescent="0.3">
      <c r="B18" s="10" t="s">
        <v>35</v>
      </c>
      <c r="C18" s="7">
        <v>183</v>
      </c>
      <c r="D18" s="7">
        <v>64.5</v>
      </c>
      <c r="E18" s="7">
        <v>102.5</v>
      </c>
    </row>
    <row r="19" spans="2:5" x14ac:dyDescent="0.3">
      <c r="B19" s="10" t="s">
        <v>35</v>
      </c>
      <c r="C19" s="7">
        <v>154</v>
      </c>
      <c r="D19" s="7">
        <v>60</v>
      </c>
      <c r="E19" s="7">
        <v>114</v>
      </c>
    </row>
    <row r="20" spans="2:5" x14ac:dyDescent="0.3">
      <c r="B20" s="10" t="s">
        <v>35</v>
      </c>
      <c r="C20" s="7">
        <v>152</v>
      </c>
      <c r="D20" s="7">
        <v>60.5</v>
      </c>
      <c r="E20" s="7">
        <v>105</v>
      </c>
    </row>
    <row r="21" spans="2:5" x14ac:dyDescent="0.3">
      <c r="B21" s="10" t="s">
        <v>35</v>
      </c>
      <c r="C21" s="7">
        <v>148</v>
      </c>
      <c r="D21" s="7">
        <v>60.5</v>
      </c>
      <c r="E21" s="7">
        <v>84.5</v>
      </c>
    </row>
    <row r="22" spans="2:5" x14ac:dyDescent="0.3">
      <c r="B22" s="10" t="s">
        <v>35</v>
      </c>
      <c r="C22" s="7">
        <v>164</v>
      </c>
      <c r="D22" s="7">
        <v>65.3</v>
      </c>
      <c r="E22" s="7">
        <v>98</v>
      </c>
    </row>
    <row r="23" spans="2:5" x14ac:dyDescent="0.3">
      <c r="B23" s="10" t="s">
        <v>35</v>
      </c>
      <c r="C23" s="7">
        <v>177</v>
      </c>
      <c r="D23" s="7">
        <v>61.3</v>
      </c>
      <c r="E23" s="7">
        <v>81</v>
      </c>
    </row>
    <row r="24" spans="2:5" x14ac:dyDescent="0.3">
      <c r="B24" s="10" t="s">
        <v>35</v>
      </c>
      <c r="C24" s="7">
        <v>183</v>
      </c>
      <c r="D24" s="7">
        <v>66.5</v>
      </c>
      <c r="E24" s="7">
        <v>112</v>
      </c>
    </row>
    <row r="25" spans="2:5" x14ac:dyDescent="0.3">
      <c r="B25" s="10" t="s">
        <v>35</v>
      </c>
      <c r="C25" s="7">
        <v>182</v>
      </c>
      <c r="D25" s="7">
        <v>65.5</v>
      </c>
      <c r="E25" s="7">
        <v>133</v>
      </c>
    </row>
    <row r="26" spans="2:5" x14ac:dyDescent="0.3">
      <c r="B26" s="10" t="s">
        <v>35</v>
      </c>
      <c r="C26" s="7">
        <v>165</v>
      </c>
      <c r="D26" s="7">
        <v>55.5</v>
      </c>
      <c r="E26" s="7">
        <v>67</v>
      </c>
    </row>
    <row r="27" spans="2:5" x14ac:dyDescent="0.3">
      <c r="B27" s="10" t="s">
        <v>35</v>
      </c>
      <c r="C27" s="7">
        <v>163</v>
      </c>
      <c r="D27" s="7">
        <v>56.5</v>
      </c>
      <c r="E27" s="7">
        <v>84</v>
      </c>
    </row>
    <row r="28" spans="2:5" x14ac:dyDescent="0.3">
      <c r="B28" s="10" t="s">
        <v>35</v>
      </c>
      <c r="C28" s="7">
        <v>171</v>
      </c>
      <c r="D28" s="7">
        <v>63</v>
      </c>
      <c r="E28" s="7">
        <v>84</v>
      </c>
    </row>
    <row r="29" spans="2:5" x14ac:dyDescent="0.3">
      <c r="B29" s="10" t="s">
        <v>35</v>
      </c>
      <c r="C29" s="7">
        <v>193</v>
      </c>
      <c r="D29" s="7">
        <v>59.8</v>
      </c>
      <c r="E29" s="7">
        <v>115</v>
      </c>
    </row>
    <row r="30" spans="2:5" x14ac:dyDescent="0.3">
      <c r="B30" s="10" t="s">
        <v>35</v>
      </c>
      <c r="C30" s="7">
        <v>169</v>
      </c>
      <c r="D30" s="7">
        <v>61.5</v>
      </c>
      <c r="E30" s="7">
        <v>85</v>
      </c>
    </row>
  </sheetData>
  <phoneticPr fontId="7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C2" sqref="C2:D8"/>
    </sheetView>
  </sheetViews>
  <sheetFormatPr defaultRowHeight="16.5" x14ac:dyDescent="0.3"/>
  <cols>
    <col min="2" max="2" width="10.25" bestFit="1" customWidth="1"/>
    <col min="4" max="4" width="11.875" bestFit="1" customWidth="1"/>
  </cols>
  <sheetData>
    <row r="2" spans="2:4" x14ac:dyDescent="0.3">
      <c r="B2" s="18" t="s">
        <v>54</v>
      </c>
      <c r="C2" s="18" t="s">
        <v>55</v>
      </c>
      <c r="D2" s="18" t="s">
        <v>56</v>
      </c>
    </row>
    <row r="3" spans="2:4" x14ac:dyDescent="0.3">
      <c r="B3" s="7" t="s">
        <v>57</v>
      </c>
      <c r="C3" s="7" t="s">
        <v>64</v>
      </c>
      <c r="D3" s="7">
        <v>56.3</v>
      </c>
    </row>
    <row r="4" spans="2:4" x14ac:dyDescent="0.3">
      <c r="B4" s="7" t="s">
        <v>58</v>
      </c>
      <c r="C4" s="7" t="s">
        <v>63</v>
      </c>
      <c r="D4" s="7">
        <v>62.5</v>
      </c>
    </row>
    <row r="5" spans="2:4" x14ac:dyDescent="0.3">
      <c r="B5" s="7" t="s">
        <v>59</v>
      </c>
      <c r="C5" s="7" t="s">
        <v>65</v>
      </c>
      <c r="D5" s="7">
        <v>62</v>
      </c>
    </row>
    <row r="6" spans="2:4" x14ac:dyDescent="0.3">
      <c r="B6" s="7" t="s">
        <v>60</v>
      </c>
      <c r="C6" s="7" t="s">
        <v>66</v>
      </c>
      <c r="D6" s="7">
        <v>64.5</v>
      </c>
    </row>
    <row r="7" spans="2:4" x14ac:dyDescent="0.3">
      <c r="B7" s="7" t="s">
        <v>61</v>
      </c>
      <c r="C7" s="7" t="s">
        <v>67</v>
      </c>
      <c r="D7" s="7">
        <v>65.3</v>
      </c>
    </row>
    <row r="8" spans="2:4" x14ac:dyDescent="0.3">
      <c r="B8" s="7" t="s">
        <v>62</v>
      </c>
      <c r="C8" s="7" t="s">
        <v>68</v>
      </c>
      <c r="D8" s="7">
        <v>61.8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J10" sqref="J10"/>
    </sheetView>
  </sheetViews>
  <sheetFormatPr defaultRowHeight="16.5" x14ac:dyDescent="0.3"/>
  <sheetData>
    <row r="2" spans="2:3" x14ac:dyDescent="0.3">
      <c r="B2" s="19"/>
      <c r="C2" s="19" t="s">
        <v>69</v>
      </c>
    </row>
    <row r="3" spans="2:3" x14ac:dyDescent="0.3">
      <c r="B3">
        <v>2001</v>
      </c>
      <c r="C3">
        <v>0.29859999999999998</v>
      </c>
    </row>
    <row r="4" spans="2:3" x14ac:dyDescent="0.3">
      <c r="B4">
        <v>2002</v>
      </c>
      <c r="C4">
        <v>0.2666</v>
      </c>
    </row>
    <row r="5" spans="2:3" x14ac:dyDescent="0.3">
      <c r="B5">
        <v>2003</v>
      </c>
      <c r="C5">
        <v>0.21060000000000001</v>
      </c>
    </row>
    <row r="6" spans="2:3" x14ac:dyDescent="0.3">
      <c r="B6">
        <v>2004</v>
      </c>
      <c r="C6">
        <v>0.19239999999999999</v>
      </c>
    </row>
    <row r="7" spans="2:3" x14ac:dyDescent="0.3">
      <c r="B7">
        <v>2005</v>
      </c>
      <c r="C7">
        <v>0.16639999999999999</v>
      </c>
    </row>
    <row r="8" spans="2:3" x14ac:dyDescent="0.3">
      <c r="B8">
        <v>2006</v>
      </c>
      <c r="C8">
        <v>0.16200000000000001</v>
      </c>
    </row>
    <row r="9" spans="2:3" x14ac:dyDescent="0.3">
      <c r="B9">
        <v>2007</v>
      </c>
      <c r="C9">
        <v>0.13439999999999999</v>
      </c>
    </row>
    <row r="10" spans="2:3" x14ac:dyDescent="0.3">
      <c r="B10">
        <v>2008</v>
      </c>
      <c r="C10">
        <v>0.1091</v>
      </c>
    </row>
    <row r="11" spans="2:3" x14ac:dyDescent="0.3">
      <c r="B11">
        <v>2009</v>
      </c>
      <c r="C11">
        <v>9.7900000000000001E-2</v>
      </c>
    </row>
    <row r="12" spans="2:3" x14ac:dyDescent="0.3">
      <c r="B12">
        <v>2010</v>
      </c>
      <c r="C12">
        <v>8.8599999999999998E-2</v>
      </c>
    </row>
    <row r="13" spans="2:3" x14ac:dyDescent="0.3">
      <c r="B13">
        <v>2011</v>
      </c>
      <c r="C13">
        <v>8.7900000000000006E-2</v>
      </c>
    </row>
    <row r="14" spans="2:3" x14ac:dyDescent="0.3">
      <c r="B14">
        <v>2012</v>
      </c>
      <c r="C14">
        <v>8.5400000000000004E-2</v>
      </c>
    </row>
    <row r="15" spans="2:3" x14ac:dyDescent="0.3">
      <c r="B15">
        <v>2013</v>
      </c>
      <c r="C15">
        <v>8.4400000000000003E-2</v>
      </c>
    </row>
    <row r="16" spans="2:3" x14ac:dyDescent="0.3">
      <c r="B16">
        <v>2014</v>
      </c>
      <c r="C16">
        <v>8.4099999999999994E-2</v>
      </c>
    </row>
    <row r="17" spans="2:3" x14ac:dyDescent="0.3">
      <c r="B17">
        <v>2015</v>
      </c>
      <c r="C17">
        <v>8.3699999999999997E-2</v>
      </c>
    </row>
    <row r="18" spans="2:3" x14ac:dyDescent="0.3">
      <c r="B18">
        <v>2016</v>
      </c>
      <c r="C18">
        <v>8.0299999999999996E-2</v>
      </c>
    </row>
    <row r="19" spans="2:3" x14ac:dyDescent="0.3">
      <c r="B19">
        <v>2017</v>
      </c>
      <c r="C19">
        <v>7.2400000000000006E-2</v>
      </c>
    </row>
    <row r="20" spans="2:3" x14ac:dyDescent="0.3">
      <c r="B20">
        <v>2018</v>
      </c>
      <c r="C20">
        <v>7.1800000000000003E-2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22"/>
    </sheetView>
  </sheetViews>
  <sheetFormatPr defaultRowHeight="16.5" x14ac:dyDescent="0.3"/>
  <cols>
    <col min="1" max="1" width="5.375" style="7" bestFit="1" customWidth="1"/>
    <col min="2" max="2" width="14.375" style="7" bestFit="1" customWidth="1"/>
  </cols>
  <sheetData>
    <row r="1" spans="1:2" x14ac:dyDescent="0.3">
      <c r="A1" s="7" t="s">
        <v>70</v>
      </c>
      <c r="B1" s="7" t="s">
        <v>0</v>
      </c>
    </row>
    <row r="2" spans="1:2" x14ac:dyDescent="0.3">
      <c r="A2" s="7">
        <v>1998</v>
      </c>
      <c r="B2" s="7">
        <v>0.4667</v>
      </c>
    </row>
    <row r="3" spans="1:2" x14ac:dyDescent="0.3">
      <c r="A3" s="7">
        <v>1999</v>
      </c>
      <c r="B3" s="7">
        <v>0.40610000000000002</v>
      </c>
    </row>
    <row r="4" spans="1:2" x14ac:dyDescent="0.3">
      <c r="A4" s="7">
        <v>2000</v>
      </c>
      <c r="B4" s="7">
        <v>0.32469999999999999</v>
      </c>
    </row>
    <row r="5" spans="1:2" x14ac:dyDescent="0.3">
      <c r="A5" s="7">
        <v>2001</v>
      </c>
      <c r="B5" s="7">
        <v>0.29859999999999998</v>
      </c>
    </row>
    <row r="6" spans="1:2" x14ac:dyDescent="0.3">
      <c r="A6" s="7">
        <v>2002</v>
      </c>
      <c r="B6" s="7">
        <v>0.2666</v>
      </c>
    </row>
    <row r="7" spans="1:2" x14ac:dyDescent="0.3">
      <c r="A7" s="7">
        <v>2003</v>
      </c>
      <c r="B7" s="7">
        <v>0.21060000000000001</v>
      </c>
    </row>
    <row r="8" spans="1:2" x14ac:dyDescent="0.3">
      <c r="A8" s="7">
        <v>2004</v>
      </c>
      <c r="B8" s="7">
        <v>0.19239999999999999</v>
      </c>
    </row>
    <row r="9" spans="1:2" x14ac:dyDescent="0.3">
      <c r="A9" s="7">
        <v>2005</v>
      </c>
      <c r="B9" s="7">
        <v>0.16639999999999999</v>
      </c>
    </row>
    <row r="10" spans="1:2" x14ac:dyDescent="0.3">
      <c r="A10" s="7">
        <v>2006</v>
      </c>
      <c r="B10" s="7">
        <v>0.16200000000000001</v>
      </c>
    </row>
    <row r="11" spans="1:2" x14ac:dyDescent="0.3">
      <c r="A11" s="7">
        <v>2007</v>
      </c>
      <c r="B11" s="7">
        <v>0.13439999999999999</v>
      </c>
    </row>
    <row r="12" spans="1:2" x14ac:dyDescent="0.3">
      <c r="A12" s="7">
        <v>2008</v>
      </c>
      <c r="B12" s="7">
        <v>0.1091</v>
      </c>
    </row>
    <row r="13" spans="1:2" x14ac:dyDescent="0.3">
      <c r="A13" s="7">
        <v>2009</v>
      </c>
      <c r="B13" s="7">
        <v>9.7900000000000001E-2</v>
      </c>
    </row>
    <row r="14" spans="1:2" x14ac:dyDescent="0.3">
      <c r="A14" s="7">
        <v>2010</v>
      </c>
      <c r="B14" s="7">
        <v>8.8599999999999998E-2</v>
      </c>
    </row>
    <row r="15" spans="1:2" x14ac:dyDescent="0.3">
      <c r="A15" s="7">
        <v>2011</v>
      </c>
      <c r="B15" s="7">
        <v>8.7900000000000006E-2</v>
      </c>
    </row>
    <row r="16" spans="1:2" x14ac:dyDescent="0.3">
      <c r="A16" s="7">
        <v>2012</v>
      </c>
      <c r="B16" s="7">
        <v>8.5400000000000004E-2</v>
      </c>
    </row>
    <row r="17" spans="1:2" x14ac:dyDescent="0.3">
      <c r="A17" s="7">
        <v>2013</v>
      </c>
      <c r="B17" s="7">
        <v>8.4400000000000003E-2</v>
      </c>
    </row>
    <row r="18" spans="1:2" x14ac:dyDescent="0.3">
      <c r="A18" s="7">
        <v>2014</v>
      </c>
      <c r="B18" s="7">
        <v>8.4099999999999994E-2</v>
      </c>
    </row>
    <row r="19" spans="1:2" x14ac:dyDescent="0.3">
      <c r="A19" s="7">
        <v>2015</v>
      </c>
      <c r="B19" s="7">
        <v>8.3699999999999997E-2</v>
      </c>
    </row>
    <row r="20" spans="1:2" x14ac:dyDescent="0.3">
      <c r="A20" s="7">
        <v>2016</v>
      </c>
      <c r="B20" s="7">
        <v>8.0299999999999996E-2</v>
      </c>
    </row>
    <row r="21" spans="1:2" x14ac:dyDescent="0.3">
      <c r="A21" s="7">
        <v>2017</v>
      </c>
      <c r="B21" s="7">
        <v>7.2400000000000006E-2</v>
      </c>
    </row>
    <row r="22" spans="1:2" x14ac:dyDescent="0.3">
      <c r="A22" s="7">
        <v>2018</v>
      </c>
      <c r="B22" s="7">
        <v>7.1800000000000003E-2</v>
      </c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22"/>
    </sheetView>
  </sheetViews>
  <sheetFormatPr defaultRowHeight="16.5" x14ac:dyDescent="0.3"/>
  <cols>
    <col min="1" max="1" width="5.375" bestFit="1" customWidth="1"/>
    <col min="2" max="2" width="14.375" bestFit="1" customWidth="1"/>
  </cols>
  <sheetData>
    <row r="1" spans="1:2" x14ac:dyDescent="0.3">
      <c r="A1" s="7" t="s">
        <v>70</v>
      </c>
      <c r="B1" s="7" t="s">
        <v>0</v>
      </c>
    </row>
    <row r="2" spans="1:2" x14ac:dyDescent="0.3">
      <c r="A2" s="7">
        <v>1998</v>
      </c>
      <c r="B2" s="7">
        <v>0.4667</v>
      </c>
    </row>
    <row r="3" spans="1:2" x14ac:dyDescent="0.3">
      <c r="A3" s="7">
        <v>1999</v>
      </c>
      <c r="B3" s="7">
        <v>0.40610000000000002</v>
      </c>
    </row>
    <row r="4" spans="1:2" x14ac:dyDescent="0.3">
      <c r="A4" s="7">
        <v>2000</v>
      </c>
      <c r="B4" s="7">
        <v>0.32469999999999999</v>
      </c>
    </row>
    <row r="5" spans="1:2" x14ac:dyDescent="0.3">
      <c r="A5" s="7">
        <v>2001</v>
      </c>
      <c r="B5" s="7">
        <v>0.29859999999999998</v>
      </c>
    </row>
    <row r="6" spans="1:2" x14ac:dyDescent="0.3">
      <c r="A6" s="7">
        <v>2002</v>
      </c>
      <c r="B6" s="7">
        <v>0.2666</v>
      </c>
    </row>
    <row r="7" spans="1:2" x14ac:dyDescent="0.3">
      <c r="A7" s="7">
        <v>2003</v>
      </c>
      <c r="B7" s="7">
        <v>0.21060000000000001</v>
      </c>
    </row>
    <row r="8" spans="1:2" x14ac:dyDescent="0.3">
      <c r="A8" s="7">
        <v>2004</v>
      </c>
      <c r="B8" s="7">
        <v>0.19239999999999999</v>
      </c>
    </row>
    <row r="9" spans="1:2" x14ac:dyDescent="0.3">
      <c r="A9" s="7">
        <v>2005</v>
      </c>
      <c r="B9" s="7">
        <v>0.16639999999999999</v>
      </c>
    </row>
    <row r="10" spans="1:2" x14ac:dyDescent="0.3">
      <c r="A10" s="7">
        <v>2006</v>
      </c>
      <c r="B10" s="7">
        <v>0.16200000000000001</v>
      </c>
    </row>
    <row r="11" spans="1:2" x14ac:dyDescent="0.3">
      <c r="A11" s="7">
        <v>2007</v>
      </c>
      <c r="B11" s="7">
        <v>0.13439999999999999</v>
      </c>
    </row>
    <row r="12" spans="1:2" x14ac:dyDescent="0.3">
      <c r="A12" s="7">
        <v>2008</v>
      </c>
      <c r="B12" s="7">
        <v>0.1091</v>
      </c>
    </row>
    <row r="13" spans="1:2" x14ac:dyDescent="0.3">
      <c r="A13" s="7">
        <v>2009</v>
      </c>
      <c r="B13" s="7">
        <v>9.7900000000000001E-2</v>
      </c>
    </row>
    <row r="14" spans="1:2" x14ac:dyDescent="0.3">
      <c r="A14" s="7">
        <v>2010</v>
      </c>
      <c r="B14" s="7">
        <v>8.8599999999999998E-2</v>
      </c>
    </row>
    <row r="15" spans="1:2" x14ac:dyDescent="0.3">
      <c r="A15" s="7">
        <v>2011</v>
      </c>
      <c r="B15" s="7">
        <v>8.7900000000000006E-2</v>
      </c>
    </row>
    <row r="16" spans="1:2" x14ac:dyDescent="0.3">
      <c r="A16" s="7">
        <v>2012</v>
      </c>
      <c r="B16" s="7">
        <v>8.5400000000000004E-2</v>
      </c>
    </row>
    <row r="17" spans="1:2" x14ac:dyDescent="0.3">
      <c r="A17" s="7">
        <v>2013</v>
      </c>
      <c r="B17" s="7">
        <v>8.4400000000000003E-2</v>
      </c>
    </row>
    <row r="18" spans="1:2" x14ac:dyDescent="0.3">
      <c r="A18" s="7">
        <v>2014</v>
      </c>
      <c r="B18" s="7">
        <v>8.4099999999999994E-2</v>
      </c>
    </row>
    <row r="19" spans="1:2" x14ac:dyDescent="0.3">
      <c r="A19" s="7">
        <v>2015</v>
      </c>
      <c r="B19" s="7">
        <v>8.3699999999999997E-2</v>
      </c>
    </row>
    <row r="20" spans="1:2" x14ac:dyDescent="0.3">
      <c r="A20" s="7">
        <v>2016</v>
      </c>
      <c r="B20" s="7">
        <v>8.0299999999999996E-2</v>
      </c>
    </row>
    <row r="21" spans="1:2" x14ac:dyDescent="0.3">
      <c r="A21" s="7">
        <v>2017</v>
      </c>
      <c r="B21" s="7">
        <v>7.2400000000000006E-2</v>
      </c>
    </row>
    <row r="22" spans="1:2" x14ac:dyDescent="0.3">
      <c r="A22" s="7">
        <v>2018</v>
      </c>
      <c r="B22" s="7">
        <v>7.1800000000000003E-2</v>
      </c>
    </row>
  </sheetData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E16" sqref="E16"/>
    </sheetView>
  </sheetViews>
  <sheetFormatPr defaultRowHeight="16.5" x14ac:dyDescent="0.3"/>
  <sheetData>
    <row r="1" spans="1:2" x14ac:dyDescent="0.3">
      <c r="A1" s="7" t="s">
        <v>70</v>
      </c>
      <c r="B1" s="7" t="s">
        <v>0</v>
      </c>
    </row>
    <row r="2" spans="1:2" x14ac:dyDescent="0.3">
      <c r="A2" s="7">
        <v>1998</v>
      </c>
      <c r="B2" s="7">
        <v>0.4667</v>
      </c>
    </row>
    <row r="3" spans="1:2" x14ac:dyDescent="0.3">
      <c r="A3" s="7">
        <v>1999</v>
      </c>
      <c r="B3" s="7">
        <v>0.40610000000000002</v>
      </c>
    </row>
    <row r="4" spans="1:2" x14ac:dyDescent="0.3">
      <c r="A4" s="7">
        <v>2000</v>
      </c>
      <c r="B4" s="7">
        <v>0.32469999999999999</v>
      </c>
    </row>
    <row r="5" spans="1:2" x14ac:dyDescent="0.3">
      <c r="A5" s="7">
        <v>2001</v>
      </c>
      <c r="B5" s="7">
        <v>0.29859999999999998</v>
      </c>
    </row>
    <row r="6" spans="1:2" x14ac:dyDescent="0.3">
      <c r="A6" s="7">
        <v>2002</v>
      </c>
      <c r="B6" s="7">
        <v>0.2666</v>
      </c>
    </row>
    <row r="7" spans="1:2" x14ac:dyDescent="0.3">
      <c r="A7" s="7">
        <v>2003</v>
      </c>
      <c r="B7" s="7">
        <v>0.21060000000000001</v>
      </c>
    </row>
    <row r="8" spans="1:2" x14ac:dyDescent="0.3">
      <c r="A8" s="7">
        <v>2004</v>
      </c>
      <c r="B8" s="7">
        <v>0.19239999999999999</v>
      </c>
    </row>
    <row r="9" spans="1:2" x14ac:dyDescent="0.3">
      <c r="A9" s="7">
        <v>2005</v>
      </c>
      <c r="B9" s="7">
        <v>0.16639999999999999</v>
      </c>
    </row>
    <row r="10" spans="1:2" x14ac:dyDescent="0.3">
      <c r="A10" s="7">
        <v>2006</v>
      </c>
      <c r="B10" s="7">
        <v>0.16200000000000001</v>
      </c>
    </row>
    <row r="11" spans="1:2" x14ac:dyDescent="0.3">
      <c r="A11" s="7">
        <v>2007</v>
      </c>
      <c r="B11" s="7">
        <v>0.13439999999999999</v>
      </c>
    </row>
    <row r="12" spans="1:2" x14ac:dyDescent="0.3">
      <c r="A12" s="7">
        <v>2008</v>
      </c>
      <c r="B12" s="7">
        <v>0.1091</v>
      </c>
    </row>
    <row r="13" spans="1:2" x14ac:dyDescent="0.3">
      <c r="A13" s="7">
        <v>2009</v>
      </c>
      <c r="B13" s="7">
        <v>9.7900000000000001E-2</v>
      </c>
    </row>
    <row r="14" spans="1:2" x14ac:dyDescent="0.3">
      <c r="A14" s="7">
        <v>2010</v>
      </c>
      <c r="B14" s="7">
        <v>8.8599999999999998E-2</v>
      </c>
    </row>
    <row r="15" spans="1:2" x14ac:dyDescent="0.3">
      <c r="A15" s="7">
        <v>2011</v>
      </c>
      <c r="B15" s="7">
        <v>8.7900000000000006E-2</v>
      </c>
    </row>
    <row r="16" spans="1:2" x14ac:dyDescent="0.3">
      <c r="A16" s="7">
        <v>2012</v>
      </c>
      <c r="B16" s="7">
        <v>8.5400000000000004E-2</v>
      </c>
    </row>
    <row r="17" spans="1:2" x14ac:dyDescent="0.3">
      <c r="A17" s="7">
        <v>2013</v>
      </c>
      <c r="B17" s="7">
        <v>8.4400000000000003E-2</v>
      </c>
    </row>
    <row r="18" spans="1:2" x14ac:dyDescent="0.3">
      <c r="A18" s="7">
        <v>2014</v>
      </c>
      <c r="B18" s="7">
        <v>8.4099999999999994E-2</v>
      </c>
    </row>
    <row r="19" spans="1:2" x14ac:dyDescent="0.3">
      <c r="A19" s="7">
        <v>2015</v>
      </c>
      <c r="B19" s="7">
        <v>8.3699999999999997E-2</v>
      </c>
    </row>
    <row r="20" spans="1:2" x14ac:dyDescent="0.3">
      <c r="A20" s="7">
        <v>2016</v>
      </c>
      <c r="B20" s="7">
        <v>8.0299999999999996E-2</v>
      </c>
    </row>
    <row r="21" spans="1:2" x14ac:dyDescent="0.3">
      <c r="A21" s="7">
        <v>2017</v>
      </c>
      <c r="B21" s="7">
        <v>7.2400000000000006E-2</v>
      </c>
    </row>
    <row r="22" spans="1:2" x14ac:dyDescent="0.3">
      <c r="A22" s="7">
        <v>2018</v>
      </c>
      <c r="B22" s="7">
        <v>7.1800000000000003E-2</v>
      </c>
    </row>
  </sheetData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topLeftCell="A7" workbookViewId="0">
      <selection activeCell="J35" sqref="J35"/>
    </sheetView>
  </sheetViews>
  <sheetFormatPr defaultRowHeight="16.5" x14ac:dyDescent="0.3"/>
  <sheetData>
    <row r="1" spans="1:13" x14ac:dyDescent="0.3">
      <c r="A1" t="s">
        <v>32</v>
      </c>
      <c r="C1">
        <v>44</v>
      </c>
      <c r="J1">
        <v>56</v>
      </c>
    </row>
    <row r="2" spans="1:13" x14ac:dyDescent="0.3">
      <c r="A2">
        <v>18</v>
      </c>
      <c r="C2">
        <v>46</v>
      </c>
      <c r="J2">
        <v>48</v>
      </c>
    </row>
    <row r="3" spans="1:13" x14ac:dyDescent="0.3">
      <c r="A3">
        <v>23</v>
      </c>
      <c r="C3">
        <v>47</v>
      </c>
      <c r="J3">
        <v>63</v>
      </c>
    </row>
    <row r="4" spans="1:13" x14ac:dyDescent="0.3">
      <c r="A4">
        <v>20</v>
      </c>
      <c r="C4">
        <v>48</v>
      </c>
      <c r="J4">
        <v>60</v>
      </c>
    </row>
    <row r="5" spans="1:13" x14ac:dyDescent="0.3">
      <c r="A5">
        <v>21</v>
      </c>
      <c r="C5">
        <v>49</v>
      </c>
      <c r="J5">
        <v>51</v>
      </c>
    </row>
    <row r="6" spans="1:13" x14ac:dyDescent="0.3">
      <c r="A6">
        <v>24</v>
      </c>
      <c r="C6">
        <v>50</v>
      </c>
      <c r="F6">
        <f>_xlfn.STDEV.P(A2:A12)</f>
        <v>2.6379305688267105</v>
      </c>
      <c r="J6">
        <v>52</v>
      </c>
    </row>
    <row r="7" spans="1:13" x14ac:dyDescent="0.3">
      <c r="A7">
        <v>23</v>
      </c>
      <c r="C7">
        <v>51</v>
      </c>
      <c r="F7">
        <f>STDEV(A2:A12)</f>
        <v>2.7666849214439826</v>
      </c>
    </row>
    <row r="8" spans="1:13" x14ac:dyDescent="0.3">
      <c r="A8">
        <v>20</v>
      </c>
      <c r="C8">
        <v>52</v>
      </c>
      <c r="F8">
        <f>_xlfn.STDEV.S(A2:A12)</f>
        <v>2.7666849214439826</v>
      </c>
      <c r="L8">
        <f>_xlfn.STDEV.P(J1:J6)</f>
        <v>5.2281290471193742</v>
      </c>
      <c r="M8">
        <f>_xlfn.VAR.P(J1:J6)</f>
        <v>27.333333333333332</v>
      </c>
    </row>
    <row r="9" spans="1:13" x14ac:dyDescent="0.3">
      <c r="A9">
        <v>20</v>
      </c>
      <c r="C9">
        <v>53</v>
      </c>
      <c r="L9">
        <f>VAR(J1:J6)</f>
        <v>32.799999999999997</v>
      </c>
    </row>
    <row r="10" spans="1:13" x14ac:dyDescent="0.3">
      <c r="A10">
        <v>15</v>
      </c>
      <c r="C10">
        <v>54</v>
      </c>
    </row>
    <row r="11" spans="1:13" x14ac:dyDescent="0.3">
      <c r="A11">
        <v>19</v>
      </c>
      <c r="C11">
        <v>55</v>
      </c>
    </row>
    <row r="12" spans="1:13" x14ac:dyDescent="0.3">
      <c r="A12">
        <v>24</v>
      </c>
      <c r="C12">
        <v>56</v>
      </c>
    </row>
    <row r="13" spans="1:13" x14ac:dyDescent="0.3">
      <c r="A13">
        <f>AVERAGE(A2:A12)</f>
        <v>20.636363636363637</v>
      </c>
      <c r="B13" t="s">
        <v>72</v>
      </c>
      <c r="C13">
        <v>57</v>
      </c>
    </row>
    <row r="14" spans="1:13" x14ac:dyDescent="0.3">
      <c r="C14">
        <v>58</v>
      </c>
    </row>
    <row r="15" spans="1:13" x14ac:dyDescent="0.3">
      <c r="A15">
        <f>SUM(A2:A12)/COUNT(A2:A12)</f>
        <v>20.636363636363637</v>
      </c>
      <c r="B15" t="s">
        <v>73</v>
      </c>
      <c r="C15">
        <v>59</v>
      </c>
      <c r="G15" t="s">
        <v>79</v>
      </c>
    </row>
    <row r="16" spans="1:13" x14ac:dyDescent="0.3">
      <c r="C16">
        <v>60</v>
      </c>
    </row>
    <row r="17" spans="1:8" x14ac:dyDescent="0.3">
      <c r="C17">
        <v>61</v>
      </c>
      <c r="G17" t="s">
        <v>78</v>
      </c>
    </row>
    <row r="18" spans="1:8" x14ac:dyDescent="0.3">
      <c r="A18">
        <f>MEDIAN(A2:A12)</f>
        <v>20</v>
      </c>
      <c r="B18" t="s">
        <v>77</v>
      </c>
      <c r="C18">
        <v>62</v>
      </c>
    </row>
    <row r="19" spans="1:8" x14ac:dyDescent="0.3">
      <c r="C19">
        <v>63</v>
      </c>
    </row>
    <row r="20" spans="1:8" x14ac:dyDescent="0.3">
      <c r="C20">
        <v>64</v>
      </c>
      <c r="G20" t="s">
        <v>80</v>
      </c>
    </row>
    <row r="21" spans="1:8" x14ac:dyDescent="0.3">
      <c r="A21">
        <f>MAX(A2:A12)</f>
        <v>24</v>
      </c>
      <c r="B21" t="s">
        <v>81</v>
      </c>
      <c r="C21">
        <v>65</v>
      </c>
    </row>
    <row r="22" spans="1:8" x14ac:dyDescent="0.3">
      <c r="C22">
        <v>66</v>
      </c>
    </row>
    <row r="23" spans="1:8" x14ac:dyDescent="0.3">
      <c r="A23">
        <f>MIN(A2:A12)</f>
        <v>15</v>
      </c>
      <c r="B23" t="s">
        <v>82</v>
      </c>
      <c r="C23">
        <v>67</v>
      </c>
    </row>
    <row r="24" spans="1:8" x14ac:dyDescent="0.3">
      <c r="C24">
        <v>68</v>
      </c>
    </row>
    <row r="25" spans="1:8" x14ac:dyDescent="0.3">
      <c r="A25" t="s">
        <v>83</v>
      </c>
    </row>
    <row r="26" spans="1:8" x14ac:dyDescent="0.3">
      <c r="C26" t="s">
        <v>75</v>
      </c>
      <c r="D26">
        <f>AVERAGE(C1:C24)</f>
        <v>56.458333333333336</v>
      </c>
      <c r="G26" t="s">
        <v>94</v>
      </c>
    </row>
    <row r="27" spans="1:8" x14ac:dyDescent="0.3">
      <c r="C27" t="s">
        <v>74</v>
      </c>
      <c r="E27">
        <f>SUM(C1:C24)/COUNT(C1:C24)</f>
        <v>56.458333333333336</v>
      </c>
    </row>
    <row r="28" spans="1:8" x14ac:dyDescent="0.3">
      <c r="A28" t="s">
        <v>84</v>
      </c>
      <c r="C28" t="s">
        <v>86</v>
      </c>
      <c r="D28">
        <f>STDEV(C1:C24)</f>
        <v>7.1443450831175879</v>
      </c>
      <c r="G28">
        <f>QUARTILE(C1:C24,1)</f>
        <v>50.75</v>
      </c>
      <c r="H28" t="s">
        <v>96</v>
      </c>
    </row>
    <row r="29" spans="1:8" x14ac:dyDescent="0.3">
      <c r="C29" t="s">
        <v>87</v>
      </c>
      <c r="D29">
        <f>MAX(C1:C24)-MIN(C1:C24)</f>
        <v>24</v>
      </c>
      <c r="G29">
        <f>QUARTILE(C1:C24,2)</f>
        <v>56.5</v>
      </c>
    </row>
    <row r="30" spans="1:8" x14ac:dyDescent="0.3">
      <c r="C30" t="s">
        <v>88</v>
      </c>
      <c r="D30">
        <f>SQRT(D28)</f>
        <v>2.6728907727622517</v>
      </c>
      <c r="G30">
        <f>QUARTILE(C1:C24,3)</f>
        <v>62.25</v>
      </c>
      <c r="H30" t="s">
        <v>97</v>
      </c>
    </row>
    <row r="31" spans="1:8" x14ac:dyDescent="0.3">
      <c r="A31">
        <f>STDEV(A2:A12)</f>
        <v>2.7666849214439826</v>
      </c>
      <c r="B31" t="s">
        <v>85</v>
      </c>
      <c r="C31" t="s">
        <v>89</v>
      </c>
      <c r="D31">
        <f>SQRT(D30)</f>
        <v>1.6348977866405752</v>
      </c>
      <c r="G31">
        <f>QUARTILE(C1:C24,4)</f>
        <v>68</v>
      </c>
    </row>
    <row r="33" spans="1:19" x14ac:dyDescent="0.3">
      <c r="A33">
        <f>QUARTILE(A2:A12,1)</f>
        <v>19.5</v>
      </c>
      <c r="B33" t="s">
        <v>92</v>
      </c>
      <c r="F33" t="s">
        <v>98</v>
      </c>
      <c r="H33">
        <f>QUARTILE(C1:C24,3)-QUARTILE(C1:C24,1)</f>
        <v>11.5</v>
      </c>
      <c r="I33" t="s">
        <v>99</v>
      </c>
    </row>
    <row r="34" spans="1:19" x14ac:dyDescent="0.3">
      <c r="A34">
        <f>QUARTILE(A2:A12,2)</f>
        <v>20</v>
      </c>
      <c r="B34" t="s">
        <v>91</v>
      </c>
    </row>
    <row r="35" spans="1:19" x14ac:dyDescent="0.3">
      <c r="A35">
        <f>QUARTILE(A2:A12,3)</f>
        <v>23</v>
      </c>
      <c r="B35" t="s">
        <v>90</v>
      </c>
      <c r="L35">
        <v>8</v>
      </c>
      <c r="M35">
        <v>6</v>
      </c>
      <c r="N35">
        <v>5</v>
      </c>
      <c r="O35">
        <v>7</v>
      </c>
      <c r="P35">
        <v>6</v>
      </c>
      <c r="R35" t="s">
        <v>76</v>
      </c>
      <c r="S35">
        <f>MEDIAN(L35:P35)</f>
        <v>6</v>
      </c>
    </row>
    <row r="36" spans="1:19" x14ac:dyDescent="0.3">
      <c r="A36">
        <f>QUARTILE(A2:A12,4)</f>
        <v>24</v>
      </c>
      <c r="B36" t="s">
        <v>93</v>
      </c>
    </row>
    <row r="39" spans="1:19" x14ac:dyDescent="0.3">
      <c r="A39">
        <f>PERCENTILE(A1:A12,1)</f>
        <v>24</v>
      </c>
      <c r="B39" t="s">
        <v>95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" sqref="B2:B22"/>
    </sheetView>
  </sheetViews>
  <sheetFormatPr defaultRowHeight="16.5" x14ac:dyDescent="0.3"/>
  <sheetData>
    <row r="1" spans="1:2" x14ac:dyDescent="0.3">
      <c r="A1" s="7" t="s">
        <v>70</v>
      </c>
      <c r="B1" s="7" t="s">
        <v>0</v>
      </c>
    </row>
    <row r="2" spans="1:2" x14ac:dyDescent="0.3">
      <c r="A2" s="7">
        <v>1998</v>
      </c>
      <c r="B2" s="7">
        <v>0.4667</v>
      </c>
    </row>
    <row r="3" spans="1:2" x14ac:dyDescent="0.3">
      <c r="A3" s="7">
        <v>1999</v>
      </c>
      <c r="B3" s="7">
        <v>0.40610000000000002</v>
      </c>
    </row>
    <row r="4" spans="1:2" x14ac:dyDescent="0.3">
      <c r="A4" s="7">
        <v>2000</v>
      </c>
      <c r="B4" s="7">
        <v>0.32469999999999999</v>
      </c>
    </row>
    <row r="5" spans="1:2" x14ac:dyDescent="0.3">
      <c r="A5" s="7">
        <v>2001</v>
      </c>
      <c r="B5" s="7">
        <v>0.29859999999999998</v>
      </c>
    </row>
    <row r="6" spans="1:2" x14ac:dyDescent="0.3">
      <c r="A6" s="7">
        <v>2002</v>
      </c>
      <c r="B6" s="7">
        <v>0.2666</v>
      </c>
    </row>
    <row r="7" spans="1:2" x14ac:dyDescent="0.3">
      <c r="A7" s="7">
        <v>2003</v>
      </c>
      <c r="B7" s="7">
        <v>0.21060000000000001</v>
      </c>
    </row>
    <row r="8" spans="1:2" x14ac:dyDescent="0.3">
      <c r="A8" s="7">
        <v>2004</v>
      </c>
      <c r="B8" s="7">
        <v>0.19239999999999999</v>
      </c>
    </row>
    <row r="9" spans="1:2" x14ac:dyDescent="0.3">
      <c r="A9" s="7">
        <v>2005</v>
      </c>
      <c r="B9" s="7">
        <v>0.16639999999999999</v>
      </c>
    </row>
    <row r="10" spans="1:2" x14ac:dyDescent="0.3">
      <c r="A10" s="7">
        <v>2006</v>
      </c>
      <c r="B10" s="7">
        <v>0.16200000000000001</v>
      </c>
    </row>
    <row r="11" spans="1:2" x14ac:dyDescent="0.3">
      <c r="A11" s="7">
        <v>2007</v>
      </c>
      <c r="B11" s="7">
        <v>0.13439999999999999</v>
      </c>
    </row>
    <row r="12" spans="1:2" x14ac:dyDescent="0.3">
      <c r="A12" s="7">
        <v>2008</v>
      </c>
      <c r="B12" s="7">
        <v>0.1091</v>
      </c>
    </row>
    <row r="13" spans="1:2" x14ac:dyDescent="0.3">
      <c r="A13" s="7">
        <v>2009</v>
      </c>
      <c r="B13" s="7">
        <v>9.7900000000000001E-2</v>
      </c>
    </row>
    <row r="14" spans="1:2" x14ac:dyDescent="0.3">
      <c r="A14" s="7">
        <v>2010</v>
      </c>
      <c r="B14" s="7">
        <v>8.8599999999999998E-2</v>
      </c>
    </row>
    <row r="15" spans="1:2" x14ac:dyDescent="0.3">
      <c r="A15" s="7">
        <v>2011</v>
      </c>
      <c r="B15" s="7">
        <v>8.7900000000000006E-2</v>
      </c>
    </row>
    <row r="16" spans="1:2" x14ac:dyDescent="0.3">
      <c r="A16" s="7">
        <v>2012</v>
      </c>
      <c r="B16" s="7">
        <v>8.5400000000000004E-2</v>
      </c>
    </row>
    <row r="17" spans="1:2" x14ac:dyDescent="0.3">
      <c r="A17" s="7">
        <v>2013</v>
      </c>
      <c r="B17" s="7">
        <v>8.4400000000000003E-2</v>
      </c>
    </row>
    <row r="18" spans="1:2" x14ac:dyDescent="0.3">
      <c r="A18" s="7">
        <v>2014</v>
      </c>
      <c r="B18" s="7">
        <v>8.4099999999999994E-2</v>
      </c>
    </row>
    <row r="19" spans="1:2" x14ac:dyDescent="0.3">
      <c r="A19" s="7">
        <v>2015</v>
      </c>
      <c r="B19" s="7">
        <v>8.3699999999999997E-2</v>
      </c>
    </row>
    <row r="20" spans="1:2" x14ac:dyDescent="0.3">
      <c r="A20" s="7">
        <v>2016</v>
      </c>
      <c r="B20" s="7">
        <v>8.0299999999999996E-2</v>
      </c>
    </row>
    <row r="21" spans="1:2" x14ac:dyDescent="0.3">
      <c r="A21" s="7">
        <v>2017</v>
      </c>
      <c r="B21" s="7">
        <v>7.2400000000000006E-2</v>
      </c>
    </row>
    <row r="22" spans="1:2" x14ac:dyDescent="0.3">
      <c r="A22" s="7">
        <v>2018</v>
      </c>
      <c r="B22" s="7">
        <v>7.1800000000000003E-2</v>
      </c>
    </row>
  </sheetData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"/>
  <sheetViews>
    <sheetView workbookViewId="0">
      <selection activeCell="H8" sqref="H8:J27"/>
    </sheetView>
  </sheetViews>
  <sheetFormatPr defaultRowHeight="16.5" x14ac:dyDescent="0.3"/>
  <sheetData>
    <row r="3" spans="1:12" x14ac:dyDescent="0.3">
      <c r="A3">
        <v>1998</v>
      </c>
      <c r="B3">
        <v>1</v>
      </c>
      <c r="C3">
        <v>1998</v>
      </c>
      <c r="D3">
        <v>0.4667</v>
      </c>
    </row>
    <row r="4" spans="1:12" x14ac:dyDescent="0.3">
      <c r="A4">
        <v>1999</v>
      </c>
      <c r="B4">
        <v>2</v>
      </c>
      <c r="C4">
        <v>1999</v>
      </c>
      <c r="D4">
        <v>0.40610000000000002</v>
      </c>
    </row>
    <row r="5" spans="1:12" x14ac:dyDescent="0.3">
      <c r="A5">
        <v>2000</v>
      </c>
      <c r="B5">
        <v>3</v>
      </c>
      <c r="C5">
        <v>2000</v>
      </c>
      <c r="D5">
        <v>0.32469999999999999</v>
      </c>
    </row>
    <row r="6" spans="1:12" x14ac:dyDescent="0.3">
      <c r="A6">
        <v>2001</v>
      </c>
      <c r="B6">
        <v>4</v>
      </c>
      <c r="C6">
        <v>2001</v>
      </c>
      <c r="D6">
        <v>0.29859999999999998</v>
      </c>
    </row>
    <row r="7" spans="1:12" x14ac:dyDescent="0.3">
      <c r="A7">
        <v>2002</v>
      </c>
      <c r="B7">
        <v>5</v>
      </c>
      <c r="C7">
        <v>2002</v>
      </c>
      <c r="D7">
        <v>0.2666</v>
      </c>
      <c r="H7">
        <v>1998</v>
      </c>
      <c r="I7">
        <v>0.4667</v>
      </c>
    </row>
    <row r="8" spans="1:12" x14ac:dyDescent="0.3">
      <c r="A8">
        <v>2003</v>
      </c>
      <c r="B8">
        <v>6</v>
      </c>
      <c r="C8">
        <v>2003</v>
      </c>
      <c r="D8">
        <v>0.21060000000000001</v>
      </c>
      <c r="H8">
        <v>1999</v>
      </c>
      <c r="I8">
        <v>0.40610000000000002</v>
      </c>
      <c r="J8">
        <v>0.4667</v>
      </c>
    </row>
    <row r="9" spans="1:12" x14ac:dyDescent="0.3">
      <c r="A9">
        <v>2004</v>
      </c>
      <c r="B9">
        <v>7</v>
      </c>
      <c r="C9">
        <v>2004</v>
      </c>
      <c r="D9">
        <v>0.19239999999999999</v>
      </c>
      <c r="H9">
        <v>2000</v>
      </c>
      <c r="I9">
        <v>0.32469999999999999</v>
      </c>
      <c r="J9">
        <v>0.40610000000000002</v>
      </c>
      <c r="K9">
        <v>0.4667</v>
      </c>
    </row>
    <row r="10" spans="1:12" x14ac:dyDescent="0.3">
      <c r="A10">
        <v>2005</v>
      </c>
      <c r="B10">
        <v>8</v>
      </c>
      <c r="C10">
        <v>2005</v>
      </c>
      <c r="D10">
        <v>0.16639999999999999</v>
      </c>
      <c r="H10">
        <v>2001</v>
      </c>
      <c r="I10">
        <v>0.29859999999999998</v>
      </c>
      <c r="J10">
        <v>0.32469999999999999</v>
      </c>
      <c r="K10">
        <v>0.40610000000000002</v>
      </c>
      <c r="L10">
        <v>0.4667</v>
      </c>
    </row>
    <row r="11" spans="1:12" x14ac:dyDescent="0.3">
      <c r="A11">
        <v>2006</v>
      </c>
      <c r="B11">
        <v>9</v>
      </c>
      <c r="C11">
        <v>2006</v>
      </c>
      <c r="D11">
        <v>0.16200000000000001</v>
      </c>
      <c r="H11">
        <v>2002</v>
      </c>
      <c r="I11">
        <v>0.2666</v>
      </c>
      <c r="J11">
        <v>0.29859999999999998</v>
      </c>
      <c r="K11">
        <v>0.32469999999999999</v>
      </c>
      <c r="L11">
        <v>0.40610000000000002</v>
      </c>
    </row>
    <row r="12" spans="1:12" x14ac:dyDescent="0.3">
      <c r="A12">
        <v>2007</v>
      </c>
      <c r="B12">
        <v>10</v>
      </c>
      <c r="C12">
        <v>2007</v>
      </c>
      <c r="D12">
        <v>0.13439999999999999</v>
      </c>
      <c r="H12">
        <v>2003</v>
      </c>
      <c r="I12">
        <v>0.21060000000000001</v>
      </c>
      <c r="J12">
        <v>0.2666</v>
      </c>
      <c r="K12">
        <v>0.29859999999999998</v>
      </c>
      <c r="L12">
        <v>0.32469999999999999</v>
      </c>
    </row>
    <row r="13" spans="1:12" x14ac:dyDescent="0.3">
      <c r="A13">
        <v>2008</v>
      </c>
      <c r="B13">
        <v>11</v>
      </c>
      <c r="C13">
        <v>2008</v>
      </c>
      <c r="D13">
        <v>0.1091</v>
      </c>
      <c r="H13">
        <v>2004</v>
      </c>
      <c r="I13">
        <v>0.19239999999999999</v>
      </c>
      <c r="J13">
        <v>0.21060000000000001</v>
      </c>
      <c r="K13">
        <v>0.2666</v>
      </c>
      <c r="L13">
        <v>0.29859999999999998</v>
      </c>
    </row>
    <row r="14" spans="1:12" x14ac:dyDescent="0.3">
      <c r="A14">
        <v>2009</v>
      </c>
      <c r="B14">
        <v>12</v>
      </c>
      <c r="C14">
        <v>2009</v>
      </c>
      <c r="D14">
        <v>9.7900000000000001E-2</v>
      </c>
      <c r="H14">
        <v>2005</v>
      </c>
      <c r="I14">
        <v>0.16639999999999999</v>
      </c>
      <c r="J14">
        <v>0.19239999999999999</v>
      </c>
      <c r="K14">
        <v>0.21060000000000001</v>
      </c>
      <c r="L14">
        <v>0.2666</v>
      </c>
    </row>
    <row r="15" spans="1:12" x14ac:dyDescent="0.3">
      <c r="A15">
        <v>2010</v>
      </c>
      <c r="B15">
        <v>13</v>
      </c>
      <c r="C15">
        <v>2010</v>
      </c>
      <c r="D15">
        <v>8.8599999999999998E-2</v>
      </c>
      <c r="H15">
        <v>2006</v>
      </c>
      <c r="I15">
        <v>0.16200000000000001</v>
      </c>
      <c r="J15">
        <v>0.16639999999999999</v>
      </c>
      <c r="K15">
        <v>0.19239999999999999</v>
      </c>
      <c r="L15">
        <v>0.21060000000000001</v>
      </c>
    </row>
    <row r="16" spans="1:12" x14ac:dyDescent="0.3">
      <c r="A16">
        <v>2011</v>
      </c>
      <c r="B16">
        <v>14</v>
      </c>
      <c r="C16">
        <v>2011</v>
      </c>
      <c r="D16">
        <v>8.7900000000000006E-2</v>
      </c>
      <c r="H16">
        <v>2007</v>
      </c>
      <c r="I16">
        <v>0.13439999999999999</v>
      </c>
      <c r="J16">
        <v>0.16200000000000001</v>
      </c>
      <c r="K16">
        <v>0.16639999999999999</v>
      </c>
      <c r="L16">
        <v>0.19239999999999999</v>
      </c>
    </row>
    <row r="17" spans="1:12" x14ac:dyDescent="0.3">
      <c r="A17">
        <v>2012</v>
      </c>
      <c r="B17">
        <v>15</v>
      </c>
      <c r="C17">
        <v>2012</v>
      </c>
      <c r="D17">
        <v>8.5400000000000004E-2</v>
      </c>
      <c r="H17">
        <v>2008</v>
      </c>
      <c r="I17">
        <v>0.1091</v>
      </c>
      <c r="J17">
        <v>0.13439999999999999</v>
      </c>
      <c r="K17">
        <v>0.16200000000000001</v>
      </c>
      <c r="L17">
        <v>0.16639999999999999</v>
      </c>
    </row>
    <row r="18" spans="1:12" x14ac:dyDescent="0.3">
      <c r="A18">
        <v>2013</v>
      </c>
      <c r="B18">
        <v>16</v>
      </c>
      <c r="C18">
        <v>2013</v>
      </c>
      <c r="D18">
        <v>8.4400000000000003E-2</v>
      </c>
      <c r="H18">
        <v>2009</v>
      </c>
      <c r="I18">
        <v>9.7900000000000001E-2</v>
      </c>
      <c r="J18">
        <v>0.1091</v>
      </c>
      <c r="K18">
        <v>0.13439999999999999</v>
      </c>
      <c r="L18">
        <v>0.16200000000000001</v>
      </c>
    </row>
    <row r="19" spans="1:12" x14ac:dyDescent="0.3">
      <c r="A19">
        <v>2014</v>
      </c>
      <c r="B19">
        <v>17</v>
      </c>
      <c r="C19">
        <v>2014</v>
      </c>
      <c r="D19">
        <v>8.4099999999999994E-2</v>
      </c>
      <c r="H19">
        <v>2010</v>
      </c>
      <c r="I19">
        <v>8.8599999999999998E-2</v>
      </c>
      <c r="J19">
        <v>9.7900000000000001E-2</v>
      </c>
      <c r="K19">
        <v>0.1091</v>
      </c>
      <c r="L19">
        <v>0.13439999999999999</v>
      </c>
    </row>
    <row r="20" spans="1:12" x14ac:dyDescent="0.3">
      <c r="A20">
        <v>2015</v>
      </c>
      <c r="B20">
        <v>18</v>
      </c>
      <c r="C20">
        <v>2015</v>
      </c>
      <c r="D20">
        <v>8.3699999999999997E-2</v>
      </c>
      <c r="H20">
        <v>2011</v>
      </c>
      <c r="I20">
        <v>8.7900000000000006E-2</v>
      </c>
      <c r="J20">
        <v>8.8599999999999998E-2</v>
      </c>
      <c r="K20">
        <v>9.7900000000000001E-2</v>
      </c>
      <c r="L20">
        <v>0.1091</v>
      </c>
    </row>
    <row r="21" spans="1:12" x14ac:dyDescent="0.3">
      <c r="A21">
        <v>2016</v>
      </c>
      <c r="B21">
        <v>19</v>
      </c>
      <c r="C21">
        <v>2016</v>
      </c>
      <c r="D21">
        <v>8.0299999999999996E-2</v>
      </c>
      <c r="H21">
        <v>2012</v>
      </c>
      <c r="I21">
        <v>8.5400000000000004E-2</v>
      </c>
      <c r="J21">
        <v>8.7900000000000006E-2</v>
      </c>
      <c r="K21">
        <v>8.8599999999999998E-2</v>
      </c>
      <c r="L21">
        <v>9.7900000000000001E-2</v>
      </c>
    </row>
    <row r="22" spans="1:12" x14ac:dyDescent="0.3">
      <c r="A22">
        <v>2017</v>
      </c>
      <c r="B22">
        <v>20</v>
      </c>
      <c r="C22">
        <v>2017</v>
      </c>
      <c r="D22">
        <v>7.2400000000000006E-2</v>
      </c>
      <c r="H22">
        <v>2013</v>
      </c>
      <c r="I22">
        <v>8.4400000000000003E-2</v>
      </c>
      <c r="J22">
        <v>8.5400000000000004E-2</v>
      </c>
      <c r="K22">
        <v>8.7900000000000006E-2</v>
      </c>
      <c r="L22">
        <v>8.8599999999999998E-2</v>
      </c>
    </row>
    <row r="23" spans="1:12" x14ac:dyDescent="0.3">
      <c r="A23">
        <v>2018</v>
      </c>
      <c r="B23">
        <v>21</v>
      </c>
      <c r="C23">
        <v>2018</v>
      </c>
      <c r="D23">
        <v>7.1800000000000003E-2</v>
      </c>
      <c r="H23">
        <v>2014</v>
      </c>
      <c r="I23">
        <v>8.4099999999999994E-2</v>
      </c>
      <c r="J23">
        <v>8.4400000000000003E-2</v>
      </c>
      <c r="K23">
        <v>8.5400000000000004E-2</v>
      </c>
      <c r="L23">
        <v>8.7900000000000006E-2</v>
      </c>
    </row>
    <row r="24" spans="1:12" x14ac:dyDescent="0.3">
      <c r="H24">
        <v>2015</v>
      </c>
      <c r="I24">
        <v>8.3699999999999997E-2</v>
      </c>
      <c r="J24">
        <v>8.4099999999999994E-2</v>
      </c>
      <c r="K24">
        <v>8.4400000000000003E-2</v>
      </c>
      <c r="L24">
        <v>8.5400000000000004E-2</v>
      </c>
    </row>
    <row r="25" spans="1:12" x14ac:dyDescent="0.3">
      <c r="H25">
        <v>2016</v>
      </c>
      <c r="I25">
        <v>8.0299999999999996E-2</v>
      </c>
      <c r="J25">
        <v>8.3699999999999997E-2</v>
      </c>
      <c r="K25">
        <v>8.4099999999999994E-2</v>
      </c>
      <c r="L25">
        <v>8.4400000000000003E-2</v>
      </c>
    </row>
    <row r="26" spans="1:12" x14ac:dyDescent="0.3">
      <c r="H26">
        <v>2017</v>
      </c>
      <c r="I26">
        <v>7.2400000000000006E-2</v>
      </c>
      <c r="J26">
        <v>8.0299999999999996E-2</v>
      </c>
      <c r="K26">
        <v>8.3699999999999997E-2</v>
      </c>
      <c r="L26">
        <v>8.4099999999999994E-2</v>
      </c>
    </row>
    <row r="27" spans="1:12" x14ac:dyDescent="0.3">
      <c r="H27">
        <v>2018</v>
      </c>
      <c r="I27">
        <v>7.1800000000000003E-2</v>
      </c>
      <c r="J27">
        <v>7.2400000000000006E-2</v>
      </c>
      <c r="K27">
        <v>8.0299999999999996E-2</v>
      </c>
      <c r="L27">
        <v>8.3699999999999997E-2</v>
      </c>
    </row>
    <row r="28" spans="1:12" x14ac:dyDescent="0.3">
      <c r="J28">
        <v>7.1800000000000003E-2</v>
      </c>
      <c r="K28">
        <v>7.2400000000000006E-2</v>
      </c>
      <c r="L28">
        <v>8.0299999999999996E-2</v>
      </c>
    </row>
    <row r="29" spans="1:12" x14ac:dyDescent="0.3">
      <c r="K29">
        <v>7.1800000000000003E-2</v>
      </c>
      <c r="L29">
        <v>7.2400000000000006E-2</v>
      </c>
    </row>
    <row r="30" spans="1:12" x14ac:dyDescent="0.3">
      <c r="L30">
        <v>7.1800000000000003E-2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4"/>
  <sheetViews>
    <sheetView workbookViewId="0">
      <selection activeCell="B3" sqref="B3:C20"/>
    </sheetView>
  </sheetViews>
  <sheetFormatPr defaultRowHeight="16.5" x14ac:dyDescent="0.3"/>
  <sheetData>
    <row r="3" spans="2:14" x14ac:dyDescent="0.3">
      <c r="B3">
        <v>2001</v>
      </c>
      <c r="C3">
        <v>0.29859999999999998</v>
      </c>
      <c r="D3">
        <v>0.32469999999999999</v>
      </c>
      <c r="E3">
        <v>0.40610000000000002</v>
      </c>
      <c r="F3">
        <v>0.4667</v>
      </c>
    </row>
    <row r="4" spans="2:14" x14ac:dyDescent="0.3">
      <c r="B4">
        <v>2002</v>
      </c>
      <c r="C4">
        <v>0.2666</v>
      </c>
      <c r="D4">
        <v>0.29859999999999998</v>
      </c>
      <c r="E4">
        <v>0.32469999999999999</v>
      </c>
      <c r="F4">
        <v>0.40610000000000002</v>
      </c>
    </row>
    <row r="5" spans="2:14" x14ac:dyDescent="0.3">
      <c r="B5">
        <v>2003</v>
      </c>
      <c r="C5">
        <v>0.21060000000000001</v>
      </c>
      <c r="D5">
        <v>0.2666</v>
      </c>
      <c r="E5">
        <v>0.29859999999999998</v>
      </c>
      <c r="F5">
        <v>0.32469999999999999</v>
      </c>
      <c r="H5" t="s">
        <v>3</v>
      </c>
    </row>
    <row r="6" spans="2:14" ht="17.25" thickBot="1" x14ac:dyDescent="0.35">
      <c r="B6">
        <v>2004</v>
      </c>
      <c r="C6">
        <v>0.19239999999999999</v>
      </c>
      <c r="D6">
        <v>0.21060000000000001</v>
      </c>
      <c r="E6">
        <v>0.2666</v>
      </c>
      <c r="F6">
        <v>0.29859999999999998</v>
      </c>
    </row>
    <row r="7" spans="2:14" x14ac:dyDescent="0.3">
      <c r="B7">
        <v>2005</v>
      </c>
      <c r="C7">
        <v>0.16639999999999999</v>
      </c>
      <c r="D7">
        <v>0.19239999999999999</v>
      </c>
      <c r="E7">
        <v>0.21060000000000001</v>
      </c>
      <c r="F7">
        <v>0.2666</v>
      </c>
      <c r="H7" s="6" t="s">
        <v>4</v>
      </c>
      <c r="I7" s="6"/>
    </row>
    <row r="8" spans="2:14" x14ac:dyDescent="0.3">
      <c r="B8">
        <v>2006</v>
      </c>
      <c r="C8">
        <v>0.16200000000000001</v>
      </c>
      <c r="D8">
        <v>0.16639999999999999</v>
      </c>
      <c r="E8">
        <v>0.19239999999999999</v>
      </c>
      <c r="F8">
        <v>0.21060000000000001</v>
      </c>
      <c r="H8" s="3" t="s">
        <v>5</v>
      </c>
      <c r="I8" s="3">
        <v>0.99314956951944189</v>
      </c>
      <c r="M8" t="s">
        <v>52</v>
      </c>
      <c r="N8">
        <v>0.05</v>
      </c>
    </row>
    <row r="9" spans="2:14" x14ac:dyDescent="0.3">
      <c r="B9">
        <v>2007</v>
      </c>
      <c r="C9">
        <v>0.13439999999999999</v>
      </c>
      <c r="D9">
        <v>0.16200000000000001</v>
      </c>
      <c r="E9">
        <v>0.16639999999999999</v>
      </c>
      <c r="F9">
        <v>0.19239999999999999</v>
      </c>
      <c r="H9" s="3" t="s">
        <v>6</v>
      </c>
      <c r="I9" s="3">
        <v>0.98634606743665265</v>
      </c>
    </row>
    <row r="10" spans="2:14" x14ac:dyDescent="0.3">
      <c r="B10">
        <v>2008</v>
      </c>
      <c r="C10">
        <v>0.1091</v>
      </c>
      <c r="D10">
        <v>0.13439999999999999</v>
      </c>
      <c r="E10">
        <v>0.16200000000000001</v>
      </c>
      <c r="F10">
        <v>0.16639999999999999</v>
      </c>
      <c r="H10" s="3" t="s">
        <v>7</v>
      </c>
      <c r="I10" s="3">
        <v>0.98342022474450685</v>
      </c>
    </row>
    <row r="11" spans="2:14" x14ac:dyDescent="0.3">
      <c r="B11">
        <v>2009</v>
      </c>
      <c r="C11">
        <v>9.7900000000000001E-2</v>
      </c>
      <c r="D11">
        <v>0.1091</v>
      </c>
      <c r="E11">
        <v>0.13439999999999999</v>
      </c>
      <c r="F11">
        <v>0.16200000000000001</v>
      </c>
      <c r="H11" s="3" t="s">
        <v>8</v>
      </c>
      <c r="I11" s="3">
        <v>8.9546023701484127E-3</v>
      </c>
    </row>
    <row r="12" spans="2:14" ht="17.25" thickBot="1" x14ac:dyDescent="0.35">
      <c r="B12">
        <v>2010</v>
      </c>
      <c r="C12">
        <v>8.8599999999999998E-2</v>
      </c>
      <c r="D12">
        <v>9.7900000000000001E-2</v>
      </c>
      <c r="E12">
        <v>0.1091</v>
      </c>
      <c r="F12">
        <v>0.13439999999999999</v>
      </c>
      <c r="H12" s="4" t="s">
        <v>9</v>
      </c>
      <c r="I12" s="4">
        <v>18</v>
      </c>
    </row>
    <row r="13" spans="2:14" x14ac:dyDescent="0.3">
      <c r="B13">
        <v>2011</v>
      </c>
      <c r="C13">
        <v>8.7900000000000006E-2</v>
      </c>
      <c r="D13">
        <v>8.8599999999999998E-2</v>
      </c>
      <c r="E13">
        <v>9.7900000000000001E-2</v>
      </c>
      <c r="F13">
        <v>0.1091</v>
      </c>
    </row>
    <row r="14" spans="2:14" ht="17.25" thickBot="1" x14ac:dyDescent="0.35">
      <c r="B14">
        <v>2012</v>
      </c>
      <c r="C14">
        <v>8.5400000000000004E-2</v>
      </c>
      <c r="D14">
        <v>8.7900000000000006E-2</v>
      </c>
      <c r="E14">
        <v>8.8599999999999998E-2</v>
      </c>
      <c r="F14">
        <v>9.7900000000000001E-2</v>
      </c>
      <c r="H14" t="s">
        <v>10</v>
      </c>
    </row>
    <row r="15" spans="2:14" x14ac:dyDescent="0.3">
      <c r="B15">
        <v>2013</v>
      </c>
      <c r="C15">
        <v>8.4400000000000003E-2</v>
      </c>
      <c r="D15">
        <v>8.5400000000000004E-2</v>
      </c>
      <c r="E15">
        <v>8.7900000000000006E-2</v>
      </c>
      <c r="F15">
        <v>8.8599999999999998E-2</v>
      </c>
      <c r="H15" s="5"/>
      <c r="I15" s="5" t="s">
        <v>15</v>
      </c>
      <c r="J15" s="5" t="s">
        <v>16</v>
      </c>
      <c r="K15" s="5" t="s">
        <v>17</v>
      </c>
      <c r="L15" s="5" t="s">
        <v>18</v>
      </c>
      <c r="M15" s="5" t="s">
        <v>19</v>
      </c>
    </row>
    <row r="16" spans="2:14" x14ac:dyDescent="0.3">
      <c r="B16">
        <v>2014</v>
      </c>
      <c r="C16">
        <v>8.4099999999999994E-2</v>
      </c>
      <c r="D16">
        <v>8.4400000000000003E-2</v>
      </c>
      <c r="E16">
        <v>8.5400000000000004E-2</v>
      </c>
      <c r="F16">
        <v>8.7900000000000006E-2</v>
      </c>
      <c r="H16" s="3" t="s">
        <v>11</v>
      </c>
      <c r="I16" s="3">
        <v>3</v>
      </c>
      <c r="J16" s="3">
        <v>8.1094651349495422E-2</v>
      </c>
      <c r="K16" s="3">
        <v>2.7031550449831809E-2</v>
      </c>
      <c r="L16" s="3">
        <v>337.11520789699347</v>
      </c>
      <c r="M16" s="3">
        <v>2.7632032210827711E-13</v>
      </c>
    </row>
    <row r="17" spans="2:16" x14ac:dyDescent="0.3">
      <c r="B17">
        <v>2015</v>
      </c>
      <c r="C17">
        <v>8.3699999999999997E-2</v>
      </c>
      <c r="D17">
        <v>8.4099999999999994E-2</v>
      </c>
      <c r="E17">
        <v>8.4400000000000003E-2</v>
      </c>
      <c r="F17">
        <v>8.5400000000000004E-2</v>
      </c>
      <c r="H17" s="3" t="s">
        <v>12</v>
      </c>
      <c r="I17" s="3">
        <v>14</v>
      </c>
      <c r="J17" s="3">
        <v>1.1225886505045459E-3</v>
      </c>
      <c r="K17" s="3">
        <v>8.0184903607467568E-5</v>
      </c>
      <c r="L17" s="3"/>
      <c r="M17" s="3"/>
    </row>
    <row r="18" spans="2:16" ht="17.25" thickBot="1" x14ac:dyDescent="0.35">
      <c r="B18">
        <v>2016</v>
      </c>
      <c r="C18">
        <v>8.0299999999999996E-2</v>
      </c>
      <c r="D18">
        <v>8.3699999999999997E-2</v>
      </c>
      <c r="E18">
        <v>8.4099999999999994E-2</v>
      </c>
      <c r="F18">
        <v>8.4400000000000003E-2</v>
      </c>
      <c r="H18" s="4" t="s">
        <v>13</v>
      </c>
      <c r="I18" s="4">
        <v>17</v>
      </c>
      <c r="J18" s="4">
        <v>8.2217239999999969E-2</v>
      </c>
      <c r="K18" s="4"/>
      <c r="L18" s="4"/>
      <c r="M18" s="4"/>
    </row>
    <row r="19" spans="2:16" ht="17.25" thickBot="1" x14ac:dyDescent="0.35">
      <c r="B19">
        <v>2017</v>
      </c>
      <c r="C19">
        <v>7.2400000000000006E-2</v>
      </c>
      <c r="D19">
        <v>8.0299999999999996E-2</v>
      </c>
      <c r="E19">
        <v>8.3699999999999997E-2</v>
      </c>
      <c r="F19">
        <v>8.4099999999999994E-2</v>
      </c>
    </row>
    <row r="20" spans="2:16" x14ac:dyDescent="0.3">
      <c r="B20">
        <v>2018</v>
      </c>
      <c r="C20">
        <v>7.1800000000000003E-2</v>
      </c>
      <c r="D20">
        <v>7.2400000000000006E-2</v>
      </c>
      <c r="E20">
        <v>8.0299999999999996E-2</v>
      </c>
      <c r="F20">
        <v>8.3699999999999997E-2</v>
      </c>
      <c r="H20" s="5"/>
      <c r="I20" s="5" t="s">
        <v>20</v>
      </c>
      <c r="J20" s="5" t="s">
        <v>8</v>
      </c>
      <c r="K20" s="5" t="s">
        <v>21</v>
      </c>
      <c r="L20" s="5" t="s">
        <v>22</v>
      </c>
      <c r="M20" s="5" t="s">
        <v>23</v>
      </c>
      <c r="N20" s="5" t="s">
        <v>24</v>
      </c>
      <c r="O20" s="5" t="s">
        <v>25</v>
      </c>
      <c r="P20" s="5" t="s">
        <v>26</v>
      </c>
    </row>
    <row r="21" spans="2:16" x14ac:dyDescent="0.3">
      <c r="H21" s="3" t="s">
        <v>14</v>
      </c>
      <c r="I21" s="3">
        <v>1.5338108799588697E-2</v>
      </c>
      <c r="J21" s="3">
        <v>5.8129969104219409E-3</v>
      </c>
      <c r="K21" s="3">
        <v>2.638588844265422</v>
      </c>
      <c r="L21" s="3">
        <v>1.9457713089889802E-2</v>
      </c>
      <c r="M21" s="3">
        <v>2.8704704092083928E-3</v>
      </c>
      <c r="N21" s="3">
        <v>2.7805747189969001E-2</v>
      </c>
      <c r="O21" s="3">
        <v>2.8704704092083928E-3</v>
      </c>
      <c r="P21" s="3">
        <v>2.7805747189969001E-2</v>
      </c>
    </row>
    <row r="22" spans="2:16" x14ac:dyDescent="0.3">
      <c r="H22" s="3" t="s">
        <v>27</v>
      </c>
      <c r="I22" s="3">
        <v>0.43102496423561071</v>
      </c>
      <c r="J22" s="3">
        <v>0.222677055783852</v>
      </c>
      <c r="K22" s="3">
        <v>1.9356505443201015</v>
      </c>
      <c r="L22" s="3">
        <v>7.336969992834462E-2</v>
      </c>
      <c r="M22" s="3">
        <v>-4.6569820714325361E-2</v>
      </c>
      <c r="N22" s="3">
        <v>0.90861974918554678</v>
      </c>
      <c r="O22" s="3">
        <v>-4.6569820714325361E-2</v>
      </c>
      <c r="P22" s="3">
        <v>0.90861974918554678</v>
      </c>
    </row>
    <row r="23" spans="2:16" x14ac:dyDescent="0.3">
      <c r="H23" s="3" t="s">
        <v>50</v>
      </c>
      <c r="I23" s="3">
        <v>5.5996023794317985E-2</v>
      </c>
      <c r="J23" s="3">
        <v>0.22019698636721052</v>
      </c>
      <c r="K23" s="3">
        <v>0.2542996828346073</v>
      </c>
      <c r="L23" s="3">
        <v>0.80296111620542621</v>
      </c>
      <c r="M23" s="3">
        <v>-0.41627954128569339</v>
      </c>
      <c r="N23" s="3">
        <v>0.52827158887432935</v>
      </c>
      <c r="O23" s="3">
        <v>-0.41627954128569339</v>
      </c>
      <c r="P23" s="3">
        <v>0.52827158887432935</v>
      </c>
    </row>
    <row r="24" spans="2:16" ht="17.25" thickBot="1" x14ac:dyDescent="0.35">
      <c r="H24" s="4" t="s">
        <v>51</v>
      </c>
      <c r="I24" s="4">
        <v>0.23919467412304232</v>
      </c>
      <c r="J24" s="4">
        <v>0.17902461491093152</v>
      </c>
      <c r="K24" s="4">
        <v>1.3360993640011272</v>
      </c>
      <c r="L24" s="4">
        <v>0.20282956924473949</v>
      </c>
      <c r="M24" s="4">
        <v>-0.14477493674753486</v>
      </c>
      <c r="N24" s="4">
        <v>0.62316428499361953</v>
      </c>
      <c r="O24" s="4">
        <v>-0.14477493674753486</v>
      </c>
      <c r="P24" s="4">
        <v>0.62316428499361953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workbookViewId="0">
      <selection activeCell="P9" sqref="P9"/>
    </sheetView>
  </sheetViews>
  <sheetFormatPr defaultRowHeight="16.5" x14ac:dyDescent="0.3"/>
  <sheetData>
    <row r="2" spans="2:13" x14ac:dyDescent="0.3">
      <c r="B2">
        <v>2000</v>
      </c>
      <c r="C2">
        <v>0.32469999999999999</v>
      </c>
      <c r="D2">
        <v>0.40610000000000002</v>
      </c>
      <c r="E2">
        <v>0.4667</v>
      </c>
    </row>
    <row r="3" spans="2:13" x14ac:dyDescent="0.3">
      <c r="B3">
        <v>2001</v>
      </c>
      <c r="C3">
        <v>0.29859999999999998</v>
      </c>
      <c r="D3">
        <v>0.32469999999999999</v>
      </c>
      <c r="E3">
        <v>0.40610000000000002</v>
      </c>
    </row>
    <row r="4" spans="2:13" x14ac:dyDescent="0.3">
      <c r="B4">
        <v>2002</v>
      </c>
      <c r="C4">
        <v>0.2666</v>
      </c>
      <c r="D4">
        <v>0.29859999999999998</v>
      </c>
      <c r="E4">
        <v>0.32469999999999999</v>
      </c>
      <c r="G4" t="s">
        <v>3</v>
      </c>
    </row>
    <row r="5" spans="2:13" ht="17.25" thickBot="1" x14ac:dyDescent="0.35">
      <c r="B5">
        <v>2003</v>
      </c>
      <c r="C5">
        <v>0.21060000000000001</v>
      </c>
      <c r="D5">
        <v>0.2666</v>
      </c>
      <c r="E5">
        <v>0.29859999999999998</v>
      </c>
    </row>
    <row r="6" spans="2:13" x14ac:dyDescent="0.3">
      <c r="B6">
        <v>2004</v>
      </c>
      <c r="C6">
        <v>0.19239999999999999</v>
      </c>
      <c r="D6">
        <v>0.21060000000000001</v>
      </c>
      <c r="E6">
        <v>0.2666</v>
      </c>
      <c r="G6" s="6" t="s">
        <v>4</v>
      </c>
      <c r="H6" s="6"/>
      <c r="M6">
        <v>0.05</v>
      </c>
    </row>
    <row r="7" spans="2:13" x14ac:dyDescent="0.3">
      <c r="B7">
        <v>2005</v>
      </c>
      <c r="C7">
        <v>0.16639999999999999</v>
      </c>
      <c r="D7">
        <v>0.19239999999999999</v>
      </c>
      <c r="E7">
        <v>0.21060000000000001</v>
      </c>
      <c r="G7" s="3" t="s">
        <v>5</v>
      </c>
      <c r="H7" s="3">
        <v>0.99308350321752681</v>
      </c>
    </row>
    <row r="8" spans="2:13" x14ac:dyDescent="0.3">
      <c r="B8">
        <v>2006</v>
      </c>
      <c r="C8">
        <v>0.16200000000000001</v>
      </c>
      <c r="D8">
        <v>0.16639999999999999</v>
      </c>
      <c r="E8">
        <v>0.19239999999999999</v>
      </c>
      <c r="G8" s="3" t="s">
        <v>6</v>
      </c>
      <c r="H8" s="3">
        <v>0.98621484436279561</v>
      </c>
    </row>
    <row r="9" spans="2:13" x14ac:dyDescent="0.3">
      <c r="B9">
        <v>2007</v>
      </c>
      <c r="C9">
        <v>0.13439999999999999</v>
      </c>
      <c r="D9">
        <v>0.16200000000000001</v>
      </c>
      <c r="E9">
        <v>0.16639999999999999</v>
      </c>
      <c r="G9" s="3" t="s">
        <v>7</v>
      </c>
      <c r="H9" s="3">
        <v>0.984491699908145</v>
      </c>
    </row>
    <row r="10" spans="2:13" x14ac:dyDescent="0.3">
      <c r="B10">
        <v>2008</v>
      </c>
      <c r="C10">
        <v>0.1091</v>
      </c>
      <c r="D10">
        <v>0.13439999999999999</v>
      </c>
      <c r="E10">
        <v>0.16200000000000001</v>
      </c>
      <c r="G10" s="3" t="s">
        <v>8</v>
      </c>
      <c r="H10" s="3">
        <v>1.0056578661759233E-2</v>
      </c>
    </row>
    <row r="11" spans="2:13" ht="17.25" thickBot="1" x14ac:dyDescent="0.35">
      <c r="B11">
        <v>2009</v>
      </c>
      <c r="C11">
        <v>9.7900000000000001E-2</v>
      </c>
      <c r="D11">
        <v>0.1091</v>
      </c>
      <c r="E11">
        <v>0.13439999999999999</v>
      </c>
      <c r="G11" s="4" t="s">
        <v>9</v>
      </c>
      <c r="H11" s="4">
        <v>19</v>
      </c>
    </row>
    <row r="12" spans="2:13" x14ac:dyDescent="0.3">
      <c r="B12">
        <v>2010</v>
      </c>
      <c r="C12">
        <v>8.8599999999999998E-2</v>
      </c>
      <c r="D12">
        <v>9.7900000000000001E-2</v>
      </c>
      <c r="E12">
        <v>0.1091</v>
      </c>
    </row>
    <row r="13" spans="2:13" ht="17.25" thickBot="1" x14ac:dyDescent="0.35">
      <c r="B13">
        <v>2011</v>
      </c>
      <c r="C13">
        <v>8.7900000000000006E-2</v>
      </c>
      <c r="D13">
        <v>8.8599999999999998E-2</v>
      </c>
      <c r="E13">
        <v>9.7900000000000001E-2</v>
      </c>
      <c r="G13" t="s">
        <v>10</v>
      </c>
    </row>
    <row r="14" spans="2:13" x14ac:dyDescent="0.3">
      <c r="B14">
        <v>2012</v>
      </c>
      <c r="C14">
        <v>8.5400000000000004E-2</v>
      </c>
      <c r="D14">
        <v>8.7900000000000006E-2</v>
      </c>
      <c r="E14">
        <v>8.8599999999999998E-2</v>
      </c>
      <c r="G14" s="5"/>
      <c r="H14" s="5" t="s">
        <v>15</v>
      </c>
      <c r="I14" s="5" t="s">
        <v>16</v>
      </c>
      <c r="J14" s="5" t="s">
        <v>17</v>
      </c>
      <c r="K14" s="5" t="s">
        <v>18</v>
      </c>
      <c r="L14" s="5" t="s">
        <v>19</v>
      </c>
    </row>
    <row r="15" spans="2:13" x14ac:dyDescent="0.3">
      <c r="B15">
        <v>2013</v>
      </c>
      <c r="C15">
        <v>8.4400000000000003E-2</v>
      </c>
      <c r="D15">
        <v>8.5400000000000004E-2</v>
      </c>
      <c r="E15">
        <v>8.7900000000000006E-2</v>
      </c>
      <c r="G15" s="3" t="s">
        <v>11</v>
      </c>
      <c r="H15" s="3">
        <v>2</v>
      </c>
      <c r="I15" s="3">
        <v>0.11576582045202283</v>
      </c>
      <c r="J15" s="3">
        <v>5.7882910226011414E-2</v>
      </c>
      <c r="K15" s="3">
        <v>572.33439814121539</v>
      </c>
      <c r="L15" s="3">
        <v>1.3040474371077316E-15</v>
      </c>
    </row>
    <row r="16" spans="2:13" x14ac:dyDescent="0.3">
      <c r="B16">
        <v>2014</v>
      </c>
      <c r="C16">
        <v>8.4099999999999994E-2</v>
      </c>
      <c r="D16">
        <v>8.4400000000000003E-2</v>
      </c>
      <c r="E16">
        <v>8.5400000000000004E-2</v>
      </c>
      <c r="G16" s="3" t="s">
        <v>12</v>
      </c>
      <c r="H16" s="3">
        <v>16</v>
      </c>
      <c r="I16" s="3">
        <v>1.6181563900824181E-3</v>
      </c>
      <c r="J16" s="3">
        <v>1.0113477438015113E-4</v>
      </c>
      <c r="K16" s="3"/>
      <c r="L16" s="3"/>
    </row>
    <row r="17" spans="2:15" ht="17.25" thickBot="1" x14ac:dyDescent="0.35">
      <c r="B17">
        <v>2015</v>
      </c>
      <c r="C17">
        <v>8.3699999999999997E-2</v>
      </c>
      <c r="D17">
        <v>8.4099999999999994E-2</v>
      </c>
      <c r="E17">
        <v>8.4400000000000003E-2</v>
      </c>
      <c r="G17" s="4" t="s">
        <v>13</v>
      </c>
      <c r="H17" s="4">
        <v>18</v>
      </c>
      <c r="I17" s="4">
        <v>0.11738397684210525</v>
      </c>
      <c r="J17" s="4"/>
      <c r="K17" s="4"/>
      <c r="L17" s="4"/>
    </row>
    <row r="18" spans="2:15" ht="17.25" thickBot="1" x14ac:dyDescent="0.35">
      <c r="B18">
        <v>2016</v>
      </c>
      <c r="C18">
        <v>8.0299999999999996E-2</v>
      </c>
      <c r="D18">
        <v>8.3699999999999997E-2</v>
      </c>
      <c r="E18">
        <v>8.4099999999999994E-2</v>
      </c>
    </row>
    <row r="19" spans="2:15" x14ac:dyDescent="0.3">
      <c r="B19">
        <v>2017</v>
      </c>
      <c r="C19">
        <v>7.2400000000000006E-2</v>
      </c>
      <c r="D19">
        <v>8.0299999999999996E-2</v>
      </c>
      <c r="E19">
        <v>8.3699999999999997E-2</v>
      </c>
      <c r="G19" s="5"/>
      <c r="H19" s="5" t="s">
        <v>20</v>
      </c>
      <c r="I19" s="5" t="s">
        <v>8</v>
      </c>
      <c r="J19" s="5" t="s">
        <v>21</v>
      </c>
      <c r="K19" s="5" t="s">
        <v>22</v>
      </c>
      <c r="L19" s="5" t="s">
        <v>23</v>
      </c>
      <c r="M19" s="5" t="s">
        <v>24</v>
      </c>
      <c r="N19" s="5" t="s">
        <v>25</v>
      </c>
      <c r="O19" s="5" t="s">
        <v>26</v>
      </c>
    </row>
    <row r="20" spans="2:15" x14ac:dyDescent="0.3">
      <c r="B20">
        <v>2018</v>
      </c>
      <c r="C20">
        <v>7.1800000000000003E-2</v>
      </c>
      <c r="D20">
        <v>7.2400000000000006E-2</v>
      </c>
      <c r="E20">
        <v>8.0299999999999996E-2</v>
      </c>
      <c r="G20" s="3" t="s">
        <v>14</v>
      </c>
      <c r="H20" s="3">
        <v>1.6116075709429287E-2</v>
      </c>
      <c r="I20" s="3">
        <v>4.8623496073429756E-3</v>
      </c>
      <c r="J20" s="3">
        <v>3.3144625563516183</v>
      </c>
      <c r="K20" s="3">
        <v>4.3836701958877783E-3</v>
      </c>
      <c r="L20" s="3">
        <v>5.8083550101565243E-3</v>
      </c>
      <c r="M20" s="3">
        <v>2.6423796408702051E-2</v>
      </c>
      <c r="N20" s="3">
        <v>5.8083550101565243E-3</v>
      </c>
      <c r="O20" s="3">
        <v>2.6423796408702051E-2</v>
      </c>
    </row>
    <row r="21" spans="2:15" x14ac:dyDescent="0.3">
      <c r="G21" s="3" t="s">
        <v>27</v>
      </c>
      <c r="H21" s="3">
        <v>0.43294174248587919</v>
      </c>
      <c r="I21" s="3">
        <v>0.22142062918238839</v>
      </c>
      <c r="J21" s="3">
        <v>1.9552909052988772</v>
      </c>
      <c r="K21" s="3">
        <v>6.8246564482070379E-2</v>
      </c>
      <c r="L21" s="3">
        <v>-3.6449022674770404E-2</v>
      </c>
      <c r="M21" s="3">
        <v>0.90233250764652873</v>
      </c>
      <c r="N21" s="3">
        <v>-3.6449022674770404E-2</v>
      </c>
      <c r="O21" s="3">
        <v>0.90233250764652873</v>
      </c>
    </row>
    <row r="22" spans="2:15" ht="17.25" thickBot="1" x14ac:dyDescent="0.35">
      <c r="G22" s="4" t="s">
        <v>50</v>
      </c>
      <c r="H22" s="4">
        <v>0.31512773201280175</v>
      </c>
      <c r="I22" s="4">
        <v>0.18420527380128687</v>
      </c>
      <c r="J22" s="4">
        <v>1.7107421818592918</v>
      </c>
      <c r="K22" s="4">
        <v>0.10644386973423529</v>
      </c>
      <c r="L22" s="4">
        <v>-7.5370004063048501E-2</v>
      </c>
      <c r="M22" s="4">
        <v>0.70562546808865201</v>
      </c>
      <c r="N22" s="4">
        <v>-7.5370004063048501E-2</v>
      </c>
      <c r="O22" s="4">
        <v>0.70562546808865201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LR</vt:lpstr>
      <vt:lpstr>Sheet4</vt:lpstr>
      <vt:lpstr>Sheet5</vt:lpstr>
      <vt:lpstr>year,value</vt:lpstr>
      <vt:lpstr>descriptive statistics</vt:lpstr>
      <vt:lpstr>Sheet6</vt:lpstr>
      <vt:lpstr>Sheet1</vt:lpstr>
      <vt:lpstr>3rd</vt:lpstr>
      <vt:lpstr>2nd</vt:lpstr>
      <vt:lpstr>1st</vt:lpstr>
      <vt:lpstr>MLR</vt:lpstr>
      <vt:lpstr>Sheet7</vt:lpstr>
      <vt:lpstr>Sheet2</vt:lpstr>
      <vt:lpstr>Sheet3</vt:lpstr>
      <vt:lpstr>hierarchical chart</vt:lpstr>
      <vt:lpstr>waterfall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2020-04-20T00:56:21Z</dcterms:created>
  <dcterms:modified xsi:type="dcterms:W3CDTF">2024-09-25T06:54:16Z</dcterms:modified>
</cp:coreProperties>
</file>