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blesb/Desktop/Peled_lab/16S_mouse/16S_mouse/data/"/>
    </mc:Choice>
  </mc:AlternateContent>
  <xr:revisionPtr revIDLastSave="0" documentId="13_ncr:1_{55FE7E23-27A5-FE45-99C8-E12A5621D9D3}" xr6:coauthVersionLast="47" xr6:coauthVersionMax="47" xr10:uidLastSave="{00000000-0000-0000-0000-000000000000}"/>
  <bookViews>
    <workbookView xWindow="2620" yWindow="760" windowWidth="30880" windowHeight="18000" xr2:uid="{509A84CF-B0A9-4F2A-A1A0-FAFCA2DEF1F4}"/>
  </bookViews>
  <sheets>
    <sheet name="16SqPCR_results" sheetId="2" r:id="rId1"/>
    <sheet name="triplicate_analysis" sheetId="4" r:id="rId2"/>
    <sheet name="Madhu_Run1_04252023" sheetId="3" r:id="rId3"/>
    <sheet name="Madhu_Run2_0425202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K109" i="4" l="1"/>
  <c r="K112" i="4"/>
  <c r="K133" i="4"/>
  <c r="K190" i="4"/>
  <c r="J100" i="4"/>
  <c r="J103" i="4"/>
  <c r="J106" i="4"/>
  <c r="J109" i="4"/>
  <c r="J112" i="4"/>
  <c r="J115" i="4"/>
  <c r="J118" i="4"/>
  <c r="J121" i="4"/>
  <c r="J124" i="4"/>
  <c r="J127" i="4"/>
  <c r="J130" i="4"/>
  <c r="J133" i="4"/>
  <c r="J136" i="4"/>
  <c r="J139" i="4"/>
  <c r="J142" i="4"/>
  <c r="J145" i="4"/>
  <c r="J148" i="4"/>
  <c r="J151" i="4"/>
  <c r="J154" i="4"/>
  <c r="J157" i="4"/>
  <c r="J160" i="4"/>
  <c r="J163" i="4"/>
  <c r="J166" i="4"/>
  <c r="J169" i="4"/>
  <c r="J172" i="4"/>
  <c r="J175" i="4"/>
  <c r="J178" i="4"/>
  <c r="J181" i="4"/>
  <c r="J184" i="4"/>
  <c r="J187" i="4"/>
  <c r="J190" i="4"/>
  <c r="J193" i="4"/>
  <c r="H100" i="4"/>
  <c r="K100" i="4" s="1"/>
  <c r="H103" i="4"/>
  <c r="K103" i="4" s="1"/>
  <c r="H106" i="4"/>
  <c r="K106" i="4" s="1"/>
  <c r="H109" i="4"/>
  <c r="H112" i="4"/>
  <c r="H115" i="4"/>
  <c r="H118" i="4"/>
  <c r="K118" i="4" s="1"/>
  <c r="H121" i="4"/>
  <c r="K121" i="4" s="1"/>
  <c r="H124" i="4"/>
  <c r="K124" i="4" s="1"/>
  <c r="H127" i="4"/>
  <c r="K127" i="4" s="1"/>
  <c r="H130" i="4"/>
  <c r="K130" i="4" s="1"/>
  <c r="H133" i="4"/>
  <c r="H136" i="4"/>
  <c r="K136" i="4" s="1"/>
  <c r="H139" i="4"/>
  <c r="H142" i="4"/>
  <c r="K142" i="4" s="1"/>
  <c r="H145" i="4"/>
  <c r="K145" i="4" s="1"/>
  <c r="H148" i="4"/>
  <c r="K148" i="4" s="1"/>
  <c r="H151" i="4"/>
  <c r="K151" i="4" s="1"/>
  <c r="H154" i="4"/>
  <c r="K154" i="4" s="1"/>
  <c r="H157" i="4"/>
  <c r="K157" i="4" s="1"/>
  <c r="H160" i="4"/>
  <c r="K160" i="4" s="1"/>
  <c r="H163" i="4"/>
  <c r="H166" i="4"/>
  <c r="H169" i="4"/>
  <c r="K169" i="4" s="1"/>
  <c r="H172" i="4"/>
  <c r="K172" i="4" s="1"/>
  <c r="H175" i="4"/>
  <c r="K175" i="4" s="1"/>
  <c r="H178" i="4"/>
  <c r="K178" i="4" s="1"/>
  <c r="H181" i="4"/>
  <c r="K181" i="4" s="1"/>
  <c r="H184" i="4"/>
  <c r="K184" i="4" s="1"/>
  <c r="H187" i="4"/>
  <c r="H190" i="4"/>
  <c r="H193" i="4"/>
  <c r="K193" i="4" s="1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K166" i="4" l="1"/>
  <c r="K187" i="4"/>
  <c r="K163" i="4"/>
  <c r="K139" i="4"/>
  <c r="K115" i="4"/>
  <c r="K97" i="4"/>
  <c r="K10" i="4"/>
  <c r="K13" i="4"/>
  <c r="K16" i="4"/>
  <c r="K19" i="4"/>
  <c r="K22" i="4"/>
  <c r="K25" i="4"/>
  <c r="K28" i="4"/>
  <c r="K31" i="4"/>
  <c r="K34" i="4"/>
  <c r="K37" i="4"/>
  <c r="K40" i="4"/>
  <c r="K43" i="4"/>
  <c r="K46" i="4"/>
  <c r="K49" i="4"/>
  <c r="K52" i="4"/>
  <c r="K55" i="4"/>
  <c r="K58" i="4"/>
  <c r="K61" i="4"/>
  <c r="K64" i="4"/>
  <c r="K67" i="4"/>
  <c r="K70" i="4"/>
  <c r="K73" i="4"/>
  <c r="K76" i="4"/>
  <c r="K79" i="4"/>
  <c r="K82" i="4"/>
  <c r="K85" i="4"/>
  <c r="K88" i="4"/>
  <c r="K91" i="4"/>
  <c r="K94" i="4"/>
  <c r="K7" i="4"/>
  <c r="K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3" i="4"/>
  <c r="D2" i="4"/>
  <c r="J10" i="4"/>
  <c r="J13" i="4"/>
  <c r="J16" i="4"/>
  <c r="J19" i="4"/>
  <c r="J22" i="4"/>
  <c r="J25" i="4"/>
  <c r="J28" i="4"/>
  <c r="J31" i="4"/>
  <c r="J34" i="4"/>
  <c r="J37" i="4"/>
  <c r="J40" i="4"/>
  <c r="J43" i="4"/>
  <c r="J46" i="4"/>
  <c r="J49" i="4"/>
  <c r="J52" i="4"/>
  <c r="J55" i="4"/>
  <c r="J58" i="4"/>
  <c r="J61" i="4"/>
  <c r="J64" i="4"/>
  <c r="J67" i="4"/>
  <c r="J70" i="4"/>
  <c r="J73" i="4"/>
  <c r="J76" i="4"/>
  <c r="J79" i="4"/>
  <c r="J82" i="4"/>
  <c r="J85" i="4"/>
  <c r="J88" i="4"/>
  <c r="J91" i="4"/>
  <c r="J94" i="4"/>
  <c r="J97" i="4"/>
  <c r="J7" i="4"/>
  <c r="J4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7" i="4"/>
  <c r="H4" i="4"/>
  <c r="T48" i="3" l="1"/>
  <c r="Q48" i="3"/>
  <c r="T47" i="3"/>
  <c r="Q47" i="3"/>
  <c r="C47" i="3"/>
  <c r="T46" i="3"/>
  <c r="Q46" i="3"/>
  <c r="T45" i="3"/>
  <c r="Q45" i="3"/>
  <c r="T44" i="3"/>
  <c r="Q44" i="3"/>
  <c r="T43" i="3"/>
  <c r="Q43" i="3"/>
  <c r="C43" i="3"/>
  <c r="T42" i="3"/>
  <c r="Q42" i="3"/>
  <c r="C42" i="3"/>
  <c r="T41" i="3"/>
  <c r="Q41" i="3"/>
  <c r="C41" i="3"/>
  <c r="T40" i="3"/>
  <c r="Q40" i="3"/>
  <c r="C40" i="3"/>
  <c r="T39" i="3"/>
  <c r="Q39" i="3"/>
  <c r="C39" i="3"/>
  <c r="T38" i="3"/>
  <c r="Q38" i="3"/>
  <c r="T37" i="3"/>
  <c r="Q37" i="3"/>
  <c r="T36" i="3"/>
  <c r="Q36" i="3"/>
  <c r="T35" i="3"/>
  <c r="Q35" i="3"/>
  <c r="T34" i="3"/>
  <c r="Q34" i="3"/>
  <c r="T33" i="3"/>
  <c r="Q33" i="3"/>
  <c r="T32" i="3"/>
  <c r="Q32" i="3"/>
  <c r="T31" i="3"/>
  <c r="Q31" i="3"/>
  <c r="T30" i="3"/>
  <c r="Q30" i="3"/>
  <c r="T29" i="3"/>
  <c r="Q29" i="3"/>
  <c r="T28" i="3"/>
  <c r="Q28" i="3"/>
  <c r="T27" i="3"/>
  <c r="Q27" i="3"/>
  <c r="T26" i="3"/>
  <c r="Q26" i="3"/>
  <c r="T25" i="3"/>
  <c r="Q25" i="3"/>
  <c r="T24" i="3"/>
  <c r="Q24" i="3"/>
  <c r="T23" i="3"/>
  <c r="Q23" i="3"/>
  <c r="T22" i="3"/>
  <c r="Q22" i="3"/>
  <c r="G22" i="3"/>
  <c r="G23" i="3" s="1"/>
  <c r="G24" i="3" s="1"/>
  <c r="G25" i="3" s="1"/>
  <c r="G26" i="3" s="1"/>
  <c r="G27" i="3" s="1"/>
  <c r="G28" i="3" s="1"/>
  <c r="T21" i="3"/>
  <c r="Q21" i="3"/>
  <c r="L21" i="3"/>
  <c r="N23" i="3" s="1"/>
  <c r="N25" i="3" s="1"/>
  <c r="T20" i="3"/>
  <c r="Q20" i="3"/>
  <c r="T19" i="3"/>
  <c r="Q19" i="3"/>
  <c r="T18" i="3"/>
  <c r="Q18" i="3"/>
  <c r="T17" i="3"/>
  <c r="Q17" i="3"/>
  <c r="T16" i="3"/>
  <c r="Q16" i="3"/>
  <c r="T15" i="3"/>
  <c r="Q15" i="3"/>
  <c r="T14" i="3"/>
  <c r="Q14" i="3"/>
  <c r="T13" i="3"/>
  <c r="Q13" i="3"/>
  <c r="T12" i="3"/>
  <c r="Q12" i="3"/>
  <c r="T11" i="3"/>
  <c r="Q11" i="3"/>
  <c r="T10" i="3"/>
  <c r="Q10" i="3"/>
  <c r="T9" i="3"/>
  <c r="Q9" i="3"/>
  <c r="T8" i="3"/>
  <c r="Q8" i="3"/>
  <c r="T7" i="3"/>
  <c r="Q7" i="3"/>
  <c r="T6" i="3"/>
  <c r="Q6" i="3"/>
  <c r="T5" i="3"/>
  <c r="Q5" i="3"/>
  <c r="T4" i="3"/>
  <c r="Q4" i="3"/>
  <c r="T3" i="3"/>
  <c r="Q3" i="3"/>
  <c r="T2" i="3"/>
  <c r="Q2" i="3"/>
  <c r="T1" i="3"/>
  <c r="Q1" i="3"/>
  <c r="T7" i="1"/>
  <c r="C47" i="1"/>
  <c r="L21" i="1"/>
  <c r="N23" i="1" s="1"/>
  <c r="N25" i="1" s="1"/>
  <c r="T48" i="1" l="1"/>
  <c r="Q48" i="1"/>
  <c r="T47" i="1"/>
  <c r="Q47" i="1"/>
  <c r="T46" i="1"/>
  <c r="Q46" i="1"/>
  <c r="T45" i="1"/>
  <c r="Q45" i="1"/>
  <c r="T44" i="1"/>
  <c r="Q44" i="1"/>
  <c r="T43" i="1"/>
  <c r="Q43" i="1"/>
  <c r="T42" i="1"/>
  <c r="Q42" i="1"/>
  <c r="T41" i="1"/>
  <c r="Q41" i="1"/>
  <c r="C42" i="1"/>
  <c r="T40" i="1"/>
  <c r="Q40" i="1"/>
  <c r="C41" i="1"/>
  <c r="T39" i="1"/>
  <c r="Q39" i="1"/>
  <c r="C40" i="1"/>
  <c r="T38" i="1"/>
  <c r="Q38" i="1"/>
  <c r="C39" i="1"/>
  <c r="T37" i="1"/>
  <c r="Q37" i="1"/>
  <c r="T36" i="1"/>
  <c r="Q36" i="1"/>
  <c r="T35" i="1"/>
  <c r="Q35" i="1"/>
  <c r="T34" i="1"/>
  <c r="Q34" i="1"/>
  <c r="G22" i="1"/>
  <c r="G23" i="1" s="1"/>
  <c r="G24" i="1" s="1"/>
  <c r="G25" i="1" s="1"/>
  <c r="G26" i="1" s="1"/>
  <c r="G27" i="1" s="1"/>
  <c r="G28" i="1" s="1"/>
  <c r="T33" i="1"/>
  <c r="Q33" i="1"/>
  <c r="T32" i="1"/>
  <c r="Q32" i="1"/>
  <c r="T31" i="1"/>
  <c r="Q31" i="1"/>
  <c r="T30" i="1"/>
  <c r="Q30" i="1"/>
  <c r="T29" i="1"/>
  <c r="Q29" i="1"/>
  <c r="T28" i="1"/>
  <c r="Q28" i="1"/>
  <c r="T27" i="1"/>
  <c r="Q27" i="1"/>
  <c r="T26" i="1"/>
  <c r="Q26" i="1"/>
  <c r="T25" i="1"/>
  <c r="Q25" i="1"/>
  <c r="T24" i="1"/>
  <c r="Q24" i="1"/>
  <c r="T23" i="1"/>
  <c r="Q23" i="1"/>
  <c r="T22" i="1"/>
  <c r="Q22" i="1"/>
  <c r="T21" i="1"/>
  <c r="Q21" i="1"/>
  <c r="T20" i="1"/>
  <c r="Q20" i="1"/>
  <c r="T19" i="1"/>
  <c r="Q19" i="1"/>
  <c r="T18" i="1"/>
  <c r="Q18" i="1"/>
  <c r="T17" i="1"/>
  <c r="Q17" i="1"/>
  <c r="T16" i="1"/>
  <c r="Q16" i="1"/>
  <c r="T15" i="1"/>
  <c r="Q15" i="1"/>
  <c r="T14" i="1"/>
  <c r="Q14" i="1"/>
  <c r="T13" i="1"/>
  <c r="Q13" i="1"/>
  <c r="T12" i="1"/>
  <c r="Q12" i="1"/>
  <c r="T11" i="1"/>
  <c r="Q11" i="1"/>
  <c r="T10" i="1"/>
  <c r="Q10" i="1"/>
  <c r="T9" i="1"/>
  <c r="Q9" i="1"/>
  <c r="T8" i="1"/>
  <c r="Q8" i="1"/>
  <c r="Q7" i="1"/>
  <c r="T6" i="1"/>
  <c r="Q6" i="1"/>
  <c r="T5" i="1"/>
  <c r="Q5" i="1"/>
  <c r="T4" i="1"/>
  <c r="Q4" i="1"/>
  <c r="T3" i="1"/>
  <c r="Q3" i="1"/>
  <c r="T2" i="1"/>
  <c r="Q2" i="1"/>
  <c r="T1" i="1"/>
  <c r="Q1" i="1"/>
  <c r="C43" i="1" l="1"/>
</calcChain>
</file>

<file path=xl/sharedStrings.xml><?xml version="1.0" encoding="utf-8"?>
<sst xmlns="http://schemas.openxmlformats.org/spreadsheetml/2006/main" count="1231" uniqueCount="300">
  <si>
    <t>A1</t>
  </si>
  <si>
    <t>E1</t>
  </si>
  <si>
    <t>A2</t>
  </si>
  <si>
    <t>E2</t>
  </si>
  <si>
    <t xml:space="preserve"> </t>
  </si>
  <si>
    <t>A3</t>
  </si>
  <si>
    <t>E3</t>
  </si>
  <si>
    <t>A4</t>
  </si>
  <si>
    <t>E4</t>
  </si>
  <si>
    <t>A5</t>
  </si>
  <si>
    <t>E5</t>
  </si>
  <si>
    <t>A6</t>
  </si>
  <si>
    <t>E6</t>
  </si>
  <si>
    <t>A7</t>
  </si>
  <si>
    <t>E7</t>
  </si>
  <si>
    <t>Well</t>
  </si>
  <si>
    <t>A8</t>
  </si>
  <si>
    <t>E8</t>
  </si>
  <si>
    <t>A</t>
  </si>
  <si>
    <t>A9</t>
  </si>
  <si>
    <t>E9</t>
  </si>
  <si>
    <t>B</t>
  </si>
  <si>
    <t>A10</t>
  </si>
  <si>
    <t>E10</t>
  </si>
  <si>
    <t>C</t>
  </si>
  <si>
    <t>A11</t>
  </si>
  <si>
    <t>E11</t>
  </si>
  <si>
    <t>D</t>
  </si>
  <si>
    <t>A12</t>
  </si>
  <si>
    <t>E12</t>
  </si>
  <si>
    <t>E</t>
  </si>
  <si>
    <t>B1</t>
  </si>
  <si>
    <t>F1</t>
  </si>
  <si>
    <t>F</t>
  </si>
  <si>
    <t>B2</t>
  </si>
  <si>
    <t>F2</t>
  </si>
  <si>
    <t>G</t>
  </si>
  <si>
    <t>B3</t>
  </si>
  <si>
    <t>F3</t>
  </si>
  <si>
    <t>H</t>
  </si>
  <si>
    <t>negative</t>
  </si>
  <si>
    <t>B4</t>
  </si>
  <si>
    <t>F4</t>
  </si>
  <si>
    <t>B5</t>
  </si>
  <si>
    <t>F5</t>
  </si>
  <si>
    <t>B6</t>
  </si>
  <si>
    <t>F6</t>
  </si>
  <si>
    <t>B7</t>
  </si>
  <si>
    <t>F7</t>
  </si>
  <si>
    <t>B8</t>
  </si>
  <si>
    <t>F8</t>
  </si>
  <si>
    <t>16S plasmid linearized by Bing and Luigi, 2020</t>
  </si>
  <si>
    <t>B9</t>
  </si>
  <si>
    <t>F9</t>
  </si>
  <si>
    <t>Agilent</t>
  </si>
  <si>
    <t>B10</t>
  </si>
  <si>
    <t>F10</t>
  </si>
  <si>
    <t>ID</t>
  </si>
  <si>
    <t>Library</t>
  </si>
  <si>
    <t>[ng/uL]</t>
  </si>
  <si>
    <t>B11</t>
  </si>
  <si>
    <t>F11</t>
  </si>
  <si>
    <t>V4V5#2b linear LAxBing</t>
  </si>
  <si>
    <t>B12</t>
  </si>
  <si>
    <t>F12</t>
  </si>
  <si>
    <t>C1</t>
  </si>
  <si>
    <t>G1</t>
  </si>
  <si>
    <t>C2</t>
  </si>
  <si>
    <t>G2</t>
  </si>
  <si>
    <t>C3</t>
  </si>
  <si>
    <t>G3</t>
  </si>
  <si>
    <t>Primers 563F &amp; 926Rb</t>
  </si>
  <si>
    <t>C4</t>
  </si>
  <si>
    <t>G4</t>
  </si>
  <si>
    <t>the serial dilutions.</t>
  </si>
  <si>
    <t>C5</t>
  </si>
  <si>
    <t>G5</t>
  </si>
  <si>
    <t>C6</t>
  </si>
  <si>
    <t>G6</t>
  </si>
  <si>
    <t>C7</t>
  </si>
  <si>
    <t>G7</t>
  </si>
  <si>
    <t>C8</t>
  </si>
  <si>
    <t>G8</t>
  </si>
  <si>
    <t>C9</t>
  </si>
  <si>
    <t>G9</t>
  </si>
  <si>
    <t>C10</t>
  </si>
  <si>
    <t>G10</t>
  </si>
  <si>
    <t>Number of Samples:</t>
  </si>
  <si>
    <t>C11</t>
  </si>
  <si>
    <t>G11</t>
  </si>
  <si>
    <t>C12</t>
  </si>
  <si>
    <t>G12</t>
  </si>
  <si>
    <t>vol/rxn</t>
  </si>
  <si>
    <t>reagent</t>
  </si>
  <si>
    <t>total rxns</t>
  </si>
  <si>
    <t>D1</t>
  </si>
  <si>
    <t>H1</t>
  </si>
  <si>
    <t>sybr green mix</t>
  </si>
  <si>
    <t>D2</t>
  </si>
  <si>
    <t>H2</t>
  </si>
  <si>
    <t>fwd primer (100uM)</t>
  </si>
  <si>
    <t>D3</t>
  </si>
  <si>
    <t>H3</t>
  </si>
  <si>
    <t>rev primer (100uM)</t>
  </si>
  <si>
    <t>D4</t>
  </si>
  <si>
    <t>H4</t>
  </si>
  <si>
    <t>Water</t>
  </si>
  <si>
    <t>D5</t>
  </si>
  <si>
    <t>H5</t>
  </si>
  <si>
    <t>D6</t>
  </si>
  <si>
    <t>H6</t>
  </si>
  <si>
    <t>D7</t>
  </si>
  <si>
    <t>H7</t>
  </si>
  <si>
    <t>D8</t>
  </si>
  <si>
    <t>H8</t>
  </si>
  <si>
    <t>D9</t>
  </si>
  <si>
    <t>H9</t>
  </si>
  <si>
    <t>D10</t>
  </si>
  <si>
    <t>H10</t>
  </si>
  <si>
    <t>D11</t>
  </si>
  <si>
    <t>H11</t>
  </si>
  <si>
    <t>D12</t>
  </si>
  <si>
    <t>H12</t>
  </si>
  <si>
    <t>16SqPCR Layout</t>
  </si>
  <si>
    <t>Qubit Value</t>
  </si>
  <si>
    <t>Average size (bp)</t>
  </si>
  <si>
    <t>Tube 1</t>
  </si>
  <si>
    <t>Tube 2</t>
  </si>
  <si>
    <t>Tube 3</t>
  </si>
  <si>
    <t>Tube 4</t>
  </si>
  <si>
    <t>Tube 5</t>
  </si>
  <si>
    <t>Tube 6</t>
  </si>
  <si>
    <t>Tube 7</t>
  </si>
  <si>
    <t>Tube 8</t>
  </si>
  <si>
    <t>Tube 9</t>
  </si>
  <si>
    <t>Tube 10</t>
  </si>
  <si>
    <t>Tube 11</t>
  </si>
  <si>
    <t>Tube 12</t>
  </si>
  <si>
    <t>Copy #</t>
  </si>
  <si>
    <t>Calculated</t>
  </si>
  <si>
    <t>Standard Curve (Bing &amp; Luigi Standard)</t>
  </si>
  <si>
    <t>Take 2uL into 9.31uL of water to obtain 100  million copies per uL.</t>
  </si>
  <si>
    <t xml:space="preserve">Fill the rest of the standard tubes with 8uL of water and transerfer 2uL in succession to create </t>
  </si>
  <si>
    <t>Copy # of</t>
  </si>
  <si>
    <t>Added Volume</t>
  </si>
  <si>
    <t>of H20 (uL)</t>
  </si>
  <si>
    <t xml:space="preserve">Added Volume </t>
  </si>
  <si>
    <t>of Serial Dilution (uL)</t>
  </si>
  <si>
    <t>Standard Curve (2uL)</t>
  </si>
  <si>
    <t>How to Make NEW Standard Curve</t>
  </si>
  <si>
    <r>
      <rPr>
        <b/>
        <sz val="11"/>
        <color theme="1"/>
        <rFont val="Calibri"/>
        <family val="2"/>
        <scheme val="minor"/>
      </rPr>
      <t>Tube ID</t>
    </r>
    <r>
      <rPr>
        <sz val="11"/>
        <color theme="1"/>
        <rFont val="Calibri"/>
        <family val="2"/>
        <scheme val="minor"/>
      </rPr>
      <t>: Tube 6</t>
    </r>
  </si>
  <si>
    <r>
      <rPr>
        <b/>
        <sz val="11"/>
        <color theme="1"/>
        <rFont val="Calibri"/>
        <family val="2"/>
        <scheme val="minor"/>
      </rPr>
      <t>Respective Calculated Copy Number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</si>
  <si>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 xml:space="preserve">: </t>
    </r>
  </si>
  <si>
    <t>multiply by 2 and ensure you add 2uL of Standard instead of 1uL.</t>
  </si>
  <si>
    <t>Total Volume for Initial Dilution = (Calculated Copy #) / (100 million copies/uL)</t>
  </si>
  <si>
    <t xml:space="preserve">If the calculated Total Volume for the Initial Dilution is less than 8uL, </t>
  </si>
  <si>
    <r>
      <rPr>
        <b/>
        <sz val="11"/>
        <color theme="1"/>
        <rFont val="Calibri"/>
        <family val="2"/>
        <scheme val="minor"/>
      </rPr>
      <t>16S qPCR Data Location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</si>
  <si>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Technician</t>
    </r>
    <r>
      <rPr>
        <sz val="11"/>
        <color theme="1"/>
        <rFont val="Calibri"/>
        <family val="2"/>
        <scheme val="minor"/>
      </rPr>
      <t>: LA</t>
    </r>
  </si>
  <si>
    <t>Master Mix</t>
  </si>
  <si>
    <t>Volume of mix/rxn (uL)</t>
  </si>
  <si>
    <t>Master Mix Total Volume:</t>
  </si>
  <si>
    <t>+DNA (uL)</t>
  </si>
  <si>
    <t>Total Rxn Volume (uL)</t>
  </si>
  <si>
    <r>
      <rPr>
        <b/>
        <sz val="14"/>
        <color theme="1"/>
        <rFont val="Calibri"/>
        <family val="2"/>
        <scheme val="minor"/>
      </rPr>
      <t>Forward Primer</t>
    </r>
    <r>
      <rPr>
        <sz val="14"/>
        <color theme="1"/>
        <rFont val="Calibri"/>
        <family val="2"/>
        <scheme val="minor"/>
      </rPr>
      <t>: 563F</t>
    </r>
  </si>
  <si>
    <r>
      <rPr>
        <b/>
        <sz val="14"/>
        <color theme="1"/>
        <rFont val="Calibri"/>
        <family val="2"/>
        <scheme val="minor"/>
      </rPr>
      <t>Tm</t>
    </r>
    <r>
      <rPr>
        <sz val="14"/>
        <color theme="1"/>
        <rFont val="Calibri"/>
        <family val="2"/>
        <scheme val="minor"/>
      </rPr>
      <t>: 44.3</t>
    </r>
    <r>
      <rPr>
        <sz val="14"/>
        <color theme="1"/>
        <rFont val="Calibri"/>
        <family val="2"/>
      </rPr>
      <t>°C</t>
    </r>
  </si>
  <si>
    <r>
      <rPr>
        <b/>
        <sz val="14"/>
        <color theme="1"/>
        <rFont val="Calibri"/>
        <family val="2"/>
        <scheme val="minor"/>
      </rPr>
      <t>Concentration</t>
    </r>
    <r>
      <rPr>
        <sz val="14"/>
        <color theme="1"/>
        <rFont val="Calibri"/>
        <family val="2"/>
        <scheme val="minor"/>
      </rPr>
      <t>: 100 uM</t>
    </r>
  </si>
  <si>
    <r>
      <rPr>
        <b/>
        <sz val="14"/>
        <color theme="1"/>
        <rFont val="Calibri"/>
        <family val="2"/>
        <scheme val="minor"/>
      </rPr>
      <t>Forward Primer Sequence</t>
    </r>
    <r>
      <rPr>
        <sz val="14"/>
        <color theme="1"/>
        <rFont val="Calibri"/>
        <family val="2"/>
        <scheme val="minor"/>
      </rPr>
      <t>: 5' - AYT GGG YDT AAA GNG - 3'</t>
    </r>
  </si>
  <si>
    <r>
      <rPr>
        <b/>
        <sz val="14"/>
        <color theme="1"/>
        <rFont val="Calibri"/>
        <family val="2"/>
        <scheme val="minor"/>
      </rPr>
      <t>Primer Sequence Length</t>
    </r>
    <r>
      <rPr>
        <sz val="14"/>
        <color theme="1"/>
        <rFont val="Calibri"/>
        <family val="2"/>
        <scheme val="minor"/>
      </rPr>
      <t>: 15bp</t>
    </r>
  </si>
  <si>
    <r>
      <rPr>
        <b/>
        <sz val="14"/>
        <color theme="1"/>
        <rFont val="Calibri"/>
        <family val="2"/>
        <scheme val="minor"/>
      </rPr>
      <t>Reverse Primer Sequence</t>
    </r>
    <r>
      <rPr>
        <sz val="14"/>
        <color theme="1"/>
        <rFont val="Calibri"/>
        <family val="2"/>
        <scheme val="minor"/>
      </rPr>
      <t>: 5' - CCG TCA ATT YHT TTR AGT - 3'</t>
    </r>
  </si>
  <si>
    <r>
      <rPr>
        <b/>
        <sz val="14"/>
        <color theme="1"/>
        <rFont val="Calibri"/>
        <family val="2"/>
        <scheme val="minor"/>
      </rPr>
      <t>Reverse Primer</t>
    </r>
    <r>
      <rPr>
        <sz val="14"/>
        <color theme="1"/>
        <rFont val="Calibri"/>
        <family val="2"/>
        <scheme val="minor"/>
      </rPr>
      <t>: 926R</t>
    </r>
  </si>
  <si>
    <r>
      <rPr>
        <b/>
        <sz val="14"/>
        <color theme="1"/>
        <rFont val="Calibri"/>
        <family val="2"/>
        <scheme val="minor"/>
      </rPr>
      <t>Primer Sequence Length</t>
    </r>
    <r>
      <rPr>
        <sz val="14"/>
        <color theme="1"/>
        <rFont val="Calibri"/>
        <family val="2"/>
        <scheme val="minor"/>
      </rPr>
      <t>: 18bp</t>
    </r>
  </si>
  <si>
    <r>
      <rPr>
        <b/>
        <sz val="14"/>
        <color theme="1"/>
        <rFont val="Calibri"/>
        <family val="2"/>
        <scheme val="minor"/>
      </rPr>
      <t>Tm</t>
    </r>
    <r>
      <rPr>
        <sz val="14"/>
        <color theme="1"/>
        <rFont val="Calibri"/>
        <family val="2"/>
        <scheme val="minor"/>
      </rPr>
      <t>: 45.6°C</t>
    </r>
  </si>
  <si>
    <t>*Click here to link to online copy # calculator</t>
  </si>
  <si>
    <t>*Order on IDT using these parameters (Scale: 250 nmole DNA oligo, Fomulation: LabReady (100uM in IDTE, pH 8.0), Purification, Standard Desalting)</t>
  </si>
  <si>
    <t>Sample.ID</t>
  </si>
  <si>
    <t>Pool.Number</t>
  </si>
  <si>
    <t>Sample Weight (g)</t>
  </si>
  <si>
    <t>16S COPY NUMBER</t>
  </si>
  <si>
    <t>16S COPIES/G</t>
  </si>
  <si>
    <t>Comments</t>
  </si>
  <si>
    <t>Date Completed:</t>
  </si>
  <si>
    <r>
      <rPr>
        <b/>
        <sz val="11"/>
        <color theme="1"/>
        <rFont val="Calibri"/>
        <family val="2"/>
        <scheme val="minor"/>
      </rPr>
      <t>16S qPCR Plate ID</t>
    </r>
    <r>
      <rPr>
        <sz val="11"/>
        <color theme="1"/>
        <rFont val="Calibri"/>
        <family val="2"/>
        <scheme val="minor"/>
      </rPr>
      <t>: Madhu_Run1_04252023</t>
    </r>
  </si>
  <si>
    <r>
      <rPr>
        <b/>
        <sz val="11"/>
        <color theme="1"/>
        <rFont val="Calibri"/>
        <family val="2"/>
        <scheme val="minor"/>
      </rPr>
      <t>Number of Samples</t>
    </r>
    <r>
      <rPr>
        <sz val="11"/>
        <color theme="1"/>
        <rFont val="Calibri"/>
        <family val="2"/>
        <scheme val="minor"/>
      </rPr>
      <t>: 14</t>
    </r>
  </si>
  <si>
    <r>
      <rPr>
        <b/>
        <sz val="11"/>
        <color theme="1"/>
        <rFont val="Calibri"/>
        <family val="2"/>
        <scheme val="minor"/>
      </rPr>
      <t>Date of 16SqPCR</t>
    </r>
    <r>
      <rPr>
        <sz val="11"/>
        <color theme="1"/>
        <rFont val="Calibri"/>
        <family val="2"/>
        <scheme val="minor"/>
      </rPr>
      <t>: 4/25/2023</t>
    </r>
  </si>
  <si>
    <r>
      <rPr>
        <b/>
        <sz val="11"/>
        <color theme="1"/>
        <rFont val="Calibri"/>
        <family val="2"/>
        <scheme val="minor"/>
      </rPr>
      <t>16S qPCR Plate ID</t>
    </r>
    <r>
      <rPr>
        <sz val="11"/>
        <color theme="1"/>
        <rFont val="Calibri"/>
        <family val="2"/>
        <scheme val="minor"/>
      </rPr>
      <t>: Madhu_Run2_04252023</t>
    </r>
  </si>
  <si>
    <t>JP.118</t>
  </si>
  <si>
    <t>JP.122</t>
  </si>
  <si>
    <t>JP.92</t>
  </si>
  <si>
    <t>JP.63</t>
  </si>
  <si>
    <t>JP.120</t>
  </si>
  <si>
    <t>JP.60</t>
  </si>
  <si>
    <t>JP.117</t>
  </si>
  <si>
    <t>JP.90</t>
  </si>
  <si>
    <t>JP.91</t>
  </si>
  <si>
    <t>JP.119</t>
  </si>
  <si>
    <t>JP.143</t>
  </si>
  <si>
    <t>JP.149</t>
  </si>
  <si>
    <t>JP.66</t>
  </si>
  <si>
    <t>JP.61</t>
  </si>
  <si>
    <t>JP.64</t>
  </si>
  <si>
    <t>JP.93</t>
  </si>
  <si>
    <t>JP.65</t>
  </si>
  <si>
    <t>JP.144</t>
  </si>
  <si>
    <t>JP.121</t>
  </si>
  <si>
    <t>JP.148</t>
  </si>
  <si>
    <t>JP.116</t>
  </si>
  <si>
    <t>JP.94</t>
  </si>
  <si>
    <t>JP.146</t>
  </si>
  <si>
    <t>JP.89</t>
  </si>
  <si>
    <t>JP.62</t>
  </si>
  <si>
    <t>JP.88</t>
  </si>
  <si>
    <t>JP.147</t>
  </si>
  <si>
    <t>JP.145</t>
  </si>
  <si>
    <t>4.25.23</t>
  </si>
  <si>
    <t>Sample Weight [g]</t>
  </si>
  <si>
    <t>Plate ID</t>
  </si>
  <si>
    <t>Well ID</t>
  </si>
  <si>
    <t>Quantity</t>
  </si>
  <si>
    <t>Average Quantity</t>
  </si>
  <si>
    <t>CT value</t>
  </si>
  <si>
    <t>Average CT value</t>
  </si>
  <si>
    <t>16S Copies/g</t>
  </si>
  <si>
    <t>QC Status</t>
  </si>
  <si>
    <t>PASSED</t>
  </si>
  <si>
    <t>qPCR.neg</t>
  </si>
  <si>
    <t>Tube_weight_and_stool_weight_mg</t>
  </si>
  <si>
    <t>Tube_weight_mg</t>
  </si>
  <si>
    <t>200,000,000</t>
  </si>
  <si>
    <t>40,000,000</t>
  </si>
  <si>
    <t>8,000,000</t>
  </si>
  <si>
    <t>1,600,000</t>
  </si>
  <si>
    <t>320,000</t>
  </si>
  <si>
    <t>64,000</t>
  </si>
  <si>
    <t>12,800</t>
  </si>
  <si>
    <t>04252023_Madhu_Run1</t>
  </si>
  <si>
    <t/>
  </si>
  <si>
    <t>Run.Number</t>
  </si>
  <si>
    <t>Average Ct Value</t>
  </si>
  <si>
    <t>NA</t>
  </si>
  <si>
    <t>04252023_Madhu_Run2</t>
  </si>
  <si>
    <t>TubeID</t>
  </si>
  <si>
    <t>C013843</t>
  </si>
  <si>
    <t>C013847</t>
  </si>
  <si>
    <t>C013817</t>
  </si>
  <si>
    <t>C013788</t>
  </si>
  <si>
    <t>C013845</t>
  </si>
  <si>
    <t>C013785</t>
  </si>
  <si>
    <t>C013842</t>
  </si>
  <si>
    <t>C013815</t>
  </si>
  <si>
    <t>C013816</t>
  </si>
  <si>
    <t>C013844</t>
  </si>
  <si>
    <t>C013869</t>
  </si>
  <si>
    <t>C013875</t>
  </si>
  <si>
    <t>C013791</t>
  </si>
  <si>
    <t>C013786</t>
  </si>
  <si>
    <t>C013789</t>
  </si>
  <si>
    <t>C013818</t>
  </si>
  <si>
    <t>C013790</t>
  </si>
  <si>
    <t>C013870</t>
  </si>
  <si>
    <t>C013846</t>
  </si>
  <si>
    <t>C013874</t>
  </si>
  <si>
    <t>C013841</t>
  </si>
  <si>
    <t>C013819</t>
  </si>
  <si>
    <t>C013872</t>
  </si>
  <si>
    <t>C013814</t>
  </si>
  <si>
    <t>C013787</t>
  </si>
  <si>
    <t>C013813</t>
  </si>
  <si>
    <t>C013873</t>
  </si>
  <si>
    <t>C013871</t>
  </si>
  <si>
    <t>MMF ID</t>
  </si>
  <si>
    <t>MiSeq.237</t>
  </si>
  <si>
    <t>SampleID</t>
  </si>
  <si>
    <t>1-C-3</t>
  </si>
  <si>
    <t>2-D-3</t>
  </si>
  <si>
    <t>2-B-2</t>
  </si>
  <si>
    <t>2-A-1</t>
  </si>
  <si>
    <t>2-B-3</t>
  </si>
  <si>
    <t>1-A-1</t>
  </si>
  <si>
    <t>1-B-3</t>
  </si>
  <si>
    <t>1-C-2</t>
  </si>
  <si>
    <t>2-A-2</t>
  </si>
  <si>
    <t>2-A-3</t>
  </si>
  <si>
    <t>1-A-4</t>
  </si>
  <si>
    <t>2-D-4</t>
  </si>
  <si>
    <t>2-D-1</t>
  </si>
  <si>
    <t>1-B-1</t>
  </si>
  <si>
    <t>2-B-1</t>
  </si>
  <si>
    <t>2-C-2</t>
  </si>
  <si>
    <t>2-C-1</t>
  </si>
  <si>
    <t>1-B-4</t>
  </si>
  <si>
    <t>2-C-3</t>
  </si>
  <si>
    <t>2-C-4</t>
  </si>
  <si>
    <t>1-A-3</t>
  </si>
  <si>
    <t>2-D-2</t>
  </si>
  <si>
    <t>2-A-4</t>
  </si>
  <si>
    <t>1-B-2</t>
  </si>
  <si>
    <t>1-C-1</t>
  </si>
  <si>
    <t>1-A-2</t>
  </si>
  <si>
    <t>2-B-4</t>
  </si>
  <si>
    <t>1-C-4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</si>
</sst>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E+00"/>
    <numFmt numFmtId="165" formatCode="0.0"/>
    <numFmt numFmtId="166" formatCode="0.000E+00"/>
    <numFmt numFmtId="167" formatCode="0.000"/>
    <numFmt numFmtId="168" formatCode="0.000000000000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8000"/>
      <name val="Arial"/>
      <family val="2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FF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FF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8" fillId="0" borderId="0" applyNumberFormat="0" applyFill="0" applyBorder="0" applyAlignment="0" applyProtection="0"/>
  </cellStyleXfs>
  <cellXfs count="17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2" borderId="2" xfId="0" applyNumberFormat="1" applyFill="1" applyBorder="1"/>
    <xf numFmtId="3" fontId="0" fillId="3" borderId="3" xfId="0" applyNumberFormat="1" applyFill="1" applyBorder="1" applyAlignment="1">
      <alignment horizontal="right"/>
    </xf>
    <xf numFmtId="3" fontId="0" fillId="4" borderId="3" xfId="0" applyNumberFormat="1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3" fontId="0" fillId="2" borderId="1" xfId="0" applyNumberFormat="1" applyFill="1" applyBorder="1"/>
    <xf numFmtId="3" fontId="0" fillId="3" borderId="4" xfId="0" applyNumberFormat="1" applyFill="1" applyBorder="1" applyAlignment="1">
      <alignment horizontal="right"/>
    </xf>
    <xf numFmtId="3" fontId="0" fillId="4" borderId="4" xfId="0" applyNumberFormat="1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165" fontId="0" fillId="0" borderId="0" xfId="0" applyNumberFormat="1"/>
    <xf numFmtId="3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8" fillId="7" borderId="5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11" fontId="0" fillId="0" borderId="0" xfId="0" applyNumberFormat="1"/>
    <xf numFmtId="166" fontId="9" fillId="0" borderId="0" xfId="0" applyNumberFormat="1" applyFont="1" applyAlignment="1">
      <alignment horizontal="left"/>
    </xf>
    <xf numFmtId="0" fontId="11" fillId="0" borderId="0" xfId="0" applyFont="1"/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8" fillId="0" borderId="0" xfId="0" applyFont="1" applyAlignment="1">
      <alignment horizontal="center"/>
    </xf>
    <xf numFmtId="167" fontId="0" fillId="0" borderId="8" xfId="0" quotePrefix="1" applyNumberFormat="1" applyBorder="1" applyAlignment="1">
      <alignment horizontal="center"/>
    </xf>
    <xf numFmtId="167" fontId="10" fillId="0" borderId="8" xfId="1" quotePrefix="1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0" fillId="10" borderId="7" xfId="0" applyFill="1" applyBorder="1"/>
    <xf numFmtId="0" fontId="0" fillId="10" borderId="0" xfId="0" applyFill="1"/>
    <xf numFmtId="0" fontId="15" fillId="0" borderId="0" xfId="0" applyFont="1"/>
    <xf numFmtId="0" fontId="0" fillId="0" borderId="16" xfId="0" applyBorder="1"/>
    <xf numFmtId="0" fontId="14" fillId="6" borderId="32" xfId="0" applyFont="1" applyFill="1" applyBorder="1" applyAlignment="1">
      <alignment horizontal="center"/>
    </xf>
    <xf numFmtId="3" fontId="0" fillId="0" borderId="21" xfId="0" applyNumberFormat="1" applyBorder="1"/>
    <xf numFmtId="3" fontId="0" fillId="0" borderId="34" xfId="0" applyNumberFormat="1" applyBorder="1"/>
    <xf numFmtId="0" fontId="14" fillId="7" borderId="32" xfId="0" applyFont="1" applyFill="1" applyBorder="1" applyAlignment="1">
      <alignment horizontal="center"/>
    </xf>
    <xf numFmtId="165" fontId="0" fillId="0" borderId="21" xfId="0" applyNumberFormat="1" applyBorder="1"/>
    <xf numFmtId="165" fontId="0" fillId="0" borderId="34" xfId="0" applyNumberFormat="1" applyBorder="1"/>
    <xf numFmtId="3" fontId="0" fillId="0" borderId="33" xfId="0" applyNumberFormat="1" applyBorder="1"/>
    <xf numFmtId="0" fontId="0" fillId="0" borderId="33" xfId="0" applyBorder="1"/>
    <xf numFmtId="0" fontId="14" fillId="6" borderId="35" xfId="0" applyFont="1" applyFill="1" applyBorder="1" applyAlignment="1">
      <alignment horizontal="center"/>
    </xf>
    <xf numFmtId="0" fontId="14" fillId="7" borderId="35" xfId="0" applyFont="1" applyFill="1" applyBorder="1" applyAlignment="1">
      <alignment horizontal="center"/>
    </xf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3" borderId="13" xfId="0" applyFill="1" applyBorder="1"/>
    <xf numFmtId="0" fontId="0" fillId="13" borderId="0" xfId="0" applyFill="1"/>
    <xf numFmtId="0" fontId="0" fillId="13" borderId="14" xfId="0" applyFill="1" applyBorder="1"/>
    <xf numFmtId="0" fontId="14" fillId="14" borderId="32" xfId="0" applyFont="1" applyFill="1" applyBorder="1" applyAlignment="1">
      <alignment horizontal="center"/>
    </xf>
    <xf numFmtId="0" fontId="14" fillId="14" borderId="35" xfId="0" applyFont="1" applyFill="1" applyBorder="1" applyAlignment="1">
      <alignment horizontal="center"/>
    </xf>
    <xf numFmtId="0" fontId="16" fillId="13" borderId="13" xfId="0" applyFont="1" applyFill="1" applyBorder="1"/>
    <xf numFmtId="166" fontId="3" fillId="0" borderId="9" xfId="0" applyNumberFormat="1" applyFont="1" applyBorder="1" applyAlignment="1">
      <alignment horizontal="center"/>
    </xf>
    <xf numFmtId="167" fontId="3" fillId="0" borderId="32" xfId="0" applyNumberFormat="1" applyFont="1" applyBorder="1" applyAlignment="1">
      <alignment horizontal="center"/>
    </xf>
    <xf numFmtId="0" fontId="0" fillId="10" borderId="36" xfId="0" applyFill="1" applyBorder="1"/>
    <xf numFmtId="0" fontId="0" fillId="10" borderId="37" xfId="0" applyFill="1" applyBorder="1"/>
    <xf numFmtId="0" fontId="0" fillId="13" borderId="38" xfId="0" applyFill="1" applyBorder="1"/>
    <xf numFmtId="0" fontId="0" fillId="13" borderId="6" xfId="0" applyFill="1" applyBorder="1"/>
    <xf numFmtId="0" fontId="3" fillId="0" borderId="9" xfId="0" applyFont="1" applyBorder="1" applyAlignment="1">
      <alignment horizontal="center"/>
    </xf>
    <xf numFmtId="165" fontId="0" fillId="0" borderId="33" xfId="0" applyNumberFormat="1" applyBorder="1"/>
    <xf numFmtId="0" fontId="11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20" xfId="0" applyFont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11" fillId="11" borderId="20" xfId="0" applyFont="1" applyFill="1" applyBorder="1"/>
    <xf numFmtId="0" fontId="8" fillId="6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8" borderId="23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14" fillId="12" borderId="24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14" fillId="12" borderId="26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66" fontId="8" fillId="0" borderId="28" xfId="0" applyNumberFormat="1" applyFont="1" applyBorder="1" applyAlignment="1">
      <alignment horizontal="center"/>
    </xf>
    <xf numFmtId="166" fontId="9" fillId="0" borderId="28" xfId="0" quotePrefix="1" applyNumberFormat="1" applyFont="1" applyBorder="1" applyAlignment="1">
      <alignment horizontal="center"/>
    </xf>
    <xf numFmtId="166" fontId="9" fillId="0" borderId="28" xfId="1" quotePrefix="1" applyNumberFormat="1" applyFont="1" applyBorder="1" applyAlignment="1">
      <alignment horizontal="center"/>
    </xf>
    <xf numFmtId="166" fontId="2" fillId="0" borderId="28" xfId="0" applyNumberFormat="1" applyFont="1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0" xfId="0" quotePrefix="1" applyBorder="1" applyAlignment="1">
      <alignment horizontal="center"/>
    </xf>
    <xf numFmtId="167" fontId="0" fillId="0" borderId="30" xfId="0" applyNumberFormat="1" applyBorder="1" applyAlignment="1">
      <alignment horizontal="center"/>
    </xf>
    <xf numFmtId="166" fontId="2" fillId="0" borderId="31" xfId="0" applyNumberFormat="1" applyFont="1" applyBorder="1" applyAlignment="1">
      <alignment horizontal="center"/>
    </xf>
    <xf numFmtId="0" fontId="11" fillId="0" borderId="10" xfId="0" applyFont="1" applyBorder="1"/>
    <xf numFmtId="0" fontId="11" fillId="0" borderId="11" xfId="0" applyFont="1" applyBorder="1"/>
    <xf numFmtId="0" fontId="13" fillId="0" borderId="11" xfId="0" applyFont="1" applyBorder="1"/>
    <xf numFmtId="0" fontId="12" fillId="0" borderId="0" xfId="0" applyFont="1"/>
    <xf numFmtId="0" fontId="18" fillId="0" borderId="0" xfId="2"/>
    <xf numFmtId="0" fontId="12" fillId="10" borderId="9" xfId="0" applyFont="1" applyFill="1" applyBorder="1"/>
    <xf numFmtId="0" fontId="12" fillId="13" borderId="20" xfId="0" applyFont="1" applyFill="1" applyBorder="1"/>
    <xf numFmtId="0" fontId="12" fillId="10" borderId="20" xfId="0" applyFont="1" applyFill="1" applyBorder="1"/>
    <xf numFmtId="3" fontId="0" fillId="2" borderId="39" xfId="0" applyNumberFormat="1" applyFill="1" applyBorder="1" applyAlignment="1">
      <alignment horizontal="right"/>
    </xf>
    <xf numFmtId="3" fontId="0" fillId="3" borderId="5" xfId="0" applyNumberFormat="1" applyFill="1" applyBorder="1" applyAlignment="1">
      <alignment horizontal="right"/>
    </xf>
    <xf numFmtId="3" fontId="0" fillId="4" borderId="5" xfId="0" applyNumberFormat="1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20" fillId="15" borderId="32" xfId="0" applyFont="1" applyFill="1" applyBorder="1" applyAlignment="1">
      <alignment horizontal="center"/>
    </xf>
    <xf numFmtId="0" fontId="20" fillId="15" borderId="12" xfId="0" applyFont="1" applyFill="1" applyBorder="1"/>
    <xf numFmtId="0" fontId="20" fillId="16" borderId="12" xfId="0" applyFont="1" applyFill="1" applyBorder="1"/>
    <xf numFmtId="11" fontId="20" fillId="15" borderId="12" xfId="0" applyNumberFormat="1" applyFont="1" applyFill="1" applyBorder="1"/>
    <xf numFmtId="0" fontId="20" fillId="16" borderId="12" xfId="0" applyFont="1" applyFill="1" applyBorder="1" applyAlignment="1">
      <alignment horizontal="right"/>
    </xf>
    <xf numFmtId="0" fontId="20" fillId="15" borderId="12" xfId="0" applyFont="1" applyFill="1" applyBorder="1" applyAlignment="1">
      <alignment horizontal="right"/>
    </xf>
    <xf numFmtId="11" fontId="20" fillId="16" borderId="12" xfId="0" applyNumberFormat="1" applyFont="1" applyFill="1" applyBorder="1"/>
    <xf numFmtId="0" fontId="0" fillId="0" borderId="7" xfId="0" applyBorder="1"/>
    <xf numFmtId="0" fontId="0" fillId="0" borderId="6" xfId="0" applyBorder="1"/>
    <xf numFmtId="11" fontId="0" fillId="0" borderId="6" xfId="0" applyNumberFormat="1" applyBorder="1"/>
    <xf numFmtId="0" fontId="4" fillId="0" borderId="6" xfId="0" applyFont="1" applyBorder="1"/>
    <xf numFmtId="0" fontId="0" fillId="0" borderId="1" xfId="0" applyBorder="1"/>
    <xf numFmtId="0" fontId="21" fillId="0" borderId="0" xfId="0" applyFont="1"/>
    <xf numFmtId="0" fontId="0" fillId="0" borderId="39" xfId="0" applyBorder="1"/>
    <xf numFmtId="0" fontId="22" fillId="17" borderId="47" xfId="0" applyFont="1" applyFill="1" applyBorder="1"/>
    <xf numFmtId="0" fontId="20" fillId="15" borderId="12" xfId="0" applyFont="1" applyFill="1" applyBorder="1" applyAlignment="1">
      <alignment horizontal="center"/>
    </xf>
    <xf numFmtId="0" fontId="0" fillId="0" borderId="2" xfId="0" applyBorder="1"/>
    <xf numFmtId="0" fontId="0" fillId="0" borderId="46" xfId="0" applyBorder="1"/>
    <xf numFmtId="0" fontId="0" fillId="0" borderId="47" xfId="0" applyBorder="1"/>
    <xf numFmtId="0" fontId="2" fillId="0" borderId="47" xfId="0" applyFont="1" applyBorder="1"/>
    <xf numFmtId="0" fontId="2" fillId="18" borderId="47" xfId="0" applyFont="1" applyFill="1" applyBorder="1"/>
    <xf numFmtId="0" fontId="22" fillId="0" borderId="47" xfId="0" applyFont="1" applyBorder="1"/>
    <xf numFmtId="0" fontId="2" fillId="18" borderId="48" xfId="0" applyFont="1" applyFill="1" applyBorder="1"/>
    <xf numFmtId="11" fontId="0" fillId="0" borderId="7" xfId="0" applyNumberFormat="1" applyBorder="1"/>
    <xf numFmtId="0" fontId="23" fillId="0" borderId="0" xfId="0" applyFont="1"/>
    <xf numFmtId="0" fontId="1" fillId="0" borderId="0" xfId="0" applyFont="1"/>
    <xf numFmtId="11" fontId="1" fillId="0" borderId="0" xfId="0" applyNumberFormat="1" applyFont="1"/>
    <xf numFmtId="168" fontId="1" fillId="0" borderId="0" xfId="0" applyNumberFormat="1" applyFont="1"/>
    <xf numFmtId="0" fontId="24" fillId="0" borderId="0" xfId="0" applyFont="1"/>
    <xf numFmtId="0" fontId="0" fillId="13" borderId="29" xfId="0" applyFill="1" applyBorder="1"/>
    <xf numFmtId="0" fontId="0" fillId="13" borderId="30" xfId="0" applyFill="1" applyBorder="1"/>
    <xf numFmtId="0" fontId="0" fillId="13" borderId="31" xfId="0" applyFill="1" applyBorder="1"/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0" fillId="13" borderId="40" xfId="0" applyFill="1" applyBorder="1" applyAlignment="1">
      <alignment horizontal="left"/>
    </xf>
    <xf numFmtId="0" fontId="0" fillId="13" borderId="41" xfId="0" applyFill="1" applyBorder="1" applyAlignment="1">
      <alignment horizontal="left"/>
    </xf>
    <xf numFmtId="0" fontId="0" fillId="13" borderId="42" xfId="0" applyFill="1" applyBorder="1" applyAlignment="1">
      <alignment horizontal="left"/>
    </xf>
    <xf numFmtId="0" fontId="0" fillId="10" borderId="43" xfId="0" applyFill="1" applyBorder="1" applyAlignment="1">
      <alignment horizontal="left"/>
    </xf>
    <xf numFmtId="0" fontId="0" fillId="10" borderId="44" xfId="0" applyFill="1" applyBorder="1" applyAlignment="1">
      <alignment horizontal="left"/>
    </xf>
    <xf numFmtId="0" fontId="0" fillId="10" borderId="45" xfId="0" applyFill="1" applyBorder="1" applyAlignment="1">
      <alignment horizontal="left"/>
    </xf>
    <xf numFmtId="0" fontId="0" fillId="13" borderId="27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3" borderId="28" xfId="0" applyFill="1" applyBorder="1" applyAlignment="1">
      <alignment horizontal="left"/>
    </xf>
    <xf numFmtId="0" fontId="0" fillId="10" borderId="27" xfId="0" applyFill="1" applyBorder="1"/>
    <xf numFmtId="0" fontId="0" fillId="10" borderId="8" xfId="0" applyFill="1" applyBorder="1"/>
    <xf numFmtId="0" fontId="0" fillId="10" borderId="28" xfId="0" applyFill="1" applyBorder="1"/>
    <xf numFmtId="0" fontId="0" fillId="0" borderId="0" xfId="0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2" fillId="10" borderId="20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49" fontId="12" fillId="0" borderId="18" xfId="0" applyNumberFormat="1" applyFont="1" applyBorder="1" applyAlignment="1">
      <alignment horizontal="center"/>
    </xf>
    <xf numFmtId="49" fontId="12" fillId="0" borderId="20" xfId="0" applyNumberFormat="1" applyFont="1" applyBorder="1" applyAlignment="1">
      <alignment horizontal="center"/>
    </xf>
    <xf numFmtId="0" fontId="1" fillId="19" borderId="0" xfId="0" applyFont="1" applyFill="1"/>
    <xf numFmtId="0" fontId="21" fillId="19" borderId="0" xfId="0" applyFont="1" applyFill="1"/>
    <xf numFmtId="11" fontId="1" fillId="19" borderId="0" xfId="0" applyNumberFormat="1" applyFont="1" applyFill="1"/>
    <xf numFmtId="168" fontId="1" fillId="19" borderId="0" xfId="0" applyNumberFormat="1" applyFont="1" applyFill="1"/>
    <xf numFmtId="0" fontId="0" fillId="19" borderId="0" xfId="0" applyFill="1"/>
  </cellXfs>
  <cellStyles count="3">
    <cellStyle name="Hyperlink" xfId="2" builtinId="8"/>
    <cellStyle name="Normal" xfId="0" builtinId="0"/>
    <cellStyle name="Normal 2" xfId="1" xr:uid="{B7F6C674-B050-44A4-ADCF-C5C0A71E2971}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ienceprimer.com/copy-number-calculator-for-realtime-pc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cienceprimer.com/copy-number-calculator-for-realtime-p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D334-FFF3-4472-AA51-C92AC7647E4B}">
  <sheetPr>
    <tabColor theme="9" tint="0.79998168889431442"/>
  </sheetPr>
  <dimension ref="A1:M29"/>
  <sheetViews>
    <sheetView tabSelected="1" zoomScale="125" workbookViewId="0">
      <selection activeCell="I31" sqref="I31"/>
    </sheetView>
  </sheetViews>
  <sheetFormatPr baseColWidth="10" defaultColWidth="8.83203125" defaultRowHeight="15" x14ac:dyDescent="0.2"/>
  <cols>
    <col min="1" max="3" width="18.1640625" customWidth="1"/>
    <col min="4" max="4" width="9.83203125" customWidth="1"/>
    <col min="5" max="5" width="12.1640625" customWidth="1"/>
    <col min="6" max="6" width="14.33203125" customWidth="1"/>
    <col min="7" max="7" width="18.1640625" customWidth="1"/>
    <col min="8" max="8" width="23.83203125" customWidth="1"/>
    <col min="9" max="9" width="22.6640625" customWidth="1"/>
    <col min="10" max="11" width="18.6640625" customWidth="1"/>
    <col min="12" max="12" width="14.83203125" customWidth="1"/>
    <col min="13" max="13" width="21.6640625" customWidth="1"/>
    <col min="14" max="14" width="18.1640625" customWidth="1"/>
  </cols>
  <sheetData>
    <row r="1" spans="1:13" ht="20" thickBot="1" x14ac:dyDescent="0.3">
      <c r="A1" s="107" t="s">
        <v>269</v>
      </c>
      <c r="B1" s="108" t="s">
        <v>271</v>
      </c>
      <c r="C1" s="107" t="s">
        <v>240</v>
      </c>
      <c r="D1" s="108" t="s">
        <v>175</v>
      </c>
      <c r="E1" s="109" t="s">
        <v>236</v>
      </c>
      <c r="F1" s="108" t="s">
        <v>225</v>
      </c>
      <c r="G1" s="109" t="s">
        <v>226</v>
      </c>
      <c r="H1" s="108" t="s">
        <v>176</v>
      </c>
      <c r="I1" s="109" t="s">
        <v>177</v>
      </c>
      <c r="J1" s="108" t="s">
        <v>178</v>
      </c>
      <c r="K1" s="107" t="s">
        <v>237</v>
      </c>
      <c r="L1" s="108" t="s">
        <v>179</v>
      </c>
      <c r="M1" s="107" t="s">
        <v>180</v>
      </c>
    </row>
    <row r="2" spans="1:13" ht="16" x14ac:dyDescent="0.2">
      <c r="A2" s="139" t="s">
        <v>190</v>
      </c>
      <c r="B2" s="139" t="s">
        <v>277</v>
      </c>
      <c r="C2" s="139" t="s">
        <v>246</v>
      </c>
      <c r="D2" s="139">
        <v>1155</v>
      </c>
      <c r="E2" s="139" t="s">
        <v>270</v>
      </c>
      <c r="F2" s="126">
        <v>1714.3</v>
      </c>
      <c r="G2" s="126">
        <v>1644.9</v>
      </c>
      <c r="H2" s="139">
        <f>(F2-G2)/1000</f>
        <v>6.9399999999999865E-2</v>
      </c>
      <c r="I2" s="140">
        <v>41628474</v>
      </c>
      <c r="J2" s="140">
        <f>I2/H2</f>
        <v>599833919.30835855</v>
      </c>
      <c r="K2" s="141">
        <v>11.589972496032715</v>
      </c>
      <c r="L2" s="139"/>
      <c r="M2" s="139" t="s">
        <v>213</v>
      </c>
    </row>
    <row r="3" spans="1:13" ht="16" x14ac:dyDescent="0.2">
      <c r="A3" s="139" t="s">
        <v>198</v>
      </c>
      <c r="B3" s="139" t="s">
        <v>285</v>
      </c>
      <c r="C3" s="139" t="s">
        <v>254</v>
      </c>
      <c r="D3" s="139">
        <v>1155</v>
      </c>
      <c r="E3" s="139" t="s">
        <v>270</v>
      </c>
      <c r="F3" s="126">
        <v>1750.6</v>
      </c>
      <c r="G3" s="126">
        <v>1648.2</v>
      </c>
      <c r="H3" s="139">
        <f t="shared" ref="H3:H29" si="0">(F3-G3)/1000</f>
        <v>0.10239999999999987</v>
      </c>
      <c r="I3" s="140">
        <v>339072.15625</v>
      </c>
      <c r="J3" s="140">
        <f t="shared" ref="J3:J29" si="1">I3/H3</f>
        <v>3311251.5258789104</v>
      </c>
      <c r="K3" s="141">
        <v>20.640078544616699</v>
      </c>
      <c r="L3" s="139"/>
      <c r="M3" s="139" t="s">
        <v>213</v>
      </c>
    </row>
    <row r="4" spans="1:13" ht="16" x14ac:dyDescent="0.2">
      <c r="A4" s="139" t="s">
        <v>209</v>
      </c>
      <c r="B4" s="139" t="s">
        <v>296</v>
      </c>
      <c r="C4" s="139" t="s">
        <v>265</v>
      </c>
      <c r="D4" s="139">
        <v>1155</v>
      </c>
      <c r="E4" s="139" t="s">
        <v>270</v>
      </c>
      <c r="F4" s="142">
        <v>1716.5</v>
      </c>
      <c r="G4" s="142">
        <v>1649.6</v>
      </c>
      <c r="H4" s="139">
        <f t="shared" si="0"/>
        <v>6.6900000000000084E-2</v>
      </c>
      <c r="I4" s="140">
        <v>36073924.666666664</v>
      </c>
      <c r="J4" s="140">
        <f t="shared" si="1"/>
        <v>539221594.41953087</v>
      </c>
      <c r="K4" s="141">
        <v>11.778221766153971</v>
      </c>
      <c r="L4" s="139"/>
      <c r="M4" s="139" t="s">
        <v>213</v>
      </c>
    </row>
    <row r="5" spans="1:13" ht="16" x14ac:dyDescent="0.2">
      <c r="A5" s="139" t="s">
        <v>188</v>
      </c>
      <c r="B5" s="139" t="s">
        <v>275</v>
      </c>
      <c r="C5" s="139" t="s">
        <v>244</v>
      </c>
      <c r="D5" s="139">
        <v>1155</v>
      </c>
      <c r="E5" s="139" t="s">
        <v>270</v>
      </c>
      <c r="F5" s="126">
        <v>1714.8</v>
      </c>
      <c r="G5" s="126">
        <v>1649.9</v>
      </c>
      <c r="H5" s="139">
        <f t="shared" si="0"/>
        <v>6.4899999999999861E-2</v>
      </c>
      <c r="I5" s="140">
        <v>30627307</v>
      </c>
      <c r="J5" s="140">
        <f t="shared" si="1"/>
        <v>471915362.0955326</v>
      </c>
      <c r="K5" s="141">
        <v>11.61540444691976</v>
      </c>
      <c r="L5" s="139"/>
      <c r="M5" s="139" t="s">
        <v>213</v>
      </c>
    </row>
    <row r="6" spans="1:13" ht="16" x14ac:dyDescent="0.2">
      <c r="A6" s="139" t="s">
        <v>199</v>
      </c>
      <c r="B6" s="139" t="s">
        <v>286</v>
      </c>
      <c r="C6" s="139" t="s">
        <v>255</v>
      </c>
      <c r="D6" s="139">
        <v>1155</v>
      </c>
      <c r="E6" s="139" t="s">
        <v>270</v>
      </c>
      <c r="F6" s="139">
        <v>1654</v>
      </c>
      <c r="G6" s="139">
        <v>1587.8</v>
      </c>
      <c r="H6" s="139">
        <f t="shared" si="0"/>
        <v>6.620000000000005E-2</v>
      </c>
      <c r="I6" s="140">
        <v>50377478</v>
      </c>
      <c r="J6" s="140">
        <f t="shared" si="1"/>
        <v>760989093.65558851</v>
      </c>
      <c r="K6" s="141">
        <v>10.555193265279135</v>
      </c>
      <c r="L6" s="139"/>
      <c r="M6" s="139" t="s">
        <v>213</v>
      </c>
    </row>
    <row r="7" spans="1:13" ht="16" x14ac:dyDescent="0.2">
      <c r="A7" s="139" t="s">
        <v>201</v>
      </c>
      <c r="B7" s="139" t="s">
        <v>288</v>
      </c>
      <c r="C7" s="139" t="s">
        <v>257</v>
      </c>
      <c r="D7" s="139">
        <v>1155</v>
      </c>
      <c r="E7" s="139" t="s">
        <v>270</v>
      </c>
      <c r="F7" s="139">
        <v>1665.2</v>
      </c>
      <c r="G7" s="139">
        <v>1591.6</v>
      </c>
      <c r="H7" s="139">
        <f t="shared" si="0"/>
        <v>7.3600000000000138E-2</v>
      </c>
      <c r="I7" s="140">
        <v>20782815.333333332</v>
      </c>
      <c r="J7" s="140">
        <f t="shared" si="1"/>
        <v>282375208.33333278</v>
      </c>
      <c r="K7" s="141">
        <v>12.895294825236002</v>
      </c>
      <c r="L7" s="139"/>
      <c r="M7" s="139" t="s">
        <v>213</v>
      </c>
    </row>
    <row r="8" spans="1:13" ht="16" x14ac:dyDescent="0.2">
      <c r="A8" s="139" t="s">
        <v>197</v>
      </c>
      <c r="B8" s="139" t="s">
        <v>284</v>
      </c>
      <c r="C8" s="139" t="s">
        <v>253</v>
      </c>
      <c r="D8" s="139">
        <v>1155</v>
      </c>
      <c r="E8" s="139" t="s">
        <v>270</v>
      </c>
      <c r="F8" s="126">
        <v>1718.1</v>
      </c>
      <c r="G8" s="126">
        <v>1646.7</v>
      </c>
      <c r="H8" s="139">
        <f t="shared" si="0"/>
        <v>7.1399999999999866E-2</v>
      </c>
      <c r="I8" s="140">
        <v>248120576</v>
      </c>
      <c r="J8" s="140">
        <f t="shared" si="1"/>
        <v>3475078095.238102</v>
      </c>
      <c r="K8" s="141">
        <v>8.2456062634785976</v>
      </c>
      <c r="L8" s="139"/>
      <c r="M8" s="139" t="s">
        <v>213</v>
      </c>
    </row>
    <row r="9" spans="1:13" ht="16" x14ac:dyDescent="0.2">
      <c r="A9" s="139" t="s">
        <v>210</v>
      </c>
      <c r="B9" s="139" t="s">
        <v>297</v>
      </c>
      <c r="C9" s="139" t="s">
        <v>266</v>
      </c>
      <c r="D9" s="139">
        <v>1155</v>
      </c>
      <c r="E9" s="139" t="s">
        <v>270</v>
      </c>
      <c r="F9" s="142">
        <v>1749.4</v>
      </c>
      <c r="G9" s="142">
        <v>1660.6</v>
      </c>
      <c r="H9" s="139">
        <f t="shared" si="0"/>
        <v>8.8800000000000184E-2</v>
      </c>
      <c r="I9" s="140">
        <v>44340737.333333336</v>
      </c>
      <c r="J9" s="140">
        <f t="shared" si="1"/>
        <v>499332627.6276266</v>
      </c>
      <c r="K9" s="141">
        <v>11.369890213012695</v>
      </c>
      <c r="L9" s="139"/>
      <c r="M9" s="139" t="s">
        <v>213</v>
      </c>
    </row>
    <row r="10" spans="1:13" ht="16" x14ac:dyDescent="0.2">
      <c r="A10" s="139" t="s">
        <v>208</v>
      </c>
      <c r="B10" s="139" t="s">
        <v>295</v>
      </c>
      <c r="C10" s="139" t="s">
        <v>264</v>
      </c>
      <c r="D10" s="139">
        <v>1155</v>
      </c>
      <c r="E10" s="139" t="s">
        <v>270</v>
      </c>
      <c r="F10" s="139">
        <v>1766.2</v>
      </c>
      <c r="G10" s="139">
        <v>1674.3</v>
      </c>
      <c r="H10" s="139">
        <f t="shared" si="0"/>
        <v>9.1900000000000093E-2</v>
      </c>
      <c r="I10" s="140">
        <v>49918928</v>
      </c>
      <c r="J10" s="140">
        <f t="shared" si="1"/>
        <v>543187464.63547277</v>
      </c>
      <c r="K10" s="141">
        <v>11.158970832824707</v>
      </c>
      <c r="L10" s="139"/>
      <c r="M10" s="139" t="s">
        <v>213</v>
      </c>
    </row>
    <row r="11" spans="1:13" ht="16" x14ac:dyDescent="0.2">
      <c r="A11" s="139" t="s">
        <v>192</v>
      </c>
      <c r="B11" s="139" t="s">
        <v>279</v>
      </c>
      <c r="C11" s="139" t="s">
        <v>248</v>
      </c>
      <c r="D11" s="139">
        <v>1155</v>
      </c>
      <c r="E11" s="139" t="s">
        <v>270</v>
      </c>
      <c r="F11" s="126">
        <v>1748.8</v>
      </c>
      <c r="G11" s="126">
        <v>1660.2</v>
      </c>
      <c r="H11" s="139">
        <f t="shared" si="0"/>
        <v>8.8599999999999915E-2</v>
      </c>
      <c r="I11" s="140">
        <v>55763456</v>
      </c>
      <c r="J11" s="140">
        <f t="shared" si="1"/>
        <v>629384379.23250628</v>
      </c>
      <c r="K11" s="141">
        <v>11.137940406799316</v>
      </c>
      <c r="L11" s="139"/>
      <c r="M11" s="139" t="s">
        <v>213</v>
      </c>
    </row>
    <row r="12" spans="1:13" ht="16" x14ac:dyDescent="0.2">
      <c r="A12" s="139" t="s">
        <v>193</v>
      </c>
      <c r="B12" s="139" t="s">
        <v>280</v>
      </c>
      <c r="C12" s="139" t="s">
        <v>249</v>
      </c>
      <c r="D12" s="139">
        <v>1155</v>
      </c>
      <c r="E12" s="139" t="s">
        <v>270</v>
      </c>
      <c r="F12" s="126">
        <v>1712.7</v>
      </c>
      <c r="G12" s="126">
        <v>1617.3</v>
      </c>
      <c r="H12" s="139">
        <f t="shared" si="0"/>
        <v>9.5400000000000096E-2</v>
      </c>
      <c r="I12" s="140">
        <v>35546022.666666664</v>
      </c>
      <c r="J12" s="140">
        <f t="shared" si="1"/>
        <v>372599818.30887449</v>
      </c>
      <c r="K12" s="141">
        <v>11.906531651814779</v>
      </c>
      <c r="L12" s="139"/>
      <c r="M12" s="139" t="s">
        <v>213</v>
      </c>
    </row>
    <row r="13" spans="1:13" s="176" customFormat="1" ht="16" x14ac:dyDescent="0.2">
      <c r="A13" s="172" t="s">
        <v>187</v>
      </c>
      <c r="B13" s="172" t="s">
        <v>274</v>
      </c>
      <c r="C13" s="172" t="s">
        <v>243</v>
      </c>
      <c r="D13" s="172">
        <v>1155</v>
      </c>
      <c r="E13" s="172" t="s">
        <v>270</v>
      </c>
      <c r="F13" s="173">
        <v>1735.9</v>
      </c>
      <c r="G13" s="173">
        <v>1588.2</v>
      </c>
      <c r="H13" s="172">
        <f t="shared" si="0"/>
        <v>0.14770000000000005</v>
      </c>
      <c r="I13" s="174">
        <v>59.227723439534508</v>
      </c>
      <c r="J13" s="174">
        <f t="shared" si="1"/>
        <v>401.00015869691595</v>
      </c>
      <c r="K13" s="175">
        <v>36.722246805826821</v>
      </c>
      <c r="L13" s="172"/>
      <c r="M13" s="172" t="s">
        <v>213</v>
      </c>
    </row>
    <row r="14" spans="1:13" ht="16" x14ac:dyDescent="0.2">
      <c r="A14" s="139" t="s">
        <v>200</v>
      </c>
      <c r="B14" s="139" t="s">
        <v>287</v>
      </c>
      <c r="C14" s="139" t="s">
        <v>256</v>
      </c>
      <c r="D14" s="139">
        <v>1155</v>
      </c>
      <c r="E14" s="139" t="s">
        <v>270</v>
      </c>
      <c r="F14" s="139">
        <v>1647.5</v>
      </c>
      <c r="G14" s="139">
        <v>1562.5</v>
      </c>
      <c r="H14" s="139">
        <f t="shared" si="0"/>
        <v>8.5000000000000006E-2</v>
      </c>
      <c r="I14" s="140">
        <v>21752712.666666668</v>
      </c>
      <c r="J14" s="140">
        <f t="shared" si="1"/>
        <v>255914266.66666666</v>
      </c>
      <c r="K14" s="141">
        <v>12.783070882161459</v>
      </c>
      <c r="L14" s="139"/>
      <c r="M14" s="139" t="s">
        <v>213</v>
      </c>
    </row>
    <row r="15" spans="1:13" ht="16" x14ac:dyDescent="0.2">
      <c r="A15" s="139" t="s">
        <v>206</v>
      </c>
      <c r="B15" s="139" t="s">
        <v>293</v>
      </c>
      <c r="C15" s="139" t="s">
        <v>262</v>
      </c>
      <c r="D15" s="139">
        <v>1155</v>
      </c>
      <c r="E15" s="139" t="s">
        <v>270</v>
      </c>
      <c r="F15" s="139">
        <v>1742.3</v>
      </c>
      <c r="G15" s="139">
        <v>1643.1</v>
      </c>
      <c r="H15" s="139">
        <f t="shared" si="0"/>
        <v>9.9200000000000052E-2</v>
      </c>
      <c r="I15" s="140">
        <v>11510998.333333334</v>
      </c>
      <c r="J15" s="140">
        <f t="shared" si="1"/>
        <v>116038289.65053758</v>
      </c>
      <c r="K15" s="141">
        <v>14.051656723022461</v>
      </c>
      <c r="L15" s="139"/>
      <c r="M15" s="139" t="s">
        <v>213</v>
      </c>
    </row>
    <row r="16" spans="1:13" ht="16" x14ac:dyDescent="0.2">
      <c r="A16" s="139" t="s">
        <v>205</v>
      </c>
      <c r="B16" s="139" t="s">
        <v>292</v>
      </c>
      <c r="C16" s="139" t="s">
        <v>261</v>
      </c>
      <c r="D16" s="139">
        <v>1156</v>
      </c>
      <c r="E16" s="139" t="s">
        <v>270</v>
      </c>
      <c r="F16" s="139">
        <v>1743.6</v>
      </c>
      <c r="G16" s="139">
        <v>1652.4</v>
      </c>
      <c r="H16" s="139">
        <f t="shared" si="0"/>
        <v>9.1199999999999823E-2</v>
      </c>
      <c r="I16" s="140">
        <v>27149544</v>
      </c>
      <c r="J16" s="140">
        <f t="shared" si="1"/>
        <v>297692368.42105323</v>
      </c>
      <c r="K16" s="141">
        <v>12.428442001342773</v>
      </c>
      <c r="L16" s="139"/>
      <c r="M16" s="139" t="s">
        <v>213</v>
      </c>
    </row>
    <row r="17" spans="1:13" s="176" customFormat="1" ht="16" x14ac:dyDescent="0.2">
      <c r="A17" s="172" t="s">
        <v>191</v>
      </c>
      <c r="B17" s="172" t="s">
        <v>278</v>
      </c>
      <c r="C17" s="172" t="s">
        <v>247</v>
      </c>
      <c r="D17" s="172">
        <v>1156</v>
      </c>
      <c r="E17" s="172" t="s">
        <v>270</v>
      </c>
      <c r="F17" s="173">
        <v>1707.4</v>
      </c>
      <c r="G17" s="173">
        <v>1572.3</v>
      </c>
      <c r="H17" s="172">
        <f t="shared" si="0"/>
        <v>0.13510000000000014</v>
      </c>
      <c r="I17" s="174">
        <v>2927.350056966146</v>
      </c>
      <c r="J17" s="174">
        <f t="shared" si="1"/>
        <v>21668.024107817491</v>
      </c>
      <c r="K17" s="175">
        <v>29.590835571289062</v>
      </c>
      <c r="L17" s="172"/>
      <c r="M17" s="172" t="s">
        <v>213</v>
      </c>
    </row>
    <row r="18" spans="1:13" ht="16" x14ac:dyDescent="0.2">
      <c r="A18" s="139" t="s">
        <v>185</v>
      </c>
      <c r="B18" s="139" t="s">
        <v>272</v>
      </c>
      <c r="C18" s="139" t="s">
        <v>241</v>
      </c>
      <c r="D18" s="139">
        <v>1156</v>
      </c>
      <c r="E18" s="139" t="s">
        <v>270</v>
      </c>
      <c r="F18" s="126">
        <v>1765.5</v>
      </c>
      <c r="G18" s="126">
        <v>1661.2</v>
      </c>
      <c r="H18" s="139">
        <f t="shared" si="0"/>
        <v>0.10429999999999995</v>
      </c>
      <c r="I18" s="140">
        <v>92571608</v>
      </c>
      <c r="J18" s="140">
        <f t="shared" si="1"/>
        <v>887551371.04506278</v>
      </c>
      <c r="K18" s="141">
        <v>10.064591884613037</v>
      </c>
      <c r="L18" s="139"/>
      <c r="M18" s="139" t="s">
        <v>213</v>
      </c>
    </row>
    <row r="19" spans="1:13" ht="16" x14ac:dyDescent="0.2">
      <c r="A19" s="139" t="s">
        <v>194</v>
      </c>
      <c r="B19" s="139" t="s">
        <v>281</v>
      </c>
      <c r="C19" s="139" t="s">
        <v>250</v>
      </c>
      <c r="D19" s="139">
        <v>1156</v>
      </c>
      <c r="E19" s="139" t="s">
        <v>270</v>
      </c>
      <c r="F19" s="126">
        <v>1672</v>
      </c>
      <c r="G19" s="126">
        <v>1591.4</v>
      </c>
      <c r="H19" s="139">
        <f t="shared" si="0"/>
        <v>8.0599999999999908E-2</v>
      </c>
      <c r="I19" s="140">
        <v>72046028</v>
      </c>
      <c r="J19" s="140">
        <f t="shared" si="1"/>
        <v>893871315.13647747</v>
      </c>
      <c r="K19" s="141">
        <v>10.258609453837076</v>
      </c>
      <c r="L19" s="139"/>
      <c r="M19" s="139" t="s">
        <v>213</v>
      </c>
    </row>
    <row r="20" spans="1:13" ht="16" x14ac:dyDescent="0.2">
      <c r="A20" s="139" t="s">
        <v>189</v>
      </c>
      <c r="B20" s="139" t="s">
        <v>276</v>
      </c>
      <c r="C20" s="139" t="s">
        <v>245</v>
      </c>
      <c r="D20" s="139">
        <v>1156</v>
      </c>
      <c r="E20" s="139" t="s">
        <v>270</v>
      </c>
      <c r="F20" s="126">
        <v>1687.1</v>
      </c>
      <c r="G20" s="126">
        <v>1586.5</v>
      </c>
      <c r="H20" s="139">
        <f t="shared" si="0"/>
        <v>0.10059999999999991</v>
      </c>
      <c r="I20" s="140">
        <v>1303958.1875</v>
      </c>
      <c r="J20" s="140">
        <f t="shared" si="1"/>
        <v>12961811.008946333</v>
      </c>
      <c r="K20" s="141">
        <v>18.066935221354168</v>
      </c>
      <c r="L20" s="139"/>
      <c r="M20" s="139" t="s">
        <v>213</v>
      </c>
    </row>
    <row r="21" spans="1:13" ht="16" x14ac:dyDescent="0.2">
      <c r="A21" s="139" t="s">
        <v>203</v>
      </c>
      <c r="B21" s="139" t="s">
        <v>290</v>
      </c>
      <c r="C21" s="139" t="s">
        <v>259</v>
      </c>
      <c r="D21" s="139">
        <v>1156</v>
      </c>
      <c r="E21" s="139" t="s">
        <v>270</v>
      </c>
      <c r="F21" s="139">
        <v>1753.6</v>
      </c>
      <c r="G21" s="139">
        <v>1660.2</v>
      </c>
      <c r="H21" s="139">
        <f t="shared" si="0"/>
        <v>9.3399999999999858E-2</v>
      </c>
      <c r="I21" s="140">
        <v>26024758</v>
      </c>
      <c r="J21" s="140">
        <f t="shared" si="1"/>
        <v>278637665.95289123</v>
      </c>
      <c r="K21" s="141">
        <v>12.416003227233887</v>
      </c>
      <c r="L21" s="139"/>
      <c r="M21" s="139" t="s">
        <v>213</v>
      </c>
    </row>
    <row r="22" spans="1:13" ht="16" x14ac:dyDescent="0.2">
      <c r="A22" s="139" t="s">
        <v>186</v>
      </c>
      <c r="B22" s="139" t="s">
        <v>273</v>
      </c>
      <c r="C22" s="139" t="s">
        <v>242</v>
      </c>
      <c r="D22" s="139">
        <v>1156</v>
      </c>
      <c r="E22" s="139" t="s">
        <v>270</v>
      </c>
      <c r="F22" s="126">
        <v>1734.6</v>
      </c>
      <c r="G22" s="126">
        <v>1647.4</v>
      </c>
      <c r="H22" s="139">
        <f t="shared" si="0"/>
        <v>8.7199999999999819E-2</v>
      </c>
      <c r="I22" s="140">
        <v>47257700</v>
      </c>
      <c r="J22" s="140">
        <f t="shared" si="1"/>
        <v>541946100.91743231</v>
      </c>
      <c r="K22" s="141">
        <v>11.311622619628906</v>
      </c>
      <c r="L22" s="139"/>
      <c r="M22" s="139" t="s">
        <v>213</v>
      </c>
    </row>
    <row r="23" spans="1:13" ht="16" x14ac:dyDescent="0.2">
      <c r="A23" s="139" t="s">
        <v>195</v>
      </c>
      <c r="B23" s="139" t="s">
        <v>282</v>
      </c>
      <c r="C23" s="139" t="s">
        <v>251</v>
      </c>
      <c r="D23" s="139">
        <v>1156</v>
      </c>
      <c r="E23" s="139" t="s">
        <v>270</v>
      </c>
      <c r="F23" s="126">
        <v>1677.8</v>
      </c>
      <c r="G23" s="126">
        <v>1584</v>
      </c>
      <c r="H23" s="139">
        <f t="shared" si="0"/>
        <v>9.3799999999999953E-2</v>
      </c>
      <c r="I23" s="140">
        <v>40749904</v>
      </c>
      <c r="J23" s="140">
        <f t="shared" si="1"/>
        <v>434433944.56290001</v>
      </c>
      <c r="K23" s="141">
        <v>11.688416481018066</v>
      </c>
      <c r="L23" s="139"/>
      <c r="M23" s="139" t="s">
        <v>213</v>
      </c>
    </row>
    <row r="24" spans="1:13" ht="16" x14ac:dyDescent="0.2">
      <c r="A24" s="139" t="s">
        <v>202</v>
      </c>
      <c r="B24" s="139" t="s">
        <v>289</v>
      </c>
      <c r="C24" s="139" t="s">
        <v>258</v>
      </c>
      <c r="D24" s="139">
        <v>1156</v>
      </c>
      <c r="E24" s="139" t="s">
        <v>270</v>
      </c>
      <c r="F24" s="139">
        <v>1748.2</v>
      </c>
      <c r="G24" s="139">
        <v>1657.6</v>
      </c>
      <c r="H24" s="139">
        <f t="shared" si="0"/>
        <v>9.0600000000000139E-2</v>
      </c>
      <c r="I24" s="140">
        <v>22874958</v>
      </c>
      <c r="J24" s="140">
        <f t="shared" si="1"/>
        <v>252482980.13244995</v>
      </c>
      <c r="K24" s="141">
        <v>12.691778182983398</v>
      </c>
      <c r="L24" s="139"/>
      <c r="M24" s="139" t="s">
        <v>213</v>
      </c>
    </row>
    <row r="25" spans="1:13" ht="16" x14ac:dyDescent="0.2">
      <c r="A25" s="139" t="s">
        <v>212</v>
      </c>
      <c r="B25" s="139" t="s">
        <v>299</v>
      </c>
      <c r="C25" s="139" t="s">
        <v>268</v>
      </c>
      <c r="D25" s="139">
        <v>1156</v>
      </c>
      <c r="E25" s="139" t="s">
        <v>270</v>
      </c>
      <c r="F25" s="142">
        <v>1730.5</v>
      </c>
      <c r="G25" s="142">
        <v>1646.4</v>
      </c>
      <c r="H25" s="139">
        <f t="shared" si="0"/>
        <v>8.4099999999999911E-2</v>
      </c>
      <c r="I25" s="140">
        <v>56173828</v>
      </c>
      <c r="J25" s="140">
        <f t="shared" si="1"/>
        <v>667940879.90487587</v>
      </c>
      <c r="K25" s="141">
        <v>10.898917675018311</v>
      </c>
      <c r="L25" s="139"/>
      <c r="M25" s="139" t="s">
        <v>213</v>
      </c>
    </row>
    <row r="26" spans="1:13" ht="16" x14ac:dyDescent="0.2">
      <c r="A26" s="139" t="s">
        <v>207</v>
      </c>
      <c r="B26" s="139" t="s">
        <v>294</v>
      </c>
      <c r="C26" s="139" t="s">
        <v>263</v>
      </c>
      <c r="D26" s="139">
        <v>1156</v>
      </c>
      <c r="E26" s="139" t="s">
        <v>270</v>
      </c>
      <c r="F26" s="139">
        <v>1649.1</v>
      </c>
      <c r="G26" s="139">
        <v>1567</v>
      </c>
      <c r="H26" s="139">
        <f t="shared" si="0"/>
        <v>8.2099999999999909E-2</v>
      </c>
      <c r="I26" s="140">
        <v>42056790.666666664</v>
      </c>
      <c r="J26" s="140">
        <f t="shared" si="1"/>
        <v>512262980.10556287</v>
      </c>
      <c r="K26" s="141">
        <v>11.489778518676758</v>
      </c>
      <c r="L26" s="139"/>
      <c r="M26" s="139" t="s">
        <v>213</v>
      </c>
    </row>
    <row r="27" spans="1:13" ht="16" x14ac:dyDescent="0.2">
      <c r="A27" s="139" t="s">
        <v>211</v>
      </c>
      <c r="B27" s="139" t="s">
        <v>298</v>
      </c>
      <c r="C27" s="139" t="s">
        <v>267</v>
      </c>
      <c r="D27" s="139">
        <v>1156</v>
      </c>
      <c r="E27" s="139" t="s">
        <v>270</v>
      </c>
      <c r="F27" s="142">
        <v>1679.9</v>
      </c>
      <c r="G27" s="142">
        <v>1581</v>
      </c>
      <c r="H27" s="139">
        <f t="shared" si="0"/>
        <v>9.8900000000000085E-2</v>
      </c>
      <c r="I27" s="140">
        <v>12552608.666666666</v>
      </c>
      <c r="J27" s="140">
        <f t="shared" si="1"/>
        <v>126922231.20997629</v>
      </c>
      <c r="K27" s="141">
        <v>13.968351999918619</v>
      </c>
      <c r="L27" s="139"/>
      <c r="M27" s="139" t="s">
        <v>213</v>
      </c>
    </row>
    <row r="28" spans="1:13" ht="16" x14ac:dyDescent="0.2">
      <c r="A28" s="139" t="s">
        <v>204</v>
      </c>
      <c r="B28" s="139" t="s">
        <v>291</v>
      </c>
      <c r="C28" s="139" t="s">
        <v>260</v>
      </c>
      <c r="D28" s="139">
        <v>1156</v>
      </c>
      <c r="E28" s="139" t="s">
        <v>270</v>
      </c>
      <c r="F28" s="139">
        <v>1762.6</v>
      </c>
      <c r="G28" s="139">
        <v>1654.8</v>
      </c>
      <c r="H28" s="139">
        <f t="shared" si="0"/>
        <v>0.10779999999999995</v>
      </c>
      <c r="I28" s="140">
        <v>4596193</v>
      </c>
      <c r="J28" s="140">
        <f t="shared" si="1"/>
        <v>42636298.701298721</v>
      </c>
      <c r="K28" s="141">
        <v>15.890204429626465</v>
      </c>
      <c r="L28" s="139"/>
      <c r="M28" s="139" t="s">
        <v>213</v>
      </c>
    </row>
    <row r="29" spans="1:13" ht="16" x14ac:dyDescent="0.2">
      <c r="A29" s="139" t="s">
        <v>196</v>
      </c>
      <c r="B29" s="139" t="s">
        <v>283</v>
      </c>
      <c r="C29" s="139" t="s">
        <v>252</v>
      </c>
      <c r="D29" s="139">
        <v>1156</v>
      </c>
      <c r="E29" s="139" t="s">
        <v>270</v>
      </c>
      <c r="F29" s="126">
        <v>1660.2</v>
      </c>
      <c r="G29" s="126">
        <v>1584.6</v>
      </c>
      <c r="H29" s="139">
        <f t="shared" si="0"/>
        <v>7.5600000000000139E-2</v>
      </c>
      <c r="I29" s="140">
        <v>19090635</v>
      </c>
      <c r="J29" s="140">
        <f t="shared" si="1"/>
        <v>252521626.98412651</v>
      </c>
      <c r="K29" s="141">
        <v>13.000165939331055</v>
      </c>
      <c r="L29" s="139"/>
      <c r="M29" s="139" t="s">
        <v>213</v>
      </c>
    </row>
  </sheetData>
  <sortState xmlns:xlrd2="http://schemas.microsoft.com/office/spreadsheetml/2017/richdata2" ref="A2:M29">
    <sortCondition ref="A2:A29"/>
  </sortState>
  <phoneticPr fontId="19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7439-B5EA-8847-981A-7B7B30D323AF}">
  <sheetPr>
    <tabColor theme="9" tint="0.79998168889431442"/>
  </sheetPr>
  <dimension ref="A1:L193"/>
  <sheetViews>
    <sheetView topLeftCell="A81" workbookViewId="0">
      <pane xSplit="1" topLeftCell="B1" activePane="topRight" state="frozen"/>
      <selection pane="topRight" activeCell="A31" sqref="A31:XFD31"/>
    </sheetView>
  </sheetViews>
  <sheetFormatPr baseColWidth="10" defaultRowHeight="15" x14ac:dyDescent="0.2"/>
  <cols>
    <col min="2" max="2" width="38" bestFit="1" customWidth="1"/>
    <col min="3" max="3" width="18.33203125" bestFit="1" customWidth="1"/>
    <col min="4" max="4" width="19.5" bestFit="1" customWidth="1"/>
    <col min="5" max="5" width="20.33203125" bestFit="1" customWidth="1"/>
    <col min="6" max="6" width="8.1640625" bestFit="1" customWidth="1"/>
    <col min="7" max="7" width="10" bestFit="1" customWidth="1"/>
    <col min="8" max="8" width="18.6640625" bestFit="1" customWidth="1"/>
    <col min="9" max="9" width="9.33203125" bestFit="1" customWidth="1"/>
    <col min="10" max="10" width="18" bestFit="1" customWidth="1"/>
    <col min="11" max="11" width="13.83203125" bestFit="1" customWidth="1"/>
  </cols>
  <sheetData>
    <row r="1" spans="1:12" ht="19" x14ac:dyDescent="0.25">
      <c r="A1" s="114" t="s">
        <v>174</v>
      </c>
      <c r="B1" s="129" t="s">
        <v>225</v>
      </c>
      <c r="C1" s="116" t="s">
        <v>226</v>
      </c>
      <c r="D1" s="115" t="s">
        <v>214</v>
      </c>
      <c r="E1" s="116" t="s">
        <v>215</v>
      </c>
      <c r="F1" s="115" t="s">
        <v>216</v>
      </c>
      <c r="G1" s="116" t="s">
        <v>217</v>
      </c>
      <c r="H1" s="117" t="s">
        <v>218</v>
      </c>
      <c r="I1" s="118" t="s">
        <v>219</v>
      </c>
      <c r="J1" s="119" t="s">
        <v>220</v>
      </c>
      <c r="K1" s="120" t="s">
        <v>221</v>
      </c>
      <c r="L1" s="115" t="s">
        <v>222</v>
      </c>
    </row>
    <row r="2" spans="1:12" x14ac:dyDescent="0.2">
      <c r="A2" s="130" t="s">
        <v>227</v>
      </c>
      <c r="B2" s="121"/>
      <c r="C2" s="121"/>
      <c r="D2" s="121">
        <f>(B2-C2)/1000</f>
        <v>0</v>
      </c>
      <c r="E2" s="121" t="s">
        <v>234</v>
      </c>
      <c r="F2" s="121" t="s">
        <v>0</v>
      </c>
      <c r="G2" s="121">
        <v>200000000</v>
      </c>
      <c r="H2" s="121"/>
      <c r="I2" s="121">
        <v>8.2063322067260742</v>
      </c>
      <c r="J2" s="121"/>
      <c r="K2" s="121"/>
      <c r="L2" s="131"/>
    </row>
    <row r="3" spans="1:12" x14ac:dyDescent="0.2">
      <c r="A3" s="125" t="s">
        <v>227</v>
      </c>
      <c r="D3">
        <f>(B3-C3)/1000</f>
        <v>0</v>
      </c>
      <c r="E3" t="s">
        <v>234</v>
      </c>
      <c r="F3" t="s">
        <v>2</v>
      </c>
      <c r="G3">
        <v>200000000</v>
      </c>
      <c r="I3">
        <v>8.5338220596313477</v>
      </c>
      <c r="K3" s="26"/>
      <c r="L3" s="132"/>
    </row>
    <row r="4" spans="1:12" x14ac:dyDescent="0.2">
      <c r="A4" s="125" t="s">
        <v>227</v>
      </c>
      <c r="D4">
        <f t="shared" ref="D4:D67" si="0">(B4-C4)/1000</f>
        <v>0</v>
      </c>
      <c r="E4" t="s">
        <v>234</v>
      </c>
      <c r="F4" t="s">
        <v>5</v>
      </c>
      <c r="G4">
        <v>200000000</v>
      </c>
      <c r="H4">
        <f>AVERAGE(G2:G4)</f>
        <v>200000000</v>
      </c>
      <c r="I4">
        <v>8.4534749984741211</v>
      </c>
      <c r="J4">
        <f>AVERAGE(I2:I4)</f>
        <v>8.3978764216105137</v>
      </c>
      <c r="K4" s="26" t="e">
        <f>H4/D4</f>
        <v>#DIV/0!</v>
      </c>
      <c r="L4" s="128" t="s">
        <v>223</v>
      </c>
    </row>
    <row r="5" spans="1:12" ht="16" x14ac:dyDescent="0.2">
      <c r="A5" s="125" t="s">
        <v>185</v>
      </c>
      <c r="B5" s="126">
        <v>1765.5</v>
      </c>
      <c r="C5" s="126">
        <v>1661.2</v>
      </c>
      <c r="D5">
        <f t="shared" si="0"/>
        <v>0.10429999999999995</v>
      </c>
      <c r="E5" t="s">
        <v>234</v>
      </c>
      <c r="F5" s="2" t="s">
        <v>7</v>
      </c>
      <c r="K5" s="26"/>
      <c r="L5" s="133"/>
    </row>
    <row r="6" spans="1:12" ht="16" x14ac:dyDescent="0.2">
      <c r="A6" s="125" t="s">
        <v>185</v>
      </c>
      <c r="B6" s="126">
        <v>1765.5</v>
      </c>
      <c r="C6" s="126">
        <v>1661.2</v>
      </c>
      <c r="D6">
        <f t="shared" si="0"/>
        <v>0.10429999999999995</v>
      </c>
      <c r="E6" t="s">
        <v>234</v>
      </c>
      <c r="F6" t="s">
        <v>9</v>
      </c>
      <c r="G6">
        <v>85528736</v>
      </c>
      <c r="I6">
        <v>10.206398010253906</v>
      </c>
      <c r="K6" s="26"/>
      <c r="L6" s="133"/>
    </row>
    <row r="7" spans="1:12" ht="16" x14ac:dyDescent="0.2">
      <c r="A7" s="125" t="s">
        <v>185</v>
      </c>
      <c r="B7" s="126">
        <v>1765.5</v>
      </c>
      <c r="C7" s="126">
        <v>1661.2</v>
      </c>
      <c r="D7">
        <f t="shared" si="0"/>
        <v>0.10429999999999995</v>
      </c>
      <c r="E7" t="s">
        <v>234</v>
      </c>
      <c r="F7" t="s">
        <v>11</v>
      </c>
      <c r="G7">
        <v>99614480</v>
      </c>
      <c r="H7">
        <f>AVERAGE(G5:G7)</f>
        <v>92571608</v>
      </c>
      <c r="I7">
        <v>9.922785758972168</v>
      </c>
      <c r="J7">
        <f>AVERAGE(I5:I7)</f>
        <v>10.064591884613037</v>
      </c>
      <c r="K7" s="26">
        <f>H7/D7</f>
        <v>887551371.04506278</v>
      </c>
      <c r="L7" s="128" t="s">
        <v>223</v>
      </c>
    </row>
    <row r="8" spans="1:12" ht="16" x14ac:dyDescent="0.2">
      <c r="A8" s="125" t="s">
        <v>192</v>
      </c>
      <c r="B8" s="126">
        <v>1748.8</v>
      </c>
      <c r="C8" s="126">
        <v>1660.2</v>
      </c>
      <c r="D8">
        <f t="shared" si="0"/>
        <v>8.8599999999999915E-2</v>
      </c>
      <c r="E8" t="s">
        <v>234</v>
      </c>
      <c r="F8" t="s">
        <v>13</v>
      </c>
      <c r="G8">
        <v>31677584</v>
      </c>
      <c r="I8">
        <v>12.054128646850586</v>
      </c>
      <c r="K8" s="26"/>
      <c r="L8" s="133"/>
    </row>
    <row r="9" spans="1:12" ht="16" x14ac:dyDescent="0.2">
      <c r="A9" s="125" t="s">
        <v>192</v>
      </c>
      <c r="B9" s="126">
        <v>1748.8</v>
      </c>
      <c r="C9" s="126">
        <v>1660.2</v>
      </c>
      <c r="D9">
        <f t="shared" si="0"/>
        <v>8.8599999999999915E-2</v>
      </c>
      <c r="E9" t="s">
        <v>234</v>
      </c>
      <c r="F9" t="s">
        <v>16</v>
      </c>
      <c r="G9">
        <v>53643184</v>
      </c>
      <c r="I9">
        <v>11.074224472045898</v>
      </c>
      <c r="K9" s="26"/>
      <c r="L9" s="133"/>
    </row>
    <row r="10" spans="1:12" ht="16" x14ac:dyDescent="0.2">
      <c r="A10" s="125" t="s">
        <v>192</v>
      </c>
      <c r="B10" s="126">
        <v>1748.8</v>
      </c>
      <c r="C10" s="126">
        <v>1660.2</v>
      </c>
      <c r="D10">
        <f t="shared" si="0"/>
        <v>8.8599999999999915E-2</v>
      </c>
      <c r="E10" t="s">
        <v>234</v>
      </c>
      <c r="F10" t="s">
        <v>19</v>
      </c>
      <c r="G10">
        <v>81969600</v>
      </c>
      <c r="H10">
        <f t="shared" ref="H10" si="1">AVERAGE(G8:G10)</f>
        <v>55763456</v>
      </c>
      <c r="I10">
        <v>10.285468101501465</v>
      </c>
      <c r="J10">
        <f t="shared" ref="J10" si="2">AVERAGE(I8:I10)</f>
        <v>11.137940406799316</v>
      </c>
      <c r="K10" s="26">
        <f t="shared" ref="K10" si="3">H10/D10</f>
        <v>629384379.23250628</v>
      </c>
      <c r="L10" s="128" t="s">
        <v>223</v>
      </c>
    </row>
    <row r="11" spans="1:12" ht="16" x14ac:dyDescent="0.2">
      <c r="A11" s="125"/>
      <c r="D11">
        <f t="shared" si="0"/>
        <v>0</v>
      </c>
      <c r="E11" t="s">
        <v>234</v>
      </c>
      <c r="F11" s="2" t="s">
        <v>22</v>
      </c>
      <c r="K11" s="26"/>
      <c r="L11" s="133"/>
    </row>
    <row r="12" spans="1:12" ht="16" x14ac:dyDescent="0.2">
      <c r="A12" s="125"/>
      <c r="D12">
        <f t="shared" si="0"/>
        <v>0</v>
      </c>
      <c r="E12" t="s">
        <v>234</v>
      </c>
      <c r="F12" s="2" t="s">
        <v>25</v>
      </c>
      <c r="K12" s="26"/>
      <c r="L12" s="133"/>
    </row>
    <row r="13" spans="1:12" ht="16" x14ac:dyDescent="0.2">
      <c r="A13" s="125"/>
      <c r="D13">
        <f t="shared" si="0"/>
        <v>0</v>
      </c>
      <c r="E13" t="s">
        <v>234</v>
      </c>
      <c r="F13" s="2" t="s">
        <v>28</v>
      </c>
      <c r="H13" t="e">
        <f t="shared" ref="H13" si="4">AVERAGE(G11:G13)</f>
        <v>#DIV/0!</v>
      </c>
      <c r="J13" t="e">
        <f t="shared" ref="J13" si="5">AVERAGE(I11:I13)</f>
        <v>#DIV/0!</v>
      </c>
      <c r="K13" s="26" t="e">
        <f t="shared" ref="K13" si="6">H13/D13</f>
        <v>#DIV/0!</v>
      </c>
      <c r="L13" s="134" t="s">
        <v>238</v>
      </c>
    </row>
    <row r="14" spans="1:12" x14ac:dyDescent="0.2">
      <c r="A14" s="125" t="s">
        <v>228</v>
      </c>
      <c r="D14">
        <f t="shared" si="0"/>
        <v>0</v>
      </c>
      <c r="E14" t="s">
        <v>234</v>
      </c>
      <c r="F14" t="s">
        <v>31</v>
      </c>
      <c r="G14">
        <v>40000000</v>
      </c>
      <c r="I14">
        <v>12.069543838500977</v>
      </c>
      <c r="K14" s="26"/>
      <c r="L14" s="133"/>
    </row>
    <row r="15" spans="1:12" x14ac:dyDescent="0.2">
      <c r="A15" s="125" t="s">
        <v>228</v>
      </c>
      <c r="D15">
        <f t="shared" si="0"/>
        <v>0</v>
      </c>
      <c r="E15" t="s">
        <v>234</v>
      </c>
      <c r="F15" t="s">
        <v>34</v>
      </c>
      <c r="G15">
        <v>40000000</v>
      </c>
      <c r="I15">
        <v>11.937203407287598</v>
      </c>
      <c r="K15" s="26"/>
      <c r="L15" s="133"/>
    </row>
    <row r="16" spans="1:12" x14ac:dyDescent="0.2">
      <c r="A16" s="125" t="s">
        <v>228</v>
      </c>
      <c r="D16">
        <f t="shared" si="0"/>
        <v>0</v>
      </c>
      <c r="E16" t="s">
        <v>234</v>
      </c>
      <c r="F16" t="s">
        <v>37</v>
      </c>
      <c r="G16">
        <v>40000000</v>
      </c>
      <c r="H16">
        <f t="shared" ref="H16" si="7">AVERAGE(G14:G16)</f>
        <v>40000000</v>
      </c>
      <c r="I16">
        <v>11.489170074462891</v>
      </c>
      <c r="J16">
        <f t="shared" ref="J16" si="8">AVERAGE(I14:I16)</f>
        <v>11.831972440083822</v>
      </c>
      <c r="K16" s="26" t="e">
        <f t="shared" ref="K16" si="9">H16/D16</f>
        <v>#DIV/0!</v>
      </c>
      <c r="L16" s="128" t="s">
        <v>223</v>
      </c>
    </row>
    <row r="17" spans="1:12" ht="16" x14ac:dyDescent="0.2">
      <c r="A17" s="125" t="s">
        <v>186</v>
      </c>
      <c r="B17" s="126">
        <v>1734.6</v>
      </c>
      <c r="C17" s="126">
        <v>1647.4</v>
      </c>
      <c r="D17">
        <f t="shared" si="0"/>
        <v>8.7199999999999819E-2</v>
      </c>
      <c r="E17" t="s">
        <v>234</v>
      </c>
      <c r="F17" s="2" t="s">
        <v>41</v>
      </c>
      <c r="K17" s="26"/>
      <c r="L17" s="133"/>
    </row>
    <row r="18" spans="1:12" ht="16" x14ac:dyDescent="0.2">
      <c r="A18" s="125" t="s">
        <v>186</v>
      </c>
      <c r="B18" s="126">
        <v>1734.6</v>
      </c>
      <c r="C18" s="126">
        <v>1647.4</v>
      </c>
      <c r="D18">
        <f t="shared" si="0"/>
        <v>8.7199999999999819E-2</v>
      </c>
      <c r="E18" t="s">
        <v>234</v>
      </c>
      <c r="F18" t="s">
        <v>43</v>
      </c>
      <c r="G18">
        <v>45282772</v>
      </c>
      <c r="I18">
        <v>11.389410972595215</v>
      </c>
      <c r="K18" s="26"/>
      <c r="L18" s="133"/>
    </row>
    <row r="19" spans="1:12" ht="16" x14ac:dyDescent="0.2">
      <c r="A19" s="125" t="s">
        <v>186</v>
      </c>
      <c r="B19" s="126">
        <v>1734.6</v>
      </c>
      <c r="C19" s="126">
        <v>1647.4</v>
      </c>
      <c r="D19">
        <f t="shared" si="0"/>
        <v>8.7199999999999819E-2</v>
      </c>
      <c r="E19" t="s">
        <v>234</v>
      </c>
      <c r="F19" t="s">
        <v>45</v>
      </c>
      <c r="G19">
        <v>49232628</v>
      </c>
      <c r="H19">
        <f t="shared" ref="H19" si="10">AVERAGE(G17:G19)</f>
        <v>47257700</v>
      </c>
      <c r="I19">
        <v>11.233834266662598</v>
      </c>
      <c r="J19">
        <f t="shared" ref="J19" si="11">AVERAGE(I17:I19)</f>
        <v>11.311622619628906</v>
      </c>
      <c r="K19" s="26">
        <f t="shared" ref="K19" si="12">H19/D19</f>
        <v>541946100.91743231</v>
      </c>
      <c r="L19" s="128" t="s">
        <v>223</v>
      </c>
    </row>
    <row r="20" spans="1:12" ht="16" x14ac:dyDescent="0.2">
      <c r="A20" s="125" t="s">
        <v>193</v>
      </c>
      <c r="B20" s="126">
        <v>1712.7</v>
      </c>
      <c r="C20" s="126">
        <v>1617.3</v>
      </c>
      <c r="D20">
        <f t="shared" si="0"/>
        <v>9.5400000000000096E-2</v>
      </c>
      <c r="E20" t="s">
        <v>234</v>
      </c>
      <c r="F20" t="s">
        <v>47</v>
      </c>
      <c r="G20">
        <v>24284420</v>
      </c>
      <c r="I20">
        <v>12.548548698425293</v>
      </c>
      <c r="K20" s="26"/>
      <c r="L20" s="133"/>
    </row>
    <row r="21" spans="1:12" ht="16" x14ac:dyDescent="0.2">
      <c r="A21" s="125" t="s">
        <v>193</v>
      </c>
      <c r="B21" s="126">
        <v>1712.7</v>
      </c>
      <c r="C21" s="126">
        <v>1617.3</v>
      </c>
      <c r="D21">
        <f t="shared" si="0"/>
        <v>9.5400000000000096E-2</v>
      </c>
      <c r="E21" t="s">
        <v>234</v>
      </c>
      <c r="F21" t="s">
        <v>49</v>
      </c>
      <c r="G21">
        <v>35277824</v>
      </c>
      <c r="I21">
        <v>11.853876113891602</v>
      </c>
      <c r="K21" s="26"/>
      <c r="L21" s="133"/>
    </row>
    <row r="22" spans="1:12" ht="16" x14ac:dyDescent="0.2">
      <c r="A22" s="125" t="s">
        <v>193</v>
      </c>
      <c r="B22" s="126">
        <v>1712.7</v>
      </c>
      <c r="C22" s="126">
        <v>1617.3</v>
      </c>
      <c r="D22">
        <f t="shared" si="0"/>
        <v>9.5400000000000096E-2</v>
      </c>
      <c r="E22" t="s">
        <v>234</v>
      </c>
      <c r="F22" t="s">
        <v>52</v>
      </c>
      <c r="G22">
        <v>47075824</v>
      </c>
      <c r="H22">
        <f t="shared" ref="H22" si="13">AVERAGE(G20:G22)</f>
        <v>35546022.666666664</v>
      </c>
      <c r="I22">
        <v>11.317170143127441</v>
      </c>
      <c r="J22">
        <f t="shared" ref="J22" si="14">AVERAGE(I20:I22)</f>
        <v>11.906531651814779</v>
      </c>
      <c r="K22" s="26">
        <f t="shared" ref="K22" si="15">H22/D22</f>
        <v>372599818.30887449</v>
      </c>
      <c r="L22" s="128" t="s">
        <v>223</v>
      </c>
    </row>
    <row r="23" spans="1:12" ht="16" x14ac:dyDescent="0.2">
      <c r="A23" s="125"/>
      <c r="D23">
        <f t="shared" si="0"/>
        <v>0</v>
      </c>
      <c r="E23" t="s">
        <v>234</v>
      </c>
      <c r="F23" s="2" t="s">
        <v>55</v>
      </c>
      <c r="K23" s="26"/>
      <c r="L23" s="133"/>
    </row>
    <row r="24" spans="1:12" ht="16" x14ac:dyDescent="0.2">
      <c r="A24" s="125"/>
      <c r="D24">
        <f t="shared" si="0"/>
        <v>0</v>
      </c>
      <c r="E24" t="s">
        <v>234</v>
      </c>
      <c r="F24" s="2" t="s">
        <v>60</v>
      </c>
      <c r="K24" s="26"/>
      <c r="L24" s="133"/>
    </row>
    <row r="25" spans="1:12" ht="16" x14ac:dyDescent="0.2">
      <c r="A25" s="125"/>
      <c r="D25">
        <f t="shared" si="0"/>
        <v>0</v>
      </c>
      <c r="E25" t="s">
        <v>234</v>
      </c>
      <c r="F25" s="2" t="s">
        <v>63</v>
      </c>
      <c r="H25" t="e">
        <f t="shared" ref="H25" si="16">AVERAGE(G23:G25)</f>
        <v>#DIV/0!</v>
      </c>
      <c r="J25" t="e">
        <f t="shared" ref="J25" si="17">AVERAGE(I23:I25)</f>
        <v>#DIV/0!</v>
      </c>
      <c r="K25" s="26" t="e">
        <f t="shared" ref="K25" si="18">H25/D25</f>
        <v>#DIV/0!</v>
      </c>
      <c r="L25" s="134" t="s">
        <v>238</v>
      </c>
    </row>
    <row r="26" spans="1:12" x14ac:dyDescent="0.2">
      <c r="A26" s="125" t="s">
        <v>229</v>
      </c>
      <c r="D26">
        <f t="shared" si="0"/>
        <v>0</v>
      </c>
      <c r="E26" t="s">
        <v>234</v>
      </c>
      <c r="F26" t="s">
        <v>65</v>
      </c>
      <c r="G26">
        <v>8000000</v>
      </c>
      <c r="I26">
        <v>14.770678520202637</v>
      </c>
      <c r="K26" s="26"/>
      <c r="L26" s="133"/>
    </row>
    <row r="27" spans="1:12" x14ac:dyDescent="0.2">
      <c r="A27" s="125" t="s">
        <v>229</v>
      </c>
      <c r="D27">
        <f t="shared" si="0"/>
        <v>0</v>
      </c>
      <c r="E27" t="s">
        <v>234</v>
      </c>
      <c r="F27" t="s">
        <v>67</v>
      </c>
      <c r="G27">
        <v>8000000</v>
      </c>
      <c r="I27">
        <v>14.570995330810547</v>
      </c>
      <c r="K27" s="26"/>
      <c r="L27" s="133"/>
    </row>
    <row r="28" spans="1:12" x14ac:dyDescent="0.2">
      <c r="A28" s="125" t="s">
        <v>229</v>
      </c>
      <c r="D28">
        <f t="shared" si="0"/>
        <v>0</v>
      </c>
      <c r="E28" t="s">
        <v>234</v>
      </c>
      <c r="F28" t="s">
        <v>69</v>
      </c>
      <c r="G28">
        <v>8000000</v>
      </c>
      <c r="H28">
        <f t="shared" ref="H28" si="19">AVERAGE(G26:G28)</f>
        <v>8000000</v>
      </c>
      <c r="I28">
        <v>14.25337028503418</v>
      </c>
      <c r="J28">
        <f t="shared" ref="J28" si="20">AVERAGE(I26:I28)</f>
        <v>14.531681378682455</v>
      </c>
      <c r="K28" s="26" t="e">
        <f t="shared" ref="K28" si="21">H28/D28</f>
        <v>#DIV/0!</v>
      </c>
      <c r="L28" s="128" t="s">
        <v>223</v>
      </c>
    </row>
    <row r="29" spans="1:12" ht="16" x14ac:dyDescent="0.2">
      <c r="A29" s="125" t="s">
        <v>187</v>
      </c>
      <c r="B29" s="126">
        <v>1735.9</v>
      </c>
      <c r="C29" s="126">
        <v>1588.2</v>
      </c>
      <c r="D29">
        <f t="shared" si="0"/>
        <v>0.14770000000000005</v>
      </c>
      <c r="E29" t="s">
        <v>234</v>
      </c>
      <c r="F29" t="s">
        <v>72</v>
      </c>
      <c r="G29">
        <v>91.095809936523438</v>
      </c>
      <c r="I29">
        <v>35.790088653564453</v>
      </c>
      <c r="K29" s="26"/>
      <c r="L29" s="133"/>
    </row>
    <row r="30" spans="1:12" ht="16" x14ac:dyDescent="0.2">
      <c r="A30" s="125" t="s">
        <v>187</v>
      </c>
      <c r="B30" s="126">
        <v>1735.9</v>
      </c>
      <c r="C30" s="126">
        <v>1588.2</v>
      </c>
      <c r="D30">
        <f t="shared" si="0"/>
        <v>0.14770000000000005</v>
      </c>
      <c r="E30" t="s">
        <v>234</v>
      </c>
      <c r="F30" t="s">
        <v>75</v>
      </c>
      <c r="G30">
        <v>48.650470733642578</v>
      </c>
      <c r="I30">
        <v>36.956962585449219</v>
      </c>
      <c r="K30" s="26"/>
      <c r="L30" s="133"/>
    </row>
    <row r="31" spans="1:12" ht="16" x14ac:dyDescent="0.2">
      <c r="A31" s="125" t="s">
        <v>187</v>
      </c>
      <c r="B31" s="126">
        <v>1735.9</v>
      </c>
      <c r="C31" s="126">
        <v>1588.2</v>
      </c>
      <c r="D31">
        <f t="shared" si="0"/>
        <v>0.14770000000000005</v>
      </c>
      <c r="E31" t="s">
        <v>234</v>
      </c>
      <c r="F31" t="s">
        <v>77</v>
      </c>
      <c r="G31">
        <v>37.9368896484375</v>
      </c>
      <c r="H31">
        <f t="shared" ref="H31" si="22">AVERAGE(G29:G31)</f>
        <v>59.227723439534508</v>
      </c>
      <c r="I31">
        <v>37.419689178466797</v>
      </c>
      <c r="J31">
        <f t="shared" ref="J31" si="23">AVERAGE(I29:I31)</f>
        <v>36.722246805826821</v>
      </c>
      <c r="K31" s="26">
        <f t="shared" ref="K31" si="24">H31/D31</f>
        <v>401.00015869691595</v>
      </c>
      <c r="L31" s="128" t="s">
        <v>223</v>
      </c>
    </row>
    <row r="32" spans="1:12" ht="16" x14ac:dyDescent="0.2">
      <c r="A32" s="125" t="s">
        <v>194</v>
      </c>
      <c r="B32" s="126">
        <v>1672</v>
      </c>
      <c r="C32" s="126">
        <v>1591.4</v>
      </c>
      <c r="D32">
        <f t="shared" si="0"/>
        <v>8.0599999999999908E-2</v>
      </c>
      <c r="E32" t="s">
        <v>234</v>
      </c>
      <c r="F32" t="s">
        <v>79</v>
      </c>
      <c r="G32">
        <v>65930208</v>
      </c>
      <c r="I32">
        <v>10.6905517578125</v>
      </c>
      <c r="K32" s="26"/>
      <c r="L32" s="133"/>
    </row>
    <row r="33" spans="1:12" ht="16" x14ac:dyDescent="0.2">
      <c r="A33" s="125" t="s">
        <v>194</v>
      </c>
      <c r="B33" s="126">
        <v>1672</v>
      </c>
      <c r="C33" s="126">
        <v>1591.4</v>
      </c>
      <c r="D33">
        <f t="shared" si="0"/>
        <v>8.0599999999999908E-2</v>
      </c>
      <c r="E33" t="s">
        <v>234</v>
      </c>
      <c r="F33" s="2" t="s">
        <v>81</v>
      </c>
      <c r="I33">
        <v>9.7113199234008789</v>
      </c>
      <c r="K33" s="26"/>
      <c r="L33" s="133"/>
    </row>
    <row r="34" spans="1:12" ht="16" x14ac:dyDescent="0.2">
      <c r="A34" s="125" t="s">
        <v>194</v>
      </c>
      <c r="B34" s="126">
        <v>1672</v>
      </c>
      <c r="C34" s="126">
        <v>1591.4</v>
      </c>
      <c r="D34">
        <f t="shared" si="0"/>
        <v>8.0599999999999908E-2</v>
      </c>
      <c r="E34" t="s">
        <v>234</v>
      </c>
      <c r="F34" t="s">
        <v>83</v>
      </c>
      <c r="G34">
        <v>78161848</v>
      </c>
      <c r="H34">
        <f t="shared" ref="H34" si="25">AVERAGE(G32:G34)</f>
        <v>72046028</v>
      </c>
      <c r="I34">
        <v>10.373956680297852</v>
      </c>
      <c r="J34">
        <f t="shared" ref="J34" si="26">AVERAGE(I32:I34)</f>
        <v>10.258609453837076</v>
      </c>
      <c r="K34" s="26">
        <f t="shared" ref="K34" si="27">H34/D34</f>
        <v>893871315.13647747</v>
      </c>
      <c r="L34" s="128" t="s">
        <v>223</v>
      </c>
    </row>
    <row r="35" spans="1:12" ht="16" x14ac:dyDescent="0.2">
      <c r="A35" s="125"/>
      <c r="D35">
        <f t="shared" si="0"/>
        <v>0</v>
      </c>
      <c r="E35" t="s">
        <v>234</v>
      </c>
      <c r="F35" s="2" t="s">
        <v>85</v>
      </c>
      <c r="K35" s="26"/>
      <c r="L35" s="133"/>
    </row>
    <row r="36" spans="1:12" ht="16" x14ac:dyDescent="0.2">
      <c r="A36" s="125"/>
      <c r="D36">
        <f t="shared" si="0"/>
        <v>0</v>
      </c>
      <c r="E36" t="s">
        <v>234</v>
      </c>
      <c r="F36" s="2" t="s">
        <v>88</v>
      </c>
      <c r="K36" s="26"/>
      <c r="L36" s="133"/>
    </row>
    <row r="37" spans="1:12" ht="16" x14ac:dyDescent="0.2">
      <c r="A37" s="125"/>
      <c r="D37">
        <f t="shared" si="0"/>
        <v>0</v>
      </c>
      <c r="E37" t="s">
        <v>234</v>
      </c>
      <c r="F37" s="2" t="s">
        <v>90</v>
      </c>
      <c r="H37" t="e">
        <f t="shared" ref="H37" si="28">AVERAGE(G35:G37)</f>
        <v>#DIV/0!</v>
      </c>
      <c r="J37" t="e">
        <f t="shared" ref="J37" si="29">AVERAGE(I35:I37)</f>
        <v>#DIV/0!</v>
      </c>
      <c r="K37" s="26" t="e">
        <f t="shared" ref="K37" si="30">H37/D37</f>
        <v>#DIV/0!</v>
      </c>
      <c r="L37" s="134" t="s">
        <v>238</v>
      </c>
    </row>
    <row r="38" spans="1:12" x14ac:dyDescent="0.2">
      <c r="A38" s="125" t="s">
        <v>230</v>
      </c>
      <c r="D38">
        <f t="shared" si="0"/>
        <v>0</v>
      </c>
      <c r="E38" t="s">
        <v>234</v>
      </c>
      <c r="F38" t="s">
        <v>95</v>
      </c>
      <c r="G38">
        <v>1600000</v>
      </c>
      <c r="I38">
        <v>17.516811370849609</v>
      </c>
      <c r="K38" s="26"/>
      <c r="L38" s="133"/>
    </row>
    <row r="39" spans="1:12" x14ac:dyDescent="0.2">
      <c r="A39" s="125" t="s">
        <v>230</v>
      </c>
      <c r="D39">
        <f t="shared" si="0"/>
        <v>0</v>
      </c>
      <c r="E39" t="s">
        <v>234</v>
      </c>
      <c r="F39" t="s">
        <v>98</v>
      </c>
      <c r="G39">
        <v>1600000</v>
      </c>
      <c r="I39">
        <v>17.744361877441406</v>
      </c>
      <c r="K39" s="26"/>
      <c r="L39" s="133"/>
    </row>
    <row r="40" spans="1:12" x14ac:dyDescent="0.2">
      <c r="A40" s="125" t="s">
        <v>230</v>
      </c>
      <c r="D40">
        <f t="shared" si="0"/>
        <v>0</v>
      </c>
      <c r="E40" t="s">
        <v>234</v>
      </c>
      <c r="F40" t="s">
        <v>101</v>
      </c>
      <c r="G40">
        <v>1600000</v>
      </c>
      <c r="H40">
        <f t="shared" ref="H40" si="31">AVERAGE(G38:G40)</f>
        <v>1600000</v>
      </c>
      <c r="I40">
        <v>17.509332656860352</v>
      </c>
      <c r="J40">
        <f t="shared" ref="J40" si="32">AVERAGE(I38:I40)</f>
        <v>17.590168635050457</v>
      </c>
      <c r="K40" s="26" t="e">
        <f t="shared" ref="K40" si="33">H40/D40</f>
        <v>#DIV/0!</v>
      </c>
      <c r="L40" s="128" t="s">
        <v>223</v>
      </c>
    </row>
    <row r="41" spans="1:12" ht="16" x14ac:dyDescent="0.2">
      <c r="A41" s="125" t="s">
        <v>188</v>
      </c>
      <c r="B41" s="126">
        <v>1714.8</v>
      </c>
      <c r="C41" s="126">
        <v>1649.9</v>
      </c>
      <c r="D41">
        <f t="shared" si="0"/>
        <v>6.4899999999999861E-2</v>
      </c>
      <c r="E41" t="s">
        <v>234</v>
      </c>
      <c r="F41" t="s">
        <v>104</v>
      </c>
      <c r="G41">
        <v>39701156</v>
      </c>
      <c r="I41">
        <v>11.634126663208008</v>
      </c>
      <c r="K41" s="26"/>
      <c r="L41" s="133"/>
    </row>
    <row r="42" spans="1:12" ht="16" x14ac:dyDescent="0.2">
      <c r="A42" s="125" t="s">
        <v>188</v>
      </c>
      <c r="B42" s="126">
        <v>1714.8</v>
      </c>
      <c r="C42" s="126">
        <v>1649.9</v>
      </c>
      <c r="D42">
        <f t="shared" si="0"/>
        <v>6.4899999999999861E-2</v>
      </c>
      <c r="E42" t="s">
        <v>234</v>
      </c>
      <c r="F42" s="2" t="s">
        <v>107</v>
      </c>
      <c r="I42">
        <v>10.441606521606445</v>
      </c>
      <c r="K42" s="26"/>
      <c r="L42" s="133"/>
    </row>
    <row r="43" spans="1:12" ht="16" x14ac:dyDescent="0.2">
      <c r="A43" s="125" t="s">
        <v>188</v>
      </c>
      <c r="B43" s="126">
        <v>1714.8</v>
      </c>
      <c r="C43" s="126">
        <v>1649.9</v>
      </c>
      <c r="D43">
        <f t="shared" si="0"/>
        <v>6.4899999999999861E-2</v>
      </c>
      <c r="E43" t="s">
        <v>234</v>
      </c>
      <c r="F43" t="s">
        <v>109</v>
      </c>
      <c r="G43">
        <v>21553458</v>
      </c>
      <c r="H43">
        <f t="shared" ref="H43" si="34">AVERAGE(G41:G43)</f>
        <v>30627307</v>
      </c>
      <c r="I43">
        <v>12.770480155944824</v>
      </c>
      <c r="J43">
        <f t="shared" ref="J43" si="35">AVERAGE(I41:I43)</f>
        <v>11.61540444691976</v>
      </c>
      <c r="K43" s="26">
        <f t="shared" ref="K43" si="36">H43/D43</f>
        <v>471915362.0955326</v>
      </c>
      <c r="L43" s="128" t="s">
        <v>223</v>
      </c>
    </row>
    <row r="44" spans="1:12" ht="16" x14ac:dyDescent="0.2">
      <c r="A44" s="125" t="s">
        <v>195</v>
      </c>
      <c r="B44" s="126">
        <v>1677.8</v>
      </c>
      <c r="C44" s="126">
        <v>1584</v>
      </c>
      <c r="D44">
        <f t="shared" si="0"/>
        <v>9.3799999999999953E-2</v>
      </c>
      <c r="E44" t="s">
        <v>234</v>
      </c>
      <c r="F44" t="s">
        <v>111</v>
      </c>
      <c r="G44">
        <v>27569004</v>
      </c>
      <c r="I44">
        <v>12.312556266784668</v>
      </c>
      <c r="K44" s="26"/>
      <c r="L44" s="133"/>
    </row>
    <row r="45" spans="1:12" ht="16" x14ac:dyDescent="0.2">
      <c r="A45" s="125" t="s">
        <v>195</v>
      </c>
      <c r="B45" s="126">
        <v>1677.8</v>
      </c>
      <c r="C45" s="126">
        <v>1584</v>
      </c>
      <c r="D45">
        <f t="shared" si="0"/>
        <v>9.3799999999999953E-2</v>
      </c>
      <c r="E45" t="s">
        <v>234</v>
      </c>
      <c r="F45" t="s">
        <v>113</v>
      </c>
      <c r="G45">
        <v>53930804</v>
      </c>
      <c r="I45">
        <v>11.064276695251465</v>
      </c>
      <c r="K45" s="26"/>
      <c r="L45" s="133"/>
    </row>
    <row r="46" spans="1:12" ht="16" x14ac:dyDescent="0.2">
      <c r="A46" s="125" t="s">
        <v>195</v>
      </c>
      <c r="B46" s="126">
        <v>1677.8</v>
      </c>
      <c r="C46" s="126">
        <v>1584</v>
      </c>
      <c r="D46">
        <f t="shared" si="0"/>
        <v>9.3799999999999953E-2</v>
      </c>
      <c r="E46" t="s">
        <v>234</v>
      </c>
      <c r="F46" s="2" t="s">
        <v>115</v>
      </c>
      <c r="H46">
        <f t="shared" ref="H46" si="37">AVERAGE(G44:G46)</f>
        <v>40749904</v>
      </c>
      <c r="J46">
        <f t="shared" ref="J46" si="38">AVERAGE(I44:I46)</f>
        <v>11.688416481018066</v>
      </c>
      <c r="K46" s="26">
        <f t="shared" ref="K46" si="39">H46/D46</f>
        <v>434433944.56290001</v>
      </c>
      <c r="L46" s="128" t="s">
        <v>223</v>
      </c>
    </row>
    <row r="47" spans="1:12" ht="16" x14ac:dyDescent="0.2">
      <c r="A47" s="125"/>
      <c r="D47">
        <f t="shared" si="0"/>
        <v>0</v>
      </c>
      <c r="E47" t="s">
        <v>234</v>
      </c>
      <c r="F47" s="2" t="s">
        <v>117</v>
      </c>
      <c r="K47" s="26"/>
      <c r="L47" s="133"/>
    </row>
    <row r="48" spans="1:12" ht="16" x14ac:dyDescent="0.2">
      <c r="A48" s="125"/>
      <c r="D48">
        <f t="shared" si="0"/>
        <v>0</v>
      </c>
      <c r="E48" t="s">
        <v>234</v>
      </c>
      <c r="F48" s="2" t="s">
        <v>119</v>
      </c>
      <c r="K48" s="26"/>
      <c r="L48" s="133"/>
    </row>
    <row r="49" spans="1:12" ht="16" x14ac:dyDescent="0.2">
      <c r="A49" s="125"/>
      <c r="D49">
        <f t="shared" si="0"/>
        <v>0</v>
      </c>
      <c r="E49" t="s">
        <v>234</v>
      </c>
      <c r="F49" s="2" t="s">
        <v>121</v>
      </c>
      <c r="H49" t="e">
        <f t="shared" ref="H49" si="40">AVERAGE(G47:G49)</f>
        <v>#DIV/0!</v>
      </c>
      <c r="J49" t="e">
        <f t="shared" ref="J49" si="41">AVERAGE(I47:I49)</f>
        <v>#DIV/0!</v>
      </c>
      <c r="K49" s="26" t="e">
        <f t="shared" ref="K49" si="42">H49/D49</f>
        <v>#DIV/0!</v>
      </c>
      <c r="L49" s="134" t="s">
        <v>238</v>
      </c>
    </row>
    <row r="50" spans="1:12" x14ac:dyDescent="0.2">
      <c r="A50" s="125" t="s">
        <v>231</v>
      </c>
      <c r="D50">
        <f t="shared" si="0"/>
        <v>0</v>
      </c>
      <c r="E50" t="s">
        <v>234</v>
      </c>
      <c r="F50" t="s">
        <v>1</v>
      </c>
      <c r="G50">
        <v>320000</v>
      </c>
      <c r="I50">
        <v>20.598236083984375</v>
      </c>
      <c r="K50" s="26"/>
      <c r="L50" s="133"/>
    </row>
    <row r="51" spans="1:12" x14ac:dyDescent="0.2">
      <c r="A51" s="125" t="s">
        <v>231</v>
      </c>
      <c r="D51">
        <f t="shared" si="0"/>
        <v>0</v>
      </c>
      <c r="E51" t="s">
        <v>234</v>
      </c>
      <c r="F51" t="s">
        <v>3</v>
      </c>
      <c r="G51">
        <v>320000</v>
      </c>
      <c r="I51">
        <v>20.308927536010742</v>
      </c>
      <c r="K51" s="26"/>
      <c r="L51" s="133"/>
    </row>
    <row r="52" spans="1:12" x14ac:dyDescent="0.2">
      <c r="A52" s="125" t="s">
        <v>231</v>
      </c>
      <c r="D52">
        <f t="shared" si="0"/>
        <v>0</v>
      </c>
      <c r="E52" t="s">
        <v>234</v>
      </c>
      <c r="F52" t="s">
        <v>6</v>
      </c>
      <c r="G52">
        <v>320000</v>
      </c>
      <c r="H52">
        <f t="shared" ref="H52" si="43">AVERAGE(G50:G52)</f>
        <v>320000</v>
      </c>
      <c r="I52">
        <v>20.364200592041016</v>
      </c>
      <c r="J52">
        <f t="shared" ref="J52" si="44">AVERAGE(I50:I52)</f>
        <v>20.423788070678711</v>
      </c>
      <c r="K52" s="26" t="e">
        <f t="shared" ref="K52" si="45">H52/D52</f>
        <v>#DIV/0!</v>
      </c>
      <c r="L52" s="128" t="s">
        <v>223</v>
      </c>
    </row>
    <row r="53" spans="1:12" ht="16" x14ac:dyDescent="0.2">
      <c r="A53" s="125" t="s">
        <v>189</v>
      </c>
      <c r="B53" s="126">
        <v>1687.1</v>
      </c>
      <c r="C53" s="126">
        <v>1586.5</v>
      </c>
      <c r="D53">
        <f t="shared" si="0"/>
        <v>0.10059999999999991</v>
      </c>
      <c r="E53" t="s">
        <v>234</v>
      </c>
      <c r="F53" t="s">
        <v>8</v>
      </c>
      <c r="G53">
        <v>1500835</v>
      </c>
      <c r="I53">
        <v>17.727277755737305</v>
      </c>
      <c r="K53" s="26"/>
      <c r="L53" s="133"/>
    </row>
    <row r="54" spans="1:12" ht="16" x14ac:dyDescent="0.2">
      <c r="A54" s="125" t="s">
        <v>189</v>
      </c>
      <c r="B54" s="126">
        <v>1687.1</v>
      </c>
      <c r="C54" s="126">
        <v>1586.5</v>
      </c>
      <c r="D54">
        <f t="shared" si="0"/>
        <v>0.10059999999999991</v>
      </c>
      <c r="E54" t="s">
        <v>234</v>
      </c>
      <c r="F54" t="s">
        <v>10</v>
      </c>
      <c r="G54">
        <v>817237.9375</v>
      </c>
      <c r="I54">
        <v>18.858055114746094</v>
      </c>
      <c r="K54" s="26"/>
      <c r="L54" s="133"/>
    </row>
    <row r="55" spans="1:12" ht="16" x14ac:dyDescent="0.2">
      <c r="A55" s="125" t="s">
        <v>189</v>
      </c>
      <c r="B55" s="126">
        <v>1687.1</v>
      </c>
      <c r="C55" s="126">
        <v>1586.5</v>
      </c>
      <c r="D55">
        <f t="shared" si="0"/>
        <v>0.10059999999999991</v>
      </c>
      <c r="E55" t="s">
        <v>234</v>
      </c>
      <c r="F55" t="s">
        <v>12</v>
      </c>
      <c r="G55">
        <v>1593801.625</v>
      </c>
      <c r="H55">
        <f t="shared" ref="H55" si="46">AVERAGE(G53:G55)</f>
        <v>1303958.1875</v>
      </c>
      <c r="I55">
        <v>17.615472793579102</v>
      </c>
      <c r="J55">
        <f t="shared" ref="J55" si="47">AVERAGE(I53:I55)</f>
        <v>18.066935221354168</v>
      </c>
      <c r="K55" s="26">
        <f t="shared" ref="K55" si="48">H55/D55</f>
        <v>12961811.008946333</v>
      </c>
      <c r="L55" s="128" t="s">
        <v>223</v>
      </c>
    </row>
    <row r="56" spans="1:12" ht="16" x14ac:dyDescent="0.2">
      <c r="A56" s="125" t="s">
        <v>196</v>
      </c>
      <c r="B56" s="126">
        <v>1660.2</v>
      </c>
      <c r="C56" s="126">
        <v>1584.6</v>
      </c>
      <c r="D56">
        <f t="shared" si="0"/>
        <v>7.5600000000000139E-2</v>
      </c>
      <c r="E56" t="s">
        <v>234</v>
      </c>
      <c r="F56" t="s">
        <v>14</v>
      </c>
      <c r="G56">
        <v>17846316</v>
      </c>
      <c r="I56">
        <v>13.121591567993164</v>
      </c>
      <c r="K56" s="26"/>
      <c r="L56" s="133"/>
    </row>
    <row r="57" spans="1:12" ht="16" x14ac:dyDescent="0.2">
      <c r="A57" s="125" t="s">
        <v>196</v>
      </c>
      <c r="B57" s="126">
        <v>1660.2</v>
      </c>
      <c r="C57" s="126">
        <v>1584.6</v>
      </c>
      <c r="D57">
        <f t="shared" si="0"/>
        <v>7.5600000000000139E-2</v>
      </c>
      <c r="E57" t="s">
        <v>234</v>
      </c>
      <c r="F57" s="2" t="s">
        <v>17</v>
      </c>
      <c r="K57" s="26"/>
      <c r="L57" s="133"/>
    </row>
    <row r="58" spans="1:12" ht="16" x14ac:dyDescent="0.2">
      <c r="A58" s="125" t="s">
        <v>196</v>
      </c>
      <c r="B58" s="126">
        <v>1660.2</v>
      </c>
      <c r="C58" s="126">
        <v>1584.6</v>
      </c>
      <c r="D58">
        <f t="shared" si="0"/>
        <v>7.5600000000000139E-2</v>
      </c>
      <c r="E58" t="s">
        <v>234</v>
      </c>
      <c r="F58" t="s">
        <v>20</v>
      </c>
      <c r="G58">
        <v>20334954</v>
      </c>
      <c r="H58">
        <f t="shared" ref="H58" si="49">AVERAGE(G56:G58)</f>
        <v>19090635</v>
      </c>
      <c r="I58">
        <v>12.878740310668945</v>
      </c>
      <c r="J58">
        <f t="shared" ref="J58" si="50">AVERAGE(I56:I58)</f>
        <v>13.000165939331055</v>
      </c>
      <c r="K58" s="26">
        <f t="shared" ref="K58" si="51">H58/D58</f>
        <v>252521626.98412651</v>
      </c>
      <c r="L58" s="128" t="s">
        <v>223</v>
      </c>
    </row>
    <row r="59" spans="1:12" ht="16" x14ac:dyDescent="0.2">
      <c r="A59" s="125"/>
      <c r="D59">
        <f t="shared" si="0"/>
        <v>0</v>
      </c>
      <c r="E59" t="s">
        <v>234</v>
      </c>
      <c r="F59" s="2" t="s">
        <v>23</v>
      </c>
      <c r="K59" s="26"/>
      <c r="L59" s="133"/>
    </row>
    <row r="60" spans="1:12" ht="16" x14ac:dyDescent="0.2">
      <c r="A60" s="125"/>
      <c r="D60">
        <f t="shared" si="0"/>
        <v>0</v>
      </c>
      <c r="E60" t="s">
        <v>234</v>
      </c>
      <c r="F60" s="2" t="s">
        <v>26</v>
      </c>
      <c r="K60" s="26"/>
      <c r="L60" s="133"/>
    </row>
    <row r="61" spans="1:12" ht="16" x14ac:dyDescent="0.2">
      <c r="A61" s="125"/>
      <c r="D61">
        <f t="shared" si="0"/>
        <v>0</v>
      </c>
      <c r="E61" t="s">
        <v>234</v>
      </c>
      <c r="F61" s="2" t="s">
        <v>29</v>
      </c>
      <c r="H61" t="e">
        <f t="shared" ref="H61" si="52">AVERAGE(G59:G61)</f>
        <v>#DIV/0!</v>
      </c>
      <c r="J61" t="e">
        <f t="shared" ref="J61" si="53">AVERAGE(I59:I61)</f>
        <v>#DIV/0!</v>
      </c>
      <c r="K61" s="26" t="e">
        <f t="shared" ref="K61" si="54">H61/D61</f>
        <v>#DIV/0!</v>
      </c>
      <c r="L61" s="134" t="s">
        <v>238</v>
      </c>
    </row>
    <row r="62" spans="1:12" x14ac:dyDescent="0.2">
      <c r="A62" s="125" t="s">
        <v>232</v>
      </c>
      <c r="D62">
        <f t="shared" si="0"/>
        <v>0</v>
      </c>
      <c r="E62" t="s">
        <v>234</v>
      </c>
      <c r="F62" t="s">
        <v>32</v>
      </c>
      <c r="G62">
        <v>64000</v>
      </c>
      <c r="I62">
        <v>24.526025772094727</v>
      </c>
      <c r="K62" s="26"/>
      <c r="L62" s="133"/>
    </row>
    <row r="63" spans="1:12" x14ac:dyDescent="0.2">
      <c r="A63" s="125" t="s">
        <v>232</v>
      </c>
      <c r="D63">
        <f t="shared" si="0"/>
        <v>0</v>
      </c>
      <c r="E63" t="s">
        <v>234</v>
      </c>
      <c r="F63" t="s">
        <v>35</v>
      </c>
      <c r="G63">
        <v>64000</v>
      </c>
      <c r="I63">
        <v>24.631818771362305</v>
      </c>
      <c r="K63" s="26"/>
      <c r="L63" s="133"/>
    </row>
    <row r="64" spans="1:12" x14ac:dyDescent="0.2">
      <c r="A64" s="125" t="s">
        <v>232</v>
      </c>
      <c r="D64">
        <f t="shared" si="0"/>
        <v>0</v>
      </c>
      <c r="E64" t="s">
        <v>234</v>
      </c>
      <c r="F64" t="s">
        <v>38</v>
      </c>
      <c r="G64">
        <v>64000</v>
      </c>
      <c r="H64">
        <f t="shared" ref="H64" si="55">AVERAGE(G62:G64)</f>
        <v>64000</v>
      </c>
      <c r="I64">
        <v>24.759418487548828</v>
      </c>
      <c r="J64">
        <f t="shared" ref="J64" si="56">AVERAGE(I62:I64)</f>
        <v>24.639087677001953</v>
      </c>
      <c r="K64" s="26" t="e">
        <f t="shared" ref="K64" si="57">H64/D64</f>
        <v>#DIV/0!</v>
      </c>
      <c r="L64" s="128" t="s">
        <v>223</v>
      </c>
    </row>
    <row r="65" spans="1:12" x14ac:dyDescent="0.2">
      <c r="A65" s="125" t="s">
        <v>224</v>
      </c>
      <c r="D65">
        <f t="shared" si="0"/>
        <v>0</v>
      </c>
      <c r="E65" t="s">
        <v>234</v>
      </c>
      <c r="F65" t="s">
        <v>42</v>
      </c>
      <c r="G65" t="s">
        <v>235</v>
      </c>
      <c r="I65">
        <v>37.429813385009766</v>
      </c>
      <c r="K65" s="26"/>
      <c r="L65" s="133"/>
    </row>
    <row r="66" spans="1:12" x14ac:dyDescent="0.2">
      <c r="A66" s="125" t="s">
        <v>224</v>
      </c>
      <c r="D66">
        <f t="shared" si="0"/>
        <v>0</v>
      </c>
      <c r="E66" t="s">
        <v>234</v>
      </c>
      <c r="F66" t="s">
        <v>44</v>
      </c>
      <c r="G66" t="s">
        <v>235</v>
      </c>
      <c r="I66">
        <v>39.980922698974609</v>
      </c>
      <c r="K66" s="26"/>
      <c r="L66" s="133"/>
    </row>
    <row r="67" spans="1:12" x14ac:dyDescent="0.2">
      <c r="A67" s="125" t="s">
        <v>224</v>
      </c>
      <c r="D67">
        <f t="shared" si="0"/>
        <v>0</v>
      </c>
      <c r="E67" t="s">
        <v>234</v>
      </c>
      <c r="F67" t="s">
        <v>46</v>
      </c>
      <c r="G67" t="s">
        <v>235</v>
      </c>
      <c r="H67" t="e">
        <f t="shared" ref="H67" si="58">AVERAGE(G65:G67)</f>
        <v>#DIV/0!</v>
      </c>
      <c r="I67">
        <v>36.267139434814453</v>
      </c>
      <c r="J67">
        <f t="shared" ref="J67" si="59">AVERAGE(I65:I67)</f>
        <v>37.892625172932945</v>
      </c>
      <c r="K67" s="26" t="e">
        <f t="shared" ref="K67" si="60">H67/D67</f>
        <v>#DIV/0!</v>
      </c>
      <c r="L67" s="135"/>
    </row>
    <row r="68" spans="1:12" ht="16" x14ac:dyDescent="0.2">
      <c r="A68" s="125" t="s">
        <v>197</v>
      </c>
      <c r="B68" s="126">
        <v>1718.1</v>
      </c>
      <c r="C68" s="126">
        <v>1646.7</v>
      </c>
      <c r="D68">
        <f t="shared" ref="D68:D131" si="61">(B68-C68)/1000</f>
        <v>7.1399999999999866E-2</v>
      </c>
      <c r="E68" t="s">
        <v>234</v>
      </c>
      <c r="F68" t="s">
        <v>48</v>
      </c>
      <c r="G68">
        <v>300912704</v>
      </c>
      <c r="I68">
        <v>7.8661999702453613</v>
      </c>
      <c r="K68" s="26"/>
      <c r="L68" s="133"/>
    </row>
    <row r="69" spans="1:12" ht="16" x14ac:dyDescent="0.2">
      <c r="A69" s="125" t="s">
        <v>197</v>
      </c>
      <c r="B69" s="126">
        <v>1718.1</v>
      </c>
      <c r="C69" s="126">
        <v>1646.7</v>
      </c>
      <c r="D69">
        <f t="shared" si="61"/>
        <v>7.1399999999999866E-2</v>
      </c>
      <c r="E69" t="s">
        <v>234</v>
      </c>
      <c r="F69" t="s">
        <v>50</v>
      </c>
      <c r="G69">
        <v>229001184</v>
      </c>
      <c r="I69">
        <v>8.3742351531982422</v>
      </c>
      <c r="K69" s="26"/>
      <c r="L69" s="133"/>
    </row>
    <row r="70" spans="1:12" ht="16" x14ac:dyDescent="0.2">
      <c r="A70" s="125" t="s">
        <v>197</v>
      </c>
      <c r="B70" s="126">
        <v>1718.1</v>
      </c>
      <c r="C70" s="126">
        <v>1646.7</v>
      </c>
      <c r="D70">
        <f t="shared" si="61"/>
        <v>7.1399999999999866E-2</v>
      </c>
      <c r="E70" t="s">
        <v>234</v>
      </c>
      <c r="F70" t="s">
        <v>53</v>
      </c>
      <c r="G70">
        <v>214447840</v>
      </c>
      <c r="H70">
        <f t="shared" ref="H70" si="62">AVERAGE(G68:G70)</f>
        <v>248120576</v>
      </c>
      <c r="I70">
        <v>8.4963836669921875</v>
      </c>
      <c r="J70">
        <f t="shared" ref="J70" si="63">AVERAGE(I68:I70)</f>
        <v>8.2456062634785976</v>
      </c>
      <c r="K70" s="26">
        <f t="shared" ref="K70" si="64">H70/D70</f>
        <v>3475078095.238102</v>
      </c>
      <c r="L70" s="128" t="s">
        <v>223</v>
      </c>
    </row>
    <row r="71" spans="1:12" ht="16" x14ac:dyDescent="0.2">
      <c r="A71" s="125"/>
      <c r="D71">
        <f t="shared" si="61"/>
        <v>0</v>
      </c>
      <c r="E71" t="s">
        <v>234</v>
      </c>
      <c r="F71" s="2" t="s">
        <v>56</v>
      </c>
      <c r="K71" s="26"/>
      <c r="L71" s="133"/>
    </row>
    <row r="72" spans="1:12" ht="16" x14ac:dyDescent="0.2">
      <c r="A72" s="125"/>
      <c r="D72">
        <f t="shared" si="61"/>
        <v>0</v>
      </c>
      <c r="E72" t="s">
        <v>234</v>
      </c>
      <c r="F72" s="2" t="s">
        <v>61</v>
      </c>
      <c r="K72" s="26"/>
      <c r="L72" s="133"/>
    </row>
    <row r="73" spans="1:12" ht="16" x14ac:dyDescent="0.2">
      <c r="A73" s="125"/>
      <c r="D73">
        <f t="shared" si="61"/>
        <v>0</v>
      </c>
      <c r="E73" t="s">
        <v>234</v>
      </c>
      <c r="F73" s="2" t="s">
        <v>64</v>
      </c>
      <c r="H73" t="e">
        <f t="shared" ref="H73" si="65">AVERAGE(G71:G73)</f>
        <v>#DIV/0!</v>
      </c>
      <c r="J73" t="e">
        <f t="shared" ref="J73" si="66">AVERAGE(I71:I73)</f>
        <v>#DIV/0!</v>
      </c>
      <c r="K73" s="26" t="e">
        <f t="shared" ref="K73" si="67">H73/D73</f>
        <v>#DIV/0!</v>
      </c>
      <c r="L73" s="134" t="s">
        <v>238</v>
      </c>
    </row>
    <row r="74" spans="1:12" x14ac:dyDescent="0.2">
      <c r="A74" s="125" t="s">
        <v>233</v>
      </c>
      <c r="D74">
        <f t="shared" si="61"/>
        <v>0</v>
      </c>
      <c r="E74" t="s">
        <v>234</v>
      </c>
      <c r="F74" t="s">
        <v>66</v>
      </c>
      <c r="G74">
        <v>12800</v>
      </c>
      <c r="I74">
        <v>25.77357292175293</v>
      </c>
      <c r="K74" s="26"/>
      <c r="L74" s="133"/>
    </row>
    <row r="75" spans="1:12" x14ac:dyDescent="0.2">
      <c r="A75" s="125" t="s">
        <v>233</v>
      </c>
      <c r="D75">
        <f t="shared" si="61"/>
        <v>0</v>
      </c>
      <c r="E75" t="s">
        <v>234</v>
      </c>
      <c r="F75" t="s">
        <v>68</v>
      </c>
      <c r="G75">
        <v>12800</v>
      </c>
      <c r="I75">
        <v>25.782680511474609</v>
      </c>
      <c r="K75" s="26"/>
      <c r="L75" s="133"/>
    </row>
    <row r="76" spans="1:12" x14ac:dyDescent="0.2">
      <c r="A76" s="125" t="s">
        <v>233</v>
      </c>
      <c r="D76">
        <f t="shared" si="61"/>
        <v>0</v>
      </c>
      <c r="E76" t="s">
        <v>234</v>
      </c>
      <c r="F76" t="s">
        <v>70</v>
      </c>
      <c r="G76">
        <v>12800</v>
      </c>
      <c r="H76">
        <f t="shared" ref="H76" si="68">AVERAGE(G74:G76)</f>
        <v>12800</v>
      </c>
      <c r="I76">
        <v>25.96539306640625</v>
      </c>
      <c r="J76">
        <f t="shared" ref="J76" si="69">AVERAGE(I74:I76)</f>
        <v>25.840548833211262</v>
      </c>
      <c r="K76" s="26" t="e">
        <f t="shared" ref="K76" si="70">H76/D76</f>
        <v>#DIV/0!</v>
      </c>
      <c r="L76" s="128" t="s">
        <v>223</v>
      </c>
    </row>
    <row r="77" spans="1:12" ht="16" x14ac:dyDescent="0.2">
      <c r="A77" s="125" t="s">
        <v>190</v>
      </c>
      <c r="B77" s="126">
        <v>1714.3</v>
      </c>
      <c r="C77" s="126">
        <v>1644.9</v>
      </c>
      <c r="D77">
        <f t="shared" si="61"/>
        <v>6.9399999999999865E-2</v>
      </c>
      <c r="E77" t="s">
        <v>234</v>
      </c>
      <c r="F77" t="s">
        <v>73</v>
      </c>
      <c r="G77">
        <v>54503188</v>
      </c>
      <c r="I77">
        <v>11.044636726379395</v>
      </c>
      <c r="K77" s="26"/>
      <c r="L77" s="133"/>
    </row>
    <row r="78" spans="1:12" ht="16" x14ac:dyDescent="0.2">
      <c r="A78" s="125" t="s">
        <v>190</v>
      </c>
      <c r="B78" s="126">
        <v>1714.3</v>
      </c>
      <c r="C78" s="126">
        <v>1644.9</v>
      </c>
      <c r="D78">
        <f t="shared" si="61"/>
        <v>6.9399999999999865E-2</v>
      </c>
      <c r="E78" t="s">
        <v>234</v>
      </c>
      <c r="F78" t="s">
        <v>76</v>
      </c>
      <c r="G78">
        <v>32832894</v>
      </c>
      <c r="I78">
        <v>11.987489700317383</v>
      </c>
      <c r="K78" s="26"/>
      <c r="L78" s="133"/>
    </row>
    <row r="79" spans="1:12" ht="16" x14ac:dyDescent="0.2">
      <c r="A79" s="125" t="s">
        <v>190</v>
      </c>
      <c r="B79" s="126">
        <v>1714.3</v>
      </c>
      <c r="C79" s="126">
        <v>1644.9</v>
      </c>
      <c r="D79">
        <f t="shared" si="61"/>
        <v>6.9399999999999865E-2</v>
      </c>
      <c r="E79" t="s">
        <v>234</v>
      </c>
      <c r="F79" t="s">
        <v>78</v>
      </c>
      <c r="G79">
        <v>37549340</v>
      </c>
      <c r="H79">
        <f t="shared" ref="H79" si="71">AVERAGE(G77:G79)</f>
        <v>41628474</v>
      </c>
      <c r="I79">
        <v>11.737791061401367</v>
      </c>
      <c r="J79">
        <f t="shared" ref="J79" si="72">AVERAGE(I77:I79)</f>
        <v>11.589972496032715</v>
      </c>
      <c r="K79" s="26">
        <f t="shared" ref="K79" si="73">H79/D79</f>
        <v>599833919.30835855</v>
      </c>
      <c r="L79" s="128" t="s">
        <v>223</v>
      </c>
    </row>
    <row r="80" spans="1:12" ht="16" x14ac:dyDescent="0.2">
      <c r="A80" s="125" t="s">
        <v>198</v>
      </c>
      <c r="B80" s="126">
        <v>1750.6</v>
      </c>
      <c r="C80" s="126">
        <v>1648.2</v>
      </c>
      <c r="D80">
        <f t="shared" si="61"/>
        <v>0.10239999999999987</v>
      </c>
      <c r="E80" t="s">
        <v>234</v>
      </c>
      <c r="F80" t="s">
        <v>80</v>
      </c>
      <c r="G80">
        <v>468094.15625</v>
      </c>
      <c r="I80">
        <v>19.89472770690918</v>
      </c>
      <c r="K80" s="26"/>
      <c r="L80" s="133"/>
    </row>
    <row r="81" spans="1:12" ht="16" x14ac:dyDescent="0.2">
      <c r="A81" s="125" t="s">
        <v>198</v>
      </c>
      <c r="B81" s="126">
        <v>1750.6</v>
      </c>
      <c r="C81" s="126">
        <v>1648.2</v>
      </c>
      <c r="D81">
        <f t="shared" si="61"/>
        <v>0.10239999999999987</v>
      </c>
      <c r="E81" t="s">
        <v>234</v>
      </c>
      <c r="F81" s="2" t="s">
        <v>82</v>
      </c>
      <c r="K81" s="26"/>
      <c r="L81" s="133"/>
    </row>
    <row r="82" spans="1:12" ht="16" x14ac:dyDescent="0.2">
      <c r="A82" s="125" t="s">
        <v>198</v>
      </c>
      <c r="B82" s="126">
        <v>1750.6</v>
      </c>
      <c r="C82" s="126">
        <v>1648.2</v>
      </c>
      <c r="D82">
        <f t="shared" si="61"/>
        <v>0.10239999999999987</v>
      </c>
      <c r="E82" t="s">
        <v>234</v>
      </c>
      <c r="F82" t="s">
        <v>84</v>
      </c>
      <c r="G82">
        <v>210050.15625</v>
      </c>
      <c r="H82">
        <f t="shared" ref="H82" si="74">AVERAGE(G80:G82)</f>
        <v>339072.15625</v>
      </c>
      <c r="I82">
        <v>21.385429382324219</v>
      </c>
      <c r="J82">
        <f t="shared" ref="J82" si="75">AVERAGE(I80:I82)</f>
        <v>20.640078544616699</v>
      </c>
      <c r="K82" s="26">
        <f t="shared" ref="K82" si="76">H82/D82</f>
        <v>3311251.5258789104</v>
      </c>
      <c r="L82" s="128" t="s">
        <v>223</v>
      </c>
    </row>
    <row r="83" spans="1:12" ht="16" x14ac:dyDescent="0.2">
      <c r="A83" s="125"/>
      <c r="D83">
        <f t="shared" si="61"/>
        <v>0</v>
      </c>
      <c r="E83" t="s">
        <v>234</v>
      </c>
      <c r="F83" s="2" t="s">
        <v>86</v>
      </c>
      <c r="K83" s="26"/>
      <c r="L83" s="133"/>
    </row>
    <row r="84" spans="1:12" ht="16" x14ac:dyDescent="0.2">
      <c r="A84" s="125"/>
      <c r="D84">
        <f t="shared" si="61"/>
        <v>0</v>
      </c>
      <c r="E84" t="s">
        <v>234</v>
      </c>
      <c r="F84" s="2" t="s">
        <v>89</v>
      </c>
      <c r="K84" s="26"/>
      <c r="L84" s="133"/>
    </row>
    <row r="85" spans="1:12" ht="16" x14ac:dyDescent="0.2">
      <c r="A85" s="125"/>
      <c r="D85">
        <f t="shared" si="61"/>
        <v>0</v>
      </c>
      <c r="E85" t="s">
        <v>234</v>
      </c>
      <c r="F85" s="2" t="s">
        <v>91</v>
      </c>
      <c r="H85" t="e">
        <f t="shared" ref="H85" si="77">AVERAGE(G83:G85)</f>
        <v>#DIV/0!</v>
      </c>
      <c r="J85" t="e">
        <f t="shared" ref="J85" si="78">AVERAGE(I83:I85)</f>
        <v>#DIV/0!</v>
      </c>
      <c r="K85" s="26" t="e">
        <f t="shared" ref="K85" si="79">H85/D85</f>
        <v>#DIV/0!</v>
      </c>
      <c r="L85" s="134" t="s">
        <v>238</v>
      </c>
    </row>
    <row r="86" spans="1:12" x14ac:dyDescent="0.2">
      <c r="A86" s="125" t="s">
        <v>40</v>
      </c>
      <c r="D86">
        <f t="shared" si="61"/>
        <v>0</v>
      </c>
      <c r="E86" t="s">
        <v>234</v>
      </c>
      <c r="F86" t="s">
        <v>96</v>
      </c>
      <c r="G86" t="s">
        <v>235</v>
      </c>
      <c r="I86">
        <v>36.482486724853516</v>
      </c>
      <c r="K86" s="26"/>
      <c r="L86" s="133"/>
    </row>
    <row r="87" spans="1:12" x14ac:dyDescent="0.2">
      <c r="A87" s="125" t="s">
        <v>40</v>
      </c>
      <c r="D87">
        <f t="shared" si="61"/>
        <v>0</v>
      </c>
      <c r="E87" t="s">
        <v>234</v>
      </c>
      <c r="F87" t="s">
        <v>99</v>
      </c>
      <c r="G87" t="s">
        <v>235</v>
      </c>
      <c r="I87">
        <v>39.870079040527344</v>
      </c>
      <c r="K87" s="26"/>
      <c r="L87" s="133"/>
    </row>
    <row r="88" spans="1:12" x14ac:dyDescent="0.2">
      <c r="A88" s="125" t="s">
        <v>40</v>
      </c>
      <c r="D88">
        <f t="shared" si="61"/>
        <v>0</v>
      </c>
      <c r="E88" t="s">
        <v>234</v>
      </c>
      <c r="F88" t="s">
        <v>102</v>
      </c>
      <c r="G88" t="s">
        <v>235</v>
      </c>
      <c r="H88" t="e">
        <f t="shared" ref="H88" si="80">AVERAGE(G86:G88)</f>
        <v>#DIV/0!</v>
      </c>
      <c r="I88">
        <v>35.999771118164062</v>
      </c>
      <c r="J88">
        <f t="shared" ref="J88" si="81">AVERAGE(I86:I88)</f>
        <v>37.450778961181641</v>
      </c>
      <c r="K88" s="26" t="e">
        <f t="shared" ref="K88" si="82">H88/D88</f>
        <v>#DIV/0!</v>
      </c>
      <c r="L88" s="133"/>
    </row>
    <row r="89" spans="1:12" ht="16" x14ac:dyDescent="0.2">
      <c r="A89" s="125" t="s">
        <v>191</v>
      </c>
      <c r="B89" s="126">
        <v>1707.4</v>
      </c>
      <c r="C89" s="126">
        <v>1572.3</v>
      </c>
      <c r="D89">
        <f t="shared" si="61"/>
        <v>0.13510000000000014</v>
      </c>
      <c r="E89" t="s">
        <v>234</v>
      </c>
      <c r="F89" t="s">
        <v>105</v>
      </c>
      <c r="G89">
        <v>5204.548828125</v>
      </c>
      <c r="I89">
        <v>28.264472961425781</v>
      </c>
      <c r="K89" s="26"/>
      <c r="L89" s="133"/>
    </row>
    <row r="90" spans="1:12" ht="16" x14ac:dyDescent="0.2">
      <c r="A90" s="125" t="s">
        <v>191</v>
      </c>
      <c r="B90" s="126">
        <v>1707.4</v>
      </c>
      <c r="C90" s="126">
        <v>1572.3</v>
      </c>
      <c r="D90">
        <f t="shared" si="61"/>
        <v>0.13510000000000014</v>
      </c>
      <c r="E90" t="s">
        <v>234</v>
      </c>
      <c r="F90" t="s">
        <v>108</v>
      </c>
      <c r="G90">
        <v>1692.1988525390625</v>
      </c>
      <c r="I90">
        <v>30.354528427124023</v>
      </c>
      <c r="K90" s="26"/>
      <c r="L90" s="133"/>
    </row>
    <row r="91" spans="1:12" ht="16" x14ac:dyDescent="0.2">
      <c r="A91" s="125" t="s">
        <v>191</v>
      </c>
      <c r="B91" s="126">
        <v>1707.4</v>
      </c>
      <c r="C91" s="126">
        <v>1572.3</v>
      </c>
      <c r="D91">
        <f t="shared" si="61"/>
        <v>0.13510000000000014</v>
      </c>
      <c r="E91" t="s">
        <v>234</v>
      </c>
      <c r="F91" t="s">
        <v>110</v>
      </c>
      <c r="G91">
        <v>1885.302490234375</v>
      </c>
      <c r="H91">
        <f t="shared" ref="H91" si="83">AVERAGE(G89:G91)</f>
        <v>2927.350056966146</v>
      </c>
      <c r="I91">
        <v>30.153505325317383</v>
      </c>
      <c r="J91">
        <f t="shared" ref="J91" si="84">AVERAGE(I89:I91)</f>
        <v>29.590835571289062</v>
      </c>
      <c r="K91" s="26">
        <f t="shared" ref="K91" si="85">H91/D91</f>
        <v>21668.024107817491</v>
      </c>
      <c r="L91" s="128" t="s">
        <v>223</v>
      </c>
    </row>
    <row r="92" spans="1:12" ht="16" x14ac:dyDescent="0.2">
      <c r="A92" s="125"/>
      <c r="D92">
        <f t="shared" si="61"/>
        <v>0</v>
      </c>
      <c r="E92" t="s">
        <v>234</v>
      </c>
      <c r="F92" s="2" t="s">
        <v>112</v>
      </c>
      <c r="K92" s="26"/>
      <c r="L92" s="133"/>
    </row>
    <row r="93" spans="1:12" ht="16" x14ac:dyDescent="0.2">
      <c r="A93" s="125"/>
      <c r="D93">
        <f t="shared" si="61"/>
        <v>0</v>
      </c>
      <c r="E93" t="s">
        <v>234</v>
      </c>
      <c r="F93" s="2" t="s">
        <v>114</v>
      </c>
      <c r="K93" s="26"/>
      <c r="L93" s="133"/>
    </row>
    <row r="94" spans="1:12" ht="16" x14ac:dyDescent="0.2">
      <c r="A94" s="125"/>
      <c r="D94">
        <f t="shared" si="61"/>
        <v>0</v>
      </c>
      <c r="E94" t="s">
        <v>234</v>
      </c>
      <c r="F94" s="2" t="s">
        <v>116</v>
      </c>
      <c r="H94" t="e">
        <f t="shared" ref="H94" si="86">AVERAGE(G92:G94)</f>
        <v>#DIV/0!</v>
      </c>
      <c r="J94" t="e">
        <f t="shared" ref="J94" si="87">AVERAGE(I92:I94)</f>
        <v>#DIV/0!</v>
      </c>
      <c r="K94" s="26" t="e">
        <f t="shared" ref="K94:K97" si="88">H94/D94</f>
        <v>#DIV/0!</v>
      </c>
      <c r="L94" s="134" t="s">
        <v>238</v>
      </c>
    </row>
    <row r="95" spans="1:12" ht="16" x14ac:dyDescent="0.2">
      <c r="A95" s="125"/>
      <c r="D95">
        <f t="shared" si="61"/>
        <v>0</v>
      </c>
      <c r="E95" t="s">
        <v>234</v>
      </c>
      <c r="F95" s="2" t="s">
        <v>118</v>
      </c>
      <c r="K95" s="26"/>
      <c r="L95" s="133"/>
    </row>
    <row r="96" spans="1:12" ht="16" x14ac:dyDescent="0.2">
      <c r="A96" s="125"/>
      <c r="D96">
        <f t="shared" si="61"/>
        <v>0</v>
      </c>
      <c r="E96" t="s">
        <v>234</v>
      </c>
      <c r="F96" s="2" t="s">
        <v>120</v>
      </c>
      <c r="K96" s="26"/>
      <c r="L96" s="133"/>
    </row>
    <row r="97" spans="1:12" ht="16" x14ac:dyDescent="0.2">
      <c r="A97" s="127"/>
      <c r="B97" s="122"/>
      <c r="C97" s="122"/>
      <c r="D97" s="122">
        <f t="shared" si="61"/>
        <v>0</v>
      </c>
      <c r="E97" s="122" t="s">
        <v>234</v>
      </c>
      <c r="F97" s="124" t="s">
        <v>122</v>
      </c>
      <c r="G97" s="122"/>
      <c r="H97" s="122" t="e">
        <f t="shared" ref="H97" si="89">AVERAGE(G95:G97)</f>
        <v>#DIV/0!</v>
      </c>
      <c r="I97" s="122"/>
      <c r="J97" s="122" t="e">
        <f t="shared" ref="J97" si="90">AVERAGE(I95:I97)</f>
        <v>#DIV/0!</v>
      </c>
      <c r="K97" s="123" t="e">
        <f t="shared" si="88"/>
        <v>#DIV/0!</v>
      </c>
      <c r="L97" s="136" t="s">
        <v>238</v>
      </c>
    </row>
    <row r="98" spans="1:12" x14ac:dyDescent="0.2">
      <c r="A98" s="130" t="s">
        <v>227</v>
      </c>
      <c r="B98" s="121"/>
      <c r="C98" s="121"/>
      <c r="D98" s="121">
        <f t="shared" si="61"/>
        <v>0</v>
      </c>
      <c r="E98" s="121" t="s">
        <v>239</v>
      </c>
      <c r="F98" s="121" t="s">
        <v>0</v>
      </c>
      <c r="G98" s="121">
        <v>200000000</v>
      </c>
      <c r="H98" s="121"/>
      <c r="I98" s="121">
        <v>7.8360147476196289</v>
      </c>
      <c r="J98" s="121"/>
      <c r="K98" s="137"/>
      <c r="L98" s="131"/>
    </row>
    <row r="99" spans="1:12" x14ac:dyDescent="0.2">
      <c r="A99" s="125" t="s">
        <v>227</v>
      </c>
      <c r="D99">
        <f t="shared" si="61"/>
        <v>0</v>
      </c>
      <c r="E99" t="s">
        <v>239</v>
      </c>
      <c r="F99" t="s">
        <v>2</v>
      </c>
      <c r="G99">
        <v>200000000</v>
      </c>
      <c r="I99">
        <v>8.0110912322998047</v>
      </c>
      <c r="K99" s="26"/>
      <c r="L99" s="132"/>
    </row>
    <row r="100" spans="1:12" x14ac:dyDescent="0.2">
      <c r="A100" s="125" t="s">
        <v>227</v>
      </c>
      <c r="D100">
        <f t="shared" si="61"/>
        <v>0</v>
      </c>
      <c r="E100" t="s">
        <v>239</v>
      </c>
      <c r="F100" t="s">
        <v>5</v>
      </c>
      <c r="G100">
        <v>200000000</v>
      </c>
      <c r="H100">
        <f t="shared" ref="H100:H163" si="91">AVERAGE(G98:G100)</f>
        <v>200000000</v>
      </c>
      <c r="I100">
        <v>7.9181070327758789</v>
      </c>
      <c r="J100">
        <f t="shared" ref="J100:J163" si="92">AVERAGE(I98:I100)</f>
        <v>7.9217376708984375</v>
      </c>
      <c r="K100" s="26" t="e">
        <f t="shared" ref="K100:K163" si="93">H100/D100</f>
        <v>#DIV/0!</v>
      </c>
      <c r="L100" s="128" t="s">
        <v>223</v>
      </c>
    </row>
    <row r="101" spans="1:12" x14ac:dyDescent="0.2">
      <c r="A101" s="125" t="s">
        <v>199</v>
      </c>
      <c r="B101" s="138">
        <v>1654</v>
      </c>
      <c r="C101" s="138">
        <v>1587.8</v>
      </c>
      <c r="D101">
        <f t="shared" si="61"/>
        <v>6.620000000000005E-2</v>
      </c>
      <c r="E101" t="s">
        <v>239</v>
      </c>
      <c r="F101" t="s">
        <v>7</v>
      </c>
      <c r="G101">
        <v>59218876</v>
      </c>
      <c r="I101">
        <v>10.793826103210449</v>
      </c>
      <c r="K101" s="26"/>
      <c r="L101" s="132"/>
    </row>
    <row r="102" spans="1:12" ht="16" x14ac:dyDescent="0.2">
      <c r="A102" s="125" t="s">
        <v>199</v>
      </c>
      <c r="B102" s="138">
        <v>1654</v>
      </c>
      <c r="C102" s="138">
        <v>1587.8</v>
      </c>
      <c r="D102">
        <f t="shared" si="61"/>
        <v>6.620000000000005E-2</v>
      </c>
      <c r="E102" t="s">
        <v>239</v>
      </c>
      <c r="F102" s="2" t="s">
        <v>9</v>
      </c>
      <c r="I102">
        <v>9.378748893737793</v>
      </c>
      <c r="K102" s="26"/>
      <c r="L102" s="132"/>
    </row>
    <row r="103" spans="1:12" x14ac:dyDescent="0.2">
      <c r="A103" s="125" t="s">
        <v>199</v>
      </c>
      <c r="B103" s="138">
        <v>1654</v>
      </c>
      <c r="C103" s="138">
        <v>1587.8</v>
      </c>
      <c r="D103">
        <f t="shared" si="61"/>
        <v>6.620000000000005E-2</v>
      </c>
      <c r="E103" t="s">
        <v>239</v>
      </c>
      <c r="F103" t="s">
        <v>11</v>
      </c>
      <c r="G103">
        <v>41536080</v>
      </c>
      <c r="H103">
        <f t="shared" si="91"/>
        <v>50377478</v>
      </c>
      <c r="I103">
        <v>11.49300479888916</v>
      </c>
      <c r="J103">
        <f t="shared" si="92"/>
        <v>10.555193265279135</v>
      </c>
      <c r="K103" s="26">
        <f t="shared" si="93"/>
        <v>760989093.65558851</v>
      </c>
      <c r="L103" s="128" t="s">
        <v>223</v>
      </c>
    </row>
    <row r="104" spans="1:12" x14ac:dyDescent="0.2">
      <c r="A104" s="125" t="s">
        <v>207</v>
      </c>
      <c r="B104" s="138">
        <v>1649.1</v>
      </c>
      <c r="C104" s="138">
        <v>1567</v>
      </c>
      <c r="D104">
        <f t="shared" si="61"/>
        <v>8.2099999999999909E-2</v>
      </c>
      <c r="E104" t="s">
        <v>239</v>
      </c>
      <c r="F104" t="s">
        <v>13</v>
      </c>
      <c r="G104">
        <v>36009564</v>
      </c>
      <c r="I104">
        <v>11.774463653564453</v>
      </c>
      <c r="K104" s="26"/>
      <c r="L104" s="132"/>
    </row>
    <row r="105" spans="1:12" x14ac:dyDescent="0.2">
      <c r="A105" s="125" t="s">
        <v>207</v>
      </c>
      <c r="B105" s="138">
        <v>1649.1</v>
      </c>
      <c r="C105" s="138">
        <v>1567</v>
      </c>
      <c r="D105">
        <f t="shared" si="61"/>
        <v>8.2099999999999909E-2</v>
      </c>
      <c r="E105" t="s">
        <v>239</v>
      </c>
      <c r="F105" t="s">
        <v>16</v>
      </c>
      <c r="G105">
        <v>39386316</v>
      </c>
      <c r="I105">
        <v>11.59776782989502</v>
      </c>
      <c r="K105" s="26"/>
      <c r="L105" s="132"/>
    </row>
    <row r="106" spans="1:12" x14ac:dyDescent="0.2">
      <c r="A106" s="125" t="s">
        <v>207</v>
      </c>
      <c r="B106" s="138">
        <v>1649.1</v>
      </c>
      <c r="C106" s="138">
        <v>1567</v>
      </c>
      <c r="D106">
        <f t="shared" si="61"/>
        <v>8.2099999999999909E-2</v>
      </c>
      <c r="E106" t="s">
        <v>239</v>
      </c>
      <c r="F106" t="s">
        <v>19</v>
      </c>
      <c r="G106">
        <v>50774492</v>
      </c>
      <c r="H106">
        <f t="shared" si="91"/>
        <v>42056790.666666664</v>
      </c>
      <c r="I106">
        <v>11.097104072570801</v>
      </c>
      <c r="J106">
        <f t="shared" si="92"/>
        <v>11.489778518676758</v>
      </c>
      <c r="K106" s="26">
        <f t="shared" si="93"/>
        <v>512262980.10556287</v>
      </c>
      <c r="L106" s="128" t="s">
        <v>223</v>
      </c>
    </row>
    <row r="107" spans="1:12" ht="16" x14ac:dyDescent="0.2">
      <c r="A107" s="125"/>
      <c r="D107">
        <f t="shared" si="61"/>
        <v>0</v>
      </c>
      <c r="E107" t="s">
        <v>239</v>
      </c>
      <c r="F107" s="2" t="s">
        <v>22</v>
      </c>
      <c r="K107" s="26"/>
      <c r="L107" s="132"/>
    </row>
    <row r="108" spans="1:12" ht="16" x14ac:dyDescent="0.2">
      <c r="A108" s="125"/>
      <c r="D108">
        <f t="shared" si="61"/>
        <v>0</v>
      </c>
      <c r="E108" t="s">
        <v>239</v>
      </c>
      <c r="F108" s="2" t="s">
        <v>25</v>
      </c>
      <c r="K108" s="26"/>
      <c r="L108" s="132"/>
    </row>
    <row r="109" spans="1:12" ht="16" x14ac:dyDescent="0.2">
      <c r="A109" s="125"/>
      <c r="D109">
        <f t="shared" si="61"/>
        <v>0</v>
      </c>
      <c r="E109" t="s">
        <v>239</v>
      </c>
      <c r="F109" s="2" t="s">
        <v>28</v>
      </c>
      <c r="H109" t="e">
        <f t="shared" si="91"/>
        <v>#DIV/0!</v>
      </c>
      <c r="J109" t="e">
        <f t="shared" si="92"/>
        <v>#DIV/0!</v>
      </c>
      <c r="K109" s="26" t="e">
        <f t="shared" si="93"/>
        <v>#DIV/0!</v>
      </c>
      <c r="L109" s="134" t="s">
        <v>238</v>
      </c>
    </row>
    <row r="110" spans="1:12" x14ac:dyDescent="0.2">
      <c r="A110" s="125" t="s">
        <v>228</v>
      </c>
      <c r="D110">
        <f t="shared" si="61"/>
        <v>0</v>
      </c>
      <c r="E110" t="s">
        <v>239</v>
      </c>
      <c r="F110" t="s">
        <v>31</v>
      </c>
      <c r="G110">
        <v>40000000</v>
      </c>
      <c r="I110">
        <v>11.937602043151855</v>
      </c>
      <c r="K110" s="26"/>
      <c r="L110" s="132"/>
    </row>
    <row r="111" spans="1:12" x14ac:dyDescent="0.2">
      <c r="A111" s="125" t="s">
        <v>228</v>
      </c>
      <c r="D111">
        <f t="shared" si="61"/>
        <v>0</v>
      </c>
      <c r="E111" t="s">
        <v>239</v>
      </c>
      <c r="F111" t="s">
        <v>34</v>
      </c>
      <c r="G111">
        <v>40000000</v>
      </c>
      <c r="I111">
        <v>11.250861167907715</v>
      </c>
      <c r="K111" s="26"/>
      <c r="L111" s="132"/>
    </row>
    <row r="112" spans="1:12" x14ac:dyDescent="0.2">
      <c r="A112" s="125" t="s">
        <v>228</v>
      </c>
      <c r="D112">
        <f t="shared" si="61"/>
        <v>0</v>
      </c>
      <c r="E112" t="s">
        <v>239</v>
      </c>
      <c r="F112" t="s">
        <v>37</v>
      </c>
      <c r="G112">
        <v>40000000</v>
      </c>
      <c r="H112">
        <f t="shared" si="91"/>
        <v>40000000</v>
      </c>
      <c r="I112">
        <v>11.263069152832031</v>
      </c>
      <c r="J112">
        <f t="shared" si="92"/>
        <v>11.483844121297201</v>
      </c>
      <c r="K112" s="26" t="e">
        <f t="shared" si="93"/>
        <v>#DIV/0!</v>
      </c>
      <c r="L112" s="128" t="s">
        <v>223</v>
      </c>
    </row>
    <row r="113" spans="1:12" x14ac:dyDescent="0.2">
      <c r="A113" s="125" t="s">
        <v>200</v>
      </c>
      <c r="B113" s="138">
        <v>1647.5</v>
      </c>
      <c r="C113" s="138">
        <v>1562.5</v>
      </c>
      <c r="D113">
        <f t="shared" si="61"/>
        <v>8.5000000000000006E-2</v>
      </c>
      <c r="E113" t="s">
        <v>239</v>
      </c>
      <c r="F113" t="s">
        <v>41</v>
      </c>
      <c r="G113">
        <v>25640844</v>
      </c>
      <c r="I113">
        <v>12.443915367126465</v>
      </c>
      <c r="K113" s="26"/>
      <c r="L113" s="132"/>
    </row>
    <row r="114" spans="1:12" x14ac:dyDescent="0.2">
      <c r="A114" s="125" t="s">
        <v>200</v>
      </c>
      <c r="B114" s="138">
        <v>1647.5</v>
      </c>
      <c r="C114" s="138">
        <v>1562.5</v>
      </c>
      <c r="D114">
        <f t="shared" si="61"/>
        <v>8.5000000000000006E-2</v>
      </c>
      <c r="E114" t="s">
        <v>239</v>
      </c>
      <c r="F114" t="s">
        <v>43</v>
      </c>
      <c r="G114">
        <v>19777948</v>
      </c>
      <c r="I114">
        <v>12.955703735351562</v>
      </c>
      <c r="K114" s="26"/>
      <c r="L114" s="132"/>
    </row>
    <row r="115" spans="1:12" x14ac:dyDescent="0.2">
      <c r="A115" s="125" t="s">
        <v>200</v>
      </c>
      <c r="B115" s="138">
        <v>1647.5</v>
      </c>
      <c r="C115" s="138">
        <v>1562.5</v>
      </c>
      <c r="D115">
        <f t="shared" si="61"/>
        <v>8.5000000000000006E-2</v>
      </c>
      <c r="E115" t="s">
        <v>239</v>
      </c>
      <c r="F115" t="s">
        <v>45</v>
      </c>
      <c r="G115">
        <v>19839346</v>
      </c>
      <c r="H115">
        <f t="shared" si="91"/>
        <v>21752712.666666668</v>
      </c>
      <c r="I115">
        <v>12.949593544006348</v>
      </c>
      <c r="J115">
        <f t="shared" si="92"/>
        <v>12.783070882161459</v>
      </c>
      <c r="K115" s="26">
        <f t="shared" si="93"/>
        <v>255914266.66666666</v>
      </c>
      <c r="L115" s="128" t="s">
        <v>223</v>
      </c>
    </row>
    <row r="116" spans="1:12" x14ac:dyDescent="0.2">
      <c r="A116" s="125" t="s">
        <v>208</v>
      </c>
      <c r="B116" s="138">
        <v>1766.2</v>
      </c>
      <c r="C116" s="138">
        <v>1674.3</v>
      </c>
      <c r="D116">
        <f t="shared" si="61"/>
        <v>9.1900000000000093E-2</v>
      </c>
      <c r="E116" t="s">
        <v>239</v>
      </c>
      <c r="F116" t="s">
        <v>47</v>
      </c>
      <c r="G116">
        <v>40986376</v>
      </c>
      <c r="I116">
        <v>11.519268035888672</v>
      </c>
      <c r="K116" s="26"/>
      <c r="L116" s="132"/>
    </row>
    <row r="117" spans="1:12" x14ac:dyDescent="0.2">
      <c r="A117" s="125" t="s">
        <v>208</v>
      </c>
      <c r="B117" s="138">
        <v>1766.2</v>
      </c>
      <c r="C117" s="138">
        <v>1674.3</v>
      </c>
      <c r="D117">
        <f t="shared" si="61"/>
        <v>9.1900000000000093E-2</v>
      </c>
      <c r="E117" t="s">
        <v>239</v>
      </c>
      <c r="F117" t="s">
        <v>49</v>
      </c>
      <c r="G117">
        <v>47243936</v>
      </c>
      <c r="I117">
        <v>11.239175796508789</v>
      </c>
      <c r="K117" s="26"/>
      <c r="L117" s="132"/>
    </row>
    <row r="118" spans="1:12" x14ac:dyDescent="0.2">
      <c r="A118" s="125" t="s">
        <v>208</v>
      </c>
      <c r="B118" s="138">
        <v>1766.2</v>
      </c>
      <c r="C118" s="138">
        <v>1674.3</v>
      </c>
      <c r="D118">
        <f t="shared" si="61"/>
        <v>9.1900000000000093E-2</v>
      </c>
      <c r="E118" t="s">
        <v>239</v>
      </c>
      <c r="F118" t="s">
        <v>52</v>
      </c>
      <c r="G118">
        <v>61526472</v>
      </c>
      <c r="H118">
        <f t="shared" si="91"/>
        <v>49918928</v>
      </c>
      <c r="I118">
        <v>10.71846866607666</v>
      </c>
      <c r="J118">
        <f t="shared" si="92"/>
        <v>11.158970832824707</v>
      </c>
      <c r="K118" s="26">
        <f t="shared" si="93"/>
        <v>543187464.63547277</v>
      </c>
      <c r="L118" s="128" t="s">
        <v>223</v>
      </c>
    </row>
    <row r="119" spans="1:12" ht="16" x14ac:dyDescent="0.2">
      <c r="A119" s="125"/>
      <c r="D119">
        <f t="shared" si="61"/>
        <v>0</v>
      </c>
      <c r="E119" t="s">
        <v>239</v>
      </c>
      <c r="F119" s="2" t="s">
        <v>55</v>
      </c>
      <c r="K119" s="26"/>
      <c r="L119" s="132"/>
    </row>
    <row r="120" spans="1:12" ht="16" x14ac:dyDescent="0.2">
      <c r="A120" s="125"/>
      <c r="D120">
        <f t="shared" si="61"/>
        <v>0</v>
      </c>
      <c r="E120" t="s">
        <v>239</v>
      </c>
      <c r="F120" s="2" t="s">
        <v>60</v>
      </c>
      <c r="K120" s="26"/>
      <c r="L120" s="132"/>
    </row>
    <row r="121" spans="1:12" ht="16" x14ac:dyDescent="0.2">
      <c r="A121" s="125"/>
      <c r="D121">
        <f t="shared" si="61"/>
        <v>0</v>
      </c>
      <c r="E121" t="s">
        <v>239</v>
      </c>
      <c r="F121" s="2" t="s">
        <v>63</v>
      </c>
      <c r="H121" t="e">
        <f t="shared" si="91"/>
        <v>#DIV/0!</v>
      </c>
      <c r="J121" t="e">
        <f t="shared" si="92"/>
        <v>#DIV/0!</v>
      </c>
      <c r="K121" s="26" t="e">
        <f t="shared" si="93"/>
        <v>#DIV/0!</v>
      </c>
      <c r="L121" s="134" t="s">
        <v>238</v>
      </c>
    </row>
    <row r="122" spans="1:12" x14ac:dyDescent="0.2">
      <c r="A122" s="125" t="s">
        <v>229</v>
      </c>
      <c r="D122">
        <f t="shared" si="61"/>
        <v>0</v>
      </c>
      <c r="E122" t="s">
        <v>239</v>
      </c>
      <c r="F122" t="s">
        <v>65</v>
      </c>
      <c r="G122">
        <v>8000000</v>
      </c>
      <c r="I122">
        <v>14.87083625793457</v>
      </c>
      <c r="K122" s="26"/>
      <c r="L122" s="132"/>
    </row>
    <row r="123" spans="1:12" x14ac:dyDescent="0.2">
      <c r="A123" s="125" t="s">
        <v>229</v>
      </c>
      <c r="D123">
        <f t="shared" si="61"/>
        <v>0</v>
      </c>
      <c r="E123" t="s">
        <v>239</v>
      </c>
      <c r="F123" t="s">
        <v>67</v>
      </c>
      <c r="G123">
        <v>8000000</v>
      </c>
      <c r="I123">
        <v>14.84494686126709</v>
      </c>
      <c r="K123" s="26"/>
      <c r="L123" s="132"/>
    </row>
    <row r="124" spans="1:12" x14ac:dyDescent="0.2">
      <c r="A124" s="125" t="s">
        <v>229</v>
      </c>
      <c r="D124">
        <f t="shared" si="61"/>
        <v>0</v>
      </c>
      <c r="E124" t="s">
        <v>239</v>
      </c>
      <c r="F124" t="s">
        <v>69</v>
      </c>
      <c r="G124">
        <v>8000000</v>
      </c>
      <c r="H124">
        <f t="shared" si="91"/>
        <v>8000000</v>
      </c>
      <c r="I124">
        <v>14.27271556854248</v>
      </c>
      <c r="J124">
        <f t="shared" si="92"/>
        <v>14.662832895914713</v>
      </c>
      <c r="K124" s="26" t="e">
        <f t="shared" si="93"/>
        <v>#DIV/0!</v>
      </c>
      <c r="L124" s="128" t="s">
        <v>223</v>
      </c>
    </row>
    <row r="125" spans="1:12" x14ac:dyDescent="0.2">
      <c r="A125" s="125" t="s">
        <v>201</v>
      </c>
      <c r="B125" s="138">
        <v>1665.2</v>
      </c>
      <c r="C125" s="138">
        <v>1591.6</v>
      </c>
      <c r="D125">
        <f t="shared" si="61"/>
        <v>7.3600000000000138E-2</v>
      </c>
      <c r="E125" t="s">
        <v>239</v>
      </c>
      <c r="F125" t="s">
        <v>72</v>
      </c>
      <c r="G125">
        <v>23821750</v>
      </c>
      <c r="I125">
        <v>12.58897876739502</v>
      </c>
      <c r="K125" s="26"/>
      <c r="L125" s="132"/>
    </row>
    <row r="126" spans="1:12" x14ac:dyDescent="0.2">
      <c r="A126" s="125" t="s">
        <v>201</v>
      </c>
      <c r="B126" s="138">
        <v>1665.2</v>
      </c>
      <c r="C126" s="138">
        <v>1591.6</v>
      </c>
      <c r="D126">
        <f t="shared" si="61"/>
        <v>7.3600000000000138E-2</v>
      </c>
      <c r="E126" t="s">
        <v>239</v>
      </c>
      <c r="F126" t="s">
        <v>75</v>
      </c>
      <c r="G126">
        <v>15385320</v>
      </c>
      <c r="I126">
        <v>13.450804710388184</v>
      </c>
      <c r="K126" s="26"/>
      <c r="L126" s="132"/>
    </row>
    <row r="127" spans="1:12" x14ac:dyDescent="0.2">
      <c r="A127" s="125" t="s">
        <v>201</v>
      </c>
      <c r="B127" s="138">
        <v>1665.2</v>
      </c>
      <c r="C127" s="138">
        <v>1591.6</v>
      </c>
      <c r="D127">
        <f t="shared" si="61"/>
        <v>7.3600000000000138E-2</v>
      </c>
      <c r="E127" t="s">
        <v>239</v>
      </c>
      <c r="F127" t="s">
        <v>77</v>
      </c>
      <c r="G127">
        <v>23141376</v>
      </c>
      <c r="H127">
        <f t="shared" si="91"/>
        <v>20782815.333333332</v>
      </c>
      <c r="I127">
        <v>12.646100997924805</v>
      </c>
      <c r="J127">
        <f t="shared" si="92"/>
        <v>12.895294825236002</v>
      </c>
      <c r="K127" s="26">
        <f t="shared" si="93"/>
        <v>282375208.33333278</v>
      </c>
      <c r="L127" s="128" t="s">
        <v>223</v>
      </c>
    </row>
    <row r="128" spans="1:12" x14ac:dyDescent="0.2">
      <c r="A128" s="125" t="s">
        <v>224</v>
      </c>
      <c r="D128">
        <f t="shared" si="61"/>
        <v>0</v>
      </c>
      <c r="E128" t="s">
        <v>239</v>
      </c>
      <c r="F128" t="s">
        <v>79</v>
      </c>
      <c r="G128" t="s">
        <v>235</v>
      </c>
      <c r="I128">
        <v>38.856586456298828</v>
      </c>
      <c r="K128" s="26"/>
      <c r="L128" s="132"/>
    </row>
    <row r="129" spans="1:12" x14ac:dyDescent="0.2">
      <c r="A129" s="125" t="s">
        <v>224</v>
      </c>
      <c r="D129">
        <f t="shared" si="61"/>
        <v>0</v>
      </c>
      <c r="E129" t="s">
        <v>239</v>
      </c>
      <c r="F129" t="s">
        <v>81</v>
      </c>
      <c r="G129" t="s">
        <v>235</v>
      </c>
      <c r="I129">
        <v>36.711166381835938</v>
      </c>
      <c r="K129" s="26"/>
      <c r="L129" s="132"/>
    </row>
    <row r="130" spans="1:12" x14ac:dyDescent="0.2">
      <c r="A130" s="125" t="s">
        <v>224</v>
      </c>
      <c r="D130">
        <f t="shared" si="61"/>
        <v>0</v>
      </c>
      <c r="E130" t="s">
        <v>239</v>
      </c>
      <c r="F130" t="s">
        <v>83</v>
      </c>
      <c r="G130" t="s">
        <v>235</v>
      </c>
      <c r="H130" t="e">
        <f t="shared" si="91"/>
        <v>#DIV/0!</v>
      </c>
      <c r="I130">
        <v>34.610321044921875</v>
      </c>
      <c r="J130">
        <f t="shared" si="92"/>
        <v>36.726024627685547</v>
      </c>
      <c r="K130" s="26" t="e">
        <f t="shared" si="93"/>
        <v>#DIV/0!</v>
      </c>
      <c r="L130" s="132"/>
    </row>
    <row r="131" spans="1:12" ht="16" x14ac:dyDescent="0.2">
      <c r="A131" s="125"/>
      <c r="D131">
        <f t="shared" si="61"/>
        <v>0</v>
      </c>
      <c r="E131" t="s">
        <v>239</v>
      </c>
      <c r="F131" s="2" t="s">
        <v>85</v>
      </c>
      <c r="K131" s="26"/>
      <c r="L131" s="132"/>
    </row>
    <row r="132" spans="1:12" ht="16" x14ac:dyDescent="0.2">
      <c r="A132" s="125"/>
      <c r="D132">
        <f t="shared" ref="D132:D193" si="94">(B132-C132)/1000</f>
        <v>0</v>
      </c>
      <c r="E132" t="s">
        <v>239</v>
      </c>
      <c r="F132" s="2" t="s">
        <v>88</v>
      </c>
      <c r="K132" s="26"/>
      <c r="L132" s="132"/>
    </row>
    <row r="133" spans="1:12" ht="16" x14ac:dyDescent="0.2">
      <c r="A133" s="125"/>
      <c r="D133">
        <f t="shared" si="94"/>
        <v>0</v>
      </c>
      <c r="E133" t="s">
        <v>239</v>
      </c>
      <c r="F133" s="2" t="s">
        <v>90</v>
      </c>
      <c r="H133" t="e">
        <f t="shared" si="91"/>
        <v>#DIV/0!</v>
      </c>
      <c r="J133" t="e">
        <f t="shared" si="92"/>
        <v>#DIV/0!</v>
      </c>
      <c r="K133" s="26" t="e">
        <f t="shared" si="93"/>
        <v>#DIV/0!</v>
      </c>
      <c r="L133" s="134" t="s">
        <v>238</v>
      </c>
    </row>
    <row r="134" spans="1:12" x14ac:dyDescent="0.2">
      <c r="A134" s="125" t="s">
        <v>230</v>
      </c>
      <c r="D134">
        <f t="shared" si="94"/>
        <v>0</v>
      </c>
      <c r="E134" t="s">
        <v>239</v>
      </c>
      <c r="F134" t="s">
        <v>95</v>
      </c>
      <c r="G134">
        <v>1600000</v>
      </c>
      <c r="I134">
        <v>19.118633270263672</v>
      </c>
      <c r="K134" s="26"/>
      <c r="L134" s="132"/>
    </row>
    <row r="135" spans="1:12" x14ac:dyDescent="0.2">
      <c r="A135" s="125" t="s">
        <v>230</v>
      </c>
      <c r="D135">
        <f t="shared" si="94"/>
        <v>0</v>
      </c>
      <c r="E135" t="s">
        <v>239</v>
      </c>
      <c r="F135" t="s">
        <v>98</v>
      </c>
      <c r="G135">
        <v>1600000</v>
      </c>
      <c r="I135">
        <v>18.987077713012695</v>
      </c>
      <c r="K135" s="26"/>
      <c r="L135" s="132"/>
    </row>
    <row r="136" spans="1:12" x14ac:dyDescent="0.2">
      <c r="A136" s="125" t="s">
        <v>230</v>
      </c>
      <c r="D136">
        <f t="shared" si="94"/>
        <v>0</v>
      </c>
      <c r="E136" t="s">
        <v>239</v>
      </c>
      <c r="F136" t="s">
        <v>101</v>
      </c>
      <c r="G136">
        <v>1600000</v>
      </c>
      <c r="H136">
        <f t="shared" si="91"/>
        <v>1600000</v>
      </c>
      <c r="I136">
        <v>18.613069534301758</v>
      </c>
      <c r="J136">
        <f t="shared" si="92"/>
        <v>18.906260172526043</v>
      </c>
      <c r="K136" s="26" t="e">
        <f t="shared" si="93"/>
        <v>#DIV/0!</v>
      </c>
      <c r="L136" s="128" t="s">
        <v>223</v>
      </c>
    </row>
    <row r="137" spans="1:12" x14ac:dyDescent="0.2">
      <c r="A137" s="125" t="s">
        <v>202</v>
      </c>
      <c r="B137" s="138">
        <v>1748.2</v>
      </c>
      <c r="C137" s="138">
        <v>1657.6</v>
      </c>
      <c r="D137">
        <f t="shared" si="94"/>
        <v>9.0600000000000139E-2</v>
      </c>
      <c r="E137" t="s">
        <v>239</v>
      </c>
      <c r="F137" t="s">
        <v>104</v>
      </c>
      <c r="G137">
        <v>27824878</v>
      </c>
      <c r="I137">
        <v>12.282773017883301</v>
      </c>
      <c r="K137" s="26"/>
      <c r="L137" s="132"/>
    </row>
    <row r="138" spans="1:12" x14ac:dyDescent="0.2">
      <c r="A138" s="125" t="s">
        <v>202</v>
      </c>
      <c r="B138" s="138">
        <v>1748.2</v>
      </c>
      <c r="C138" s="138">
        <v>1657.6</v>
      </c>
      <c r="D138">
        <f t="shared" si="94"/>
        <v>9.0600000000000139E-2</v>
      </c>
      <c r="E138" t="s">
        <v>239</v>
      </c>
      <c r="F138" t="s">
        <v>107</v>
      </c>
      <c r="G138">
        <v>19572580</v>
      </c>
      <c r="I138">
        <v>12.976280212402344</v>
      </c>
      <c r="K138" s="26"/>
      <c r="L138" s="132"/>
    </row>
    <row r="139" spans="1:12" x14ac:dyDescent="0.2">
      <c r="A139" s="125" t="s">
        <v>202</v>
      </c>
      <c r="B139" s="138">
        <v>1748.2</v>
      </c>
      <c r="C139" s="138">
        <v>1657.6</v>
      </c>
      <c r="D139">
        <f t="shared" si="94"/>
        <v>9.0600000000000139E-2</v>
      </c>
      <c r="E139" t="s">
        <v>239</v>
      </c>
      <c r="F139" t="s">
        <v>109</v>
      </c>
      <c r="G139">
        <v>21227416</v>
      </c>
      <c r="H139">
        <f t="shared" si="91"/>
        <v>22874958</v>
      </c>
      <c r="I139">
        <v>12.816281318664551</v>
      </c>
      <c r="J139">
        <f t="shared" si="92"/>
        <v>12.691778182983398</v>
      </c>
      <c r="K139" s="26">
        <f t="shared" si="93"/>
        <v>252482980.13244995</v>
      </c>
      <c r="L139" s="128" t="s">
        <v>223</v>
      </c>
    </row>
    <row r="140" spans="1:12" x14ac:dyDescent="0.2">
      <c r="A140" s="125" t="s">
        <v>209</v>
      </c>
      <c r="B140" s="138">
        <v>1716.5</v>
      </c>
      <c r="C140" s="138">
        <v>1649.6</v>
      </c>
      <c r="D140">
        <f t="shared" si="94"/>
        <v>6.6900000000000084E-2</v>
      </c>
      <c r="E140" t="s">
        <v>239</v>
      </c>
      <c r="F140" t="s">
        <v>111</v>
      </c>
      <c r="G140">
        <v>36302772</v>
      </c>
      <c r="I140">
        <v>11.758477210998535</v>
      </c>
      <c r="K140" s="26"/>
      <c r="L140" s="132"/>
    </row>
    <row r="141" spans="1:12" x14ac:dyDescent="0.2">
      <c r="A141" s="125" t="s">
        <v>209</v>
      </c>
      <c r="B141" s="138">
        <v>1716.5</v>
      </c>
      <c r="C141" s="138">
        <v>1649.6</v>
      </c>
      <c r="D141">
        <f t="shared" si="94"/>
        <v>6.6900000000000084E-2</v>
      </c>
      <c r="E141" t="s">
        <v>239</v>
      </c>
      <c r="F141" t="s">
        <v>113</v>
      </c>
      <c r="G141">
        <v>32190518</v>
      </c>
      <c r="I141">
        <v>11.995471954345703</v>
      </c>
      <c r="K141" s="26"/>
      <c r="L141" s="132"/>
    </row>
    <row r="142" spans="1:12" x14ac:dyDescent="0.2">
      <c r="A142" s="125" t="s">
        <v>209</v>
      </c>
      <c r="B142" s="138">
        <v>1716.5</v>
      </c>
      <c r="C142" s="138">
        <v>1649.6</v>
      </c>
      <c r="D142">
        <f t="shared" si="94"/>
        <v>6.6900000000000084E-2</v>
      </c>
      <c r="E142" t="s">
        <v>239</v>
      </c>
      <c r="F142" t="s">
        <v>115</v>
      </c>
      <c r="G142">
        <v>39728484</v>
      </c>
      <c r="H142">
        <f t="shared" si="91"/>
        <v>36073924.666666664</v>
      </c>
      <c r="I142">
        <v>11.580716133117676</v>
      </c>
      <c r="J142">
        <f t="shared" si="92"/>
        <v>11.778221766153971</v>
      </c>
      <c r="K142" s="26">
        <f t="shared" si="93"/>
        <v>539221594.41953087</v>
      </c>
      <c r="L142" s="128" t="s">
        <v>223</v>
      </c>
    </row>
    <row r="143" spans="1:12" ht="16" x14ac:dyDescent="0.2">
      <c r="A143" s="125"/>
      <c r="D143">
        <f t="shared" si="94"/>
        <v>0</v>
      </c>
      <c r="E143" t="s">
        <v>239</v>
      </c>
      <c r="F143" s="2" t="s">
        <v>117</v>
      </c>
      <c r="K143" s="26"/>
      <c r="L143" s="132"/>
    </row>
    <row r="144" spans="1:12" ht="16" x14ac:dyDescent="0.2">
      <c r="A144" s="125"/>
      <c r="D144">
        <f t="shared" si="94"/>
        <v>0</v>
      </c>
      <c r="E144" t="s">
        <v>239</v>
      </c>
      <c r="F144" s="2" t="s">
        <v>119</v>
      </c>
      <c r="K144" s="26"/>
      <c r="L144" s="132"/>
    </row>
    <row r="145" spans="1:12" ht="16" x14ac:dyDescent="0.2">
      <c r="A145" s="125"/>
      <c r="D145">
        <f t="shared" si="94"/>
        <v>0</v>
      </c>
      <c r="E145" t="s">
        <v>239</v>
      </c>
      <c r="F145" s="2" t="s">
        <v>121</v>
      </c>
      <c r="H145" t="e">
        <f t="shared" si="91"/>
        <v>#DIV/0!</v>
      </c>
      <c r="J145" t="e">
        <f t="shared" si="92"/>
        <v>#DIV/0!</v>
      </c>
      <c r="K145" s="26" t="e">
        <f t="shared" si="93"/>
        <v>#DIV/0!</v>
      </c>
      <c r="L145" s="134" t="s">
        <v>238</v>
      </c>
    </row>
    <row r="146" spans="1:12" x14ac:dyDescent="0.2">
      <c r="A146" s="125" t="s">
        <v>231</v>
      </c>
      <c r="D146">
        <f t="shared" si="94"/>
        <v>0</v>
      </c>
      <c r="E146" t="s">
        <v>239</v>
      </c>
      <c r="F146" t="s">
        <v>1</v>
      </c>
      <c r="G146">
        <v>320000</v>
      </c>
      <c r="I146">
        <v>21.47564697265625</v>
      </c>
      <c r="K146" s="26"/>
      <c r="L146" s="132"/>
    </row>
    <row r="147" spans="1:12" x14ac:dyDescent="0.2">
      <c r="A147" s="125" t="s">
        <v>231</v>
      </c>
      <c r="D147">
        <f t="shared" si="94"/>
        <v>0</v>
      </c>
      <c r="E147" t="s">
        <v>239</v>
      </c>
      <c r="F147" t="s">
        <v>3</v>
      </c>
      <c r="G147">
        <v>320000</v>
      </c>
      <c r="I147">
        <v>21.198869705200195</v>
      </c>
      <c r="K147" s="26"/>
      <c r="L147" s="132"/>
    </row>
    <row r="148" spans="1:12" ht="16" x14ac:dyDescent="0.2">
      <c r="A148" s="125" t="s">
        <v>231</v>
      </c>
      <c r="D148">
        <f t="shared" si="94"/>
        <v>0</v>
      </c>
      <c r="E148" t="s">
        <v>239</v>
      </c>
      <c r="F148" s="2" t="s">
        <v>6</v>
      </c>
      <c r="H148">
        <f t="shared" si="91"/>
        <v>320000</v>
      </c>
      <c r="J148">
        <f t="shared" si="92"/>
        <v>21.337258338928223</v>
      </c>
      <c r="K148" s="26" t="e">
        <f t="shared" si="93"/>
        <v>#DIV/0!</v>
      </c>
      <c r="L148" s="128" t="s">
        <v>223</v>
      </c>
    </row>
    <row r="149" spans="1:12" x14ac:dyDescent="0.2">
      <c r="A149" s="125" t="s">
        <v>203</v>
      </c>
      <c r="B149" s="138">
        <v>1753.6</v>
      </c>
      <c r="C149" s="138">
        <v>1660.2</v>
      </c>
      <c r="D149">
        <f t="shared" si="94"/>
        <v>9.3399999999999858E-2</v>
      </c>
      <c r="E149" t="s">
        <v>239</v>
      </c>
      <c r="F149" t="s">
        <v>8</v>
      </c>
      <c r="G149">
        <v>26488736</v>
      </c>
      <c r="I149">
        <v>12.379782676696777</v>
      </c>
      <c r="K149" s="26"/>
      <c r="L149" s="132"/>
    </row>
    <row r="150" spans="1:12" x14ac:dyDescent="0.2">
      <c r="A150" s="125" t="s">
        <v>203</v>
      </c>
      <c r="B150" s="138">
        <v>1753.6</v>
      </c>
      <c r="C150" s="138">
        <v>1660.2</v>
      </c>
      <c r="D150">
        <f t="shared" si="94"/>
        <v>9.3399999999999858E-2</v>
      </c>
      <c r="E150" t="s">
        <v>239</v>
      </c>
      <c r="F150" t="s">
        <v>10</v>
      </c>
      <c r="G150">
        <v>24677696</v>
      </c>
      <c r="I150">
        <v>12.519390106201172</v>
      </c>
      <c r="K150" s="26"/>
      <c r="L150" s="132"/>
    </row>
    <row r="151" spans="1:12" x14ac:dyDescent="0.2">
      <c r="A151" s="125" t="s">
        <v>203</v>
      </c>
      <c r="B151" s="138">
        <v>1753.6</v>
      </c>
      <c r="C151" s="138">
        <v>1660.2</v>
      </c>
      <c r="D151">
        <f t="shared" si="94"/>
        <v>9.3399999999999858E-2</v>
      </c>
      <c r="E151" t="s">
        <v>239</v>
      </c>
      <c r="F151" t="s">
        <v>12</v>
      </c>
      <c r="G151">
        <v>26907842</v>
      </c>
      <c r="H151">
        <f t="shared" si="91"/>
        <v>26024758</v>
      </c>
      <c r="I151">
        <v>12.348836898803711</v>
      </c>
      <c r="J151">
        <f t="shared" si="92"/>
        <v>12.416003227233887</v>
      </c>
      <c r="K151" s="26">
        <f t="shared" si="93"/>
        <v>278637665.95289123</v>
      </c>
      <c r="L151" s="128" t="s">
        <v>223</v>
      </c>
    </row>
    <row r="152" spans="1:12" x14ac:dyDescent="0.2">
      <c r="A152" s="125" t="s">
        <v>210</v>
      </c>
      <c r="B152" s="138">
        <v>1749.4</v>
      </c>
      <c r="C152" s="138">
        <v>1660.6</v>
      </c>
      <c r="D152">
        <f t="shared" si="94"/>
        <v>8.8800000000000184E-2</v>
      </c>
      <c r="E152" t="s">
        <v>239</v>
      </c>
      <c r="F152" t="s">
        <v>14</v>
      </c>
      <c r="G152">
        <v>40044864</v>
      </c>
      <c r="I152">
        <v>11.565079689025879</v>
      </c>
      <c r="K152" s="26"/>
      <c r="L152" s="132"/>
    </row>
    <row r="153" spans="1:12" x14ac:dyDescent="0.2">
      <c r="A153" s="125" t="s">
        <v>210</v>
      </c>
      <c r="B153" s="138">
        <v>1749.4</v>
      </c>
      <c r="C153" s="138">
        <v>1660.6</v>
      </c>
      <c r="D153">
        <f t="shared" si="94"/>
        <v>8.8800000000000184E-2</v>
      </c>
      <c r="E153" t="s">
        <v>239</v>
      </c>
      <c r="F153" t="s">
        <v>17</v>
      </c>
      <c r="G153">
        <v>48209164</v>
      </c>
      <c r="I153">
        <v>11.199306488037109</v>
      </c>
      <c r="K153" s="26"/>
      <c r="L153" s="132"/>
    </row>
    <row r="154" spans="1:12" x14ac:dyDescent="0.2">
      <c r="A154" s="125" t="s">
        <v>210</v>
      </c>
      <c r="B154" s="138">
        <v>1749.4</v>
      </c>
      <c r="C154" s="138">
        <v>1660.6</v>
      </c>
      <c r="D154">
        <f t="shared" si="94"/>
        <v>8.8800000000000184E-2</v>
      </c>
      <c r="E154" t="s">
        <v>239</v>
      </c>
      <c r="F154" t="s">
        <v>20</v>
      </c>
      <c r="G154">
        <v>44768184</v>
      </c>
      <c r="H154">
        <f t="shared" si="91"/>
        <v>44340737.333333336</v>
      </c>
      <c r="I154">
        <v>11.345284461975098</v>
      </c>
      <c r="J154">
        <f t="shared" si="92"/>
        <v>11.369890213012695</v>
      </c>
      <c r="K154" s="26">
        <f t="shared" si="93"/>
        <v>499332627.6276266</v>
      </c>
      <c r="L154" s="128" t="s">
        <v>223</v>
      </c>
    </row>
    <row r="155" spans="1:12" ht="16" x14ac:dyDescent="0.2">
      <c r="A155" s="125"/>
      <c r="D155">
        <f t="shared" si="94"/>
        <v>0</v>
      </c>
      <c r="E155" t="s">
        <v>239</v>
      </c>
      <c r="F155" s="2" t="s">
        <v>23</v>
      </c>
      <c r="K155" s="26"/>
      <c r="L155" s="132"/>
    </row>
    <row r="156" spans="1:12" ht="16" x14ac:dyDescent="0.2">
      <c r="A156" s="125"/>
      <c r="D156">
        <f t="shared" si="94"/>
        <v>0</v>
      </c>
      <c r="E156" t="s">
        <v>239</v>
      </c>
      <c r="F156" s="2" t="s">
        <v>26</v>
      </c>
      <c r="K156" s="26"/>
      <c r="L156" s="132"/>
    </row>
    <row r="157" spans="1:12" ht="16" x14ac:dyDescent="0.2">
      <c r="A157" s="125"/>
      <c r="D157">
        <f t="shared" si="94"/>
        <v>0</v>
      </c>
      <c r="E157" t="s">
        <v>239</v>
      </c>
      <c r="F157" s="2" t="s">
        <v>29</v>
      </c>
      <c r="H157" t="e">
        <f t="shared" si="91"/>
        <v>#DIV/0!</v>
      </c>
      <c r="J157" t="e">
        <f t="shared" si="92"/>
        <v>#DIV/0!</v>
      </c>
      <c r="K157" s="26" t="e">
        <f t="shared" si="93"/>
        <v>#DIV/0!</v>
      </c>
      <c r="L157" s="134" t="s">
        <v>238</v>
      </c>
    </row>
    <row r="158" spans="1:12" ht="16" x14ac:dyDescent="0.2">
      <c r="A158" s="125" t="s">
        <v>232</v>
      </c>
      <c r="D158">
        <f t="shared" si="94"/>
        <v>0</v>
      </c>
      <c r="E158" t="s">
        <v>239</v>
      </c>
      <c r="F158" s="2" t="s">
        <v>32</v>
      </c>
      <c r="K158" s="26"/>
      <c r="L158" s="132"/>
    </row>
    <row r="159" spans="1:12" x14ac:dyDescent="0.2">
      <c r="A159" s="125" t="s">
        <v>232</v>
      </c>
      <c r="D159">
        <f t="shared" si="94"/>
        <v>0</v>
      </c>
      <c r="E159" t="s">
        <v>239</v>
      </c>
      <c r="F159" t="s">
        <v>35</v>
      </c>
      <c r="G159">
        <v>64000</v>
      </c>
      <c r="I159">
        <v>24.80219841003418</v>
      </c>
      <c r="K159" s="26"/>
      <c r="L159" s="132"/>
    </row>
    <row r="160" spans="1:12" x14ac:dyDescent="0.2">
      <c r="A160" s="125" t="s">
        <v>232</v>
      </c>
      <c r="D160">
        <f t="shared" si="94"/>
        <v>0</v>
      </c>
      <c r="E160" t="s">
        <v>239</v>
      </c>
      <c r="F160" t="s">
        <v>38</v>
      </c>
      <c r="G160">
        <v>64000</v>
      </c>
      <c r="H160">
        <f t="shared" si="91"/>
        <v>64000</v>
      </c>
      <c r="I160">
        <v>24.4200439453125</v>
      </c>
      <c r="J160">
        <f t="shared" si="92"/>
        <v>24.61112117767334</v>
      </c>
      <c r="K160" s="26" t="e">
        <f t="shared" si="93"/>
        <v>#DIV/0!</v>
      </c>
      <c r="L160" s="128" t="s">
        <v>223</v>
      </c>
    </row>
    <row r="161" spans="1:12" x14ac:dyDescent="0.2">
      <c r="A161" s="125" t="s">
        <v>204</v>
      </c>
      <c r="B161" s="138">
        <v>1762.6</v>
      </c>
      <c r="C161" s="138">
        <v>1654.8</v>
      </c>
      <c r="D161">
        <f t="shared" si="94"/>
        <v>0.10779999999999995</v>
      </c>
      <c r="E161" t="s">
        <v>239</v>
      </c>
      <c r="F161" t="s">
        <v>42</v>
      </c>
      <c r="G161">
        <v>4293948.5</v>
      </c>
      <c r="I161">
        <v>15.966599464416504</v>
      </c>
      <c r="K161" s="26"/>
      <c r="L161" s="132"/>
    </row>
    <row r="162" spans="1:12" x14ac:dyDescent="0.2">
      <c r="A162" s="125" t="s">
        <v>204</v>
      </c>
      <c r="B162" s="138">
        <v>1762.6</v>
      </c>
      <c r="C162" s="138">
        <v>1654.8</v>
      </c>
      <c r="D162">
        <f t="shared" si="94"/>
        <v>0.10779999999999995</v>
      </c>
      <c r="E162" t="s">
        <v>239</v>
      </c>
      <c r="F162" t="s">
        <v>44</v>
      </c>
      <c r="G162">
        <v>3396088.5</v>
      </c>
      <c r="I162">
        <v>16.429033279418945</v>
      </c>
      <c r="K162" s="26"/>
      <c r="L162" s="132"/>
    </row>
    <row r="163" spans="1:12" x14ac:dyDescent="0.2">
      <c r="A163" s="125" t="s">
        <v>204</v>
      </c>
      <c r="B163" s="138">
        <v>1762.6</v>
      </c>
      <c r="C163" s="138">
        <v>1654.8</v>
      </c>
      <c r="D163">
        <f t="shared" si="94"/>
        <v>0.10779999999999995</v>
      </c>
      <c r="E163" t="s">
        <v>239</v>
      </c>
      <c r="F163" t="s">
        <v>46</v>
      </c>
      <c r="G163">
        <v>6098542</v>
      </c>
      <c r="H163">
        <f t="shared" si="91"/>
        <v>4596193</v>
      </c>
      <c r="I163">
        <v>15.274980545043945</v>
      </c>
      <c r="J163">
        <f t="shared" si="92"/>
        <v>15.890204429626465</v>
      </c>
      <c r="K163" s="26">
        <f t="shared" si="93"/>
        <v>42636298.701298721</v>
      </c>
      <c r="L163" s="128" t="s">
        <v>223</v>
      </c>
    </row>
    <row r="164" spans="1:12" x14ac:dyDescent="0.2">
      <c r="A164" s="125" t="s">
        <v>211</v>
      </c>
      <c r="B164" s="138">
        <v>1679.9</v>
      </c>
      <c r="C164" s="138">
        <v>1581</v>
      </c>
      <c r="D164">
        <f t="shared" si="94"/>
        <v>9.8900000000000085E-2</v>
      </c>
      <c r="E164" t="s">
        <v>239</v>
      </c>
      <c r="F164" t="s">
        <v>48</v>
      </c>
      <c r="G164">
        <v>7624612</v>
      </c>
      <c r="I164">
        <v>14.834725379943848</v>
      </c>
      <c r="K164" s="26"/>
      <c r="L164" s="132"/>
    </row>
    <row r="165" spans="1:12" x14ac:dyDescent="0.2">
      <c r="A165" s="125" t="s">
        <v>211</v>
      </c>
      <c r="B165" s="138">
        <v>1679.9</v>
      </c>
      <c r="C165" s="138">
        <v>1581</v>
      </c>
      <c r="D165">
        <f t="shared" si="94"/>
        <v>9.8900000000000085E-2</v>
      </c>
      <c r="E165" t="s">
        <v>239</v>
      </c>
      <c r="F165" t="s">
        <v>50</v>
      </c>
      <c r="G165">
        <v>17881414</v>
      </c>
      <c r="I165">
        <v>13.154422760009766</v>
      </c>
      <c r="K165" s="26"/>
      <c r="L165" s="132"/>
    </row>
    <row r="166" spans="1:12" x14ac:dyDescent="0.2">
      <c r="A166" s="125" t="s">
        <v>211</v>
      </c>
      <c r="B166" s="138">
        <v>1679.9</v>
      </c>
      <c r="C166" s="138">
        <v>1581</v>
      </c>
      <c r="D166">
        <f t="shared" si="94"/>
        <v>9.8900000000000085E-2</v>
      </c>
      <c r="E166" t="s">
        <v>239</v>
      </c>
      <c r="F166" t="s">
        <v>53</v>
      </c>
      <c r="G166">
        <v>12151800</v>
      </c>
      <c r="H166">
        <f t="shared" ref="H166:H193" si="95">AVERAGE(G164:G166)</f>
        <v>12552608.666666666</v>
      </c>
      <c r="I166">
        <v>13.915907859802246</v>
      </c>
      <c r="J166">
        <f t="shared" ref="J166:J193" si="96">AVERAGE(I164:I166)</f>
        <v>13.968351999918619</v>
      </c>
      <c r="K166" s="26">
        <f t="shared" ref="K166:K193" si="97">H166/D166</f>
        <v>126922231.20997629</v>
      </c>
      <c r="L166" s="128" t="s">
        <v>223</v>
      </c>
    </row>
    <row r="167" spans="1:12" ht="16" x14ac:dyDescent="0.2">
      <c r="A167" s="125"/>
      <c r="D167">
        <f t="shared" si="94"/>
        <v>0</v>
      </c>
      <c r="E167" t="s">
        <v>239</v>
      </c>
      <c r="F167" s="2" t="s">
        <v>56</v>
      </c>
      <c r="K167" s="26"/>
      <c r="L167" s="132"/>
    </row>
    <row r="168" spans="1:12" ht="16" x14ac:dyDescent="0.2">
      <c r="A168" s="125"/>
      <c r="D168">
        <f t="shared" si="94"/>
        <v>0</v>
      </c>
      <c r="E168" t="s">
        <v>239</v>
      </c>
      <c r="F168" s="2" t="s">
        <v>61</v>
      </c>
      <c r="K168" s="26"/>
      <c r="L168" s="132"/>
    </row>
    <row r="169" spans="1:12" ht="16" x14ac:dyDescent="0.2">
      <c r="A169" s="125"/>
      <c r="D169">
        <f t="shared" si="94"/>
        <v>0</v>
      </c>
      <c r="E169" t="s">
        <v>239</v>
      </c>
      <c r="F169" s="2" t="s">
        <v>64</v>
      </c>
      <c r="H169" t="e">
        <f t="shared" si="95"/>
        <v>#DIV/0!</v>
      </c>
      <c r="J169" t="e">
        <f t="shared" si="96"/>
        <v>#DIV/0!</v>
      </c>
      <c r="K169" s="26" t="e">
        <f t="shared" si="97"/>
        <v>#DIV/0!</v>
      </c>
      <c r="L169" s="134" t="s">
        <v>238</v>
      </c>
    </row>
    <row r="170" spans="1:12" x14ac:dyDescent="0.2">
      <c r="A170" s="125" t="s">
        <v>233</v>
      </c>
      <c r="D170">
        <f t="shared" si="94"/>
        <v>0</v>
      </c>
      <c r="E170" t="s">
        <v>239</v>
      </c>
      <c r="F170" t="s">
        <v>66</v>
      </c>
      <c r="G170">
        <v>12800</v>
      </c>
      <c r="I170">
        <v>26.873201370239258</v>
      </c>
      <c r="K170" s="26"/>
      <c r="L170" s="132"/>
    </row>
    <row r="171" spans="1:12" x14ac:dyDescent="0.2">
      <c r="A171" s="125" t="s">
        <v>233</v>
      </c>
      <c r="D171">
        <f t="shared" si="94"/>
        <v>0</v>
      </c>
      <c r="E171" t="s">
        <v>239</v>
      </c>
      <c r="F171" t="s">
        <v>68</v>
      </c>
      <c r="G171">
        <v>12800</v>
      </c>
      <c r="I171">
        <v>26.248275756835938</v>
      </c>
      <c r="K171" s="26"/>
      <c r="L171" s="132"/>
    </row>
    <row r="172" spans="1:12" x14ac:dyDescent="0.2">
      <c r="A172" s="125" t="s">
        <v>233</v>
      </c>
      <c r="D172">
        <f t="shared" si="94"/>
        <v>0</v>
      </c>
      <c r="E172" t="s">
        <v>239</v>
      </c>
      <c r="F172" t="s">
        <v>70</v>
      </c>
      <c r="G172">
        <v>12800</v>
      </c>
      <c r="H172">
        <f t="shared" si="95"/>
        <v>12800</v>
      </c>
      <c r="I172">
        <v>26.871646881103516</v>
      </c>
      <c r="J172">
        <f t="shared" si="96"/>
        <v>26.664374669392902</v>
      </c>
      <c r="K172" s="26" t="e">
        <f t="shared" si="97"/>
        <v>#DIV/0!</v>
      </c>
      <c r="L172" s="128" t="s">
        <v>223</v>
      </c>
    </row>
    <row r="173" spans="1:12" x14ac:dyDescent="0.2">
      <c r="A173" s="125" t="s">
        <v>205</v>
      </c>
      <c r="B173" s="138">
        <v>1743.6</v>
      </c>
      <c r="C173" s="138">
        <v>1652.4</v>
      </c>
      <c r="D173">
        <f t="shared" si="94"/>
        <v>9.1199999999999823E-2</v>
      </c>
      <c r="E173" t="s">
        <v>239</v>
      </c>
      <c r="F173" t="s">
        <v>73</v>
      </c>
      <c r="G173">
        <v>37148160</v>
      </c>
      <c r="I173">
        <v>11.71309757232666</v>
      </c>
      <c r="K173" s="26"/>
      <c r="L173" s="132"/>
    </row>
    <row r="174" spans="1:12" x14ac:dyDescent="0.2">
      <c r="A174" s="125" t="s">
        <v>205</v>
      </c>
      <c r="B174" s="138">
        <v>1743.6</v>
      </c>
      <c r="C174" s="138">
        <v>1652.4</v>
      </c>
      <c r="D174">
        <f t="shared" si="94"/>
        <v>9.1199999999999823E-2</v>
      </c>
      <c r="E174" t="s">
        <v>239</v>
      </c>
      <c r="F174" t="s">
        <v>76</v>
      </c>
      <c r="G174">
        <v>17048732</v>
      </c>
      <c r="I174">
        <v>13.24842643737793</v>
      </c>
      <c r="K174" s="26"/>
      <c r="L174" s="132"/>
    </row>
    <row r="175" spans="1:12" x14ac:dyDescent="0.2">
      <c r="A175" s="125" t="s">
        <v>205</v>
      </c>
      <c r="B175" s="138">
        <v>1743.6</v>
      </c>
      <c r="C175" s="138">
        <v>1652.4</v>
      </c>
      <c r="D175">
        <f t="shared" si="94"/>
        <v>9.1199999999999823E-2</v>
      </c>
      <c r="E175" t="s">
        <v>239</v>
      </c>
      <c r="F175" t="s">
        <v>78</v>
      </c>
      <c r="G175">
        <v>27251740</v>
      </c>
      <c r="H175">
        <f t="shared" si="95"/>
        <v>27149544</v>
      </c>
      <c r="I175">
        <v>12.32380199432373</v>
      </c>
      <c r="J175">
        <f t="shared" si="96"/>
        <v>12.428442001342773</v>
      </c>
      <c r="K175" s="26">
        <f t="shared" si="97"/>
        <v>297692368.42105323</v>
      </c>
      <c r="L175" s="128" t="s">
        <v>223</v>
      </c>
    </row>
    <row r="176" spans="1:12" x14ac:dyDescent="0.2">
      <c r="A176" s="125" t="s">
        <v>212</v>
      </c>
      <c r="B176" s="138">
        <v>1730.5</v>
      </c>
      <c r="C176" s="138">
        <v>1646.4</v>
      </c>
      <c r="D176">
        <f t="shared" si="94"/>
        <v>8.4099999999999911E-2</v>
      </c>
      <c r="E176" t="s">
        <v>239</v>
      </c>
      <c r="F176" t="s">
        <v>80</v>
      </c>
      <c r="G176">
        <v>54360552</v>
      </c>
      <c r="I176">
        <v>10.962573051452637</v>
      </c>
      <c r="K176" s="26"/>
      <c r="L176" s="132"/>
    </row>
    <row r="177" spans="1:12" ht="16" x14ac:dyDescent="0.2">
      <c r="A177" s="125" t="s">
        <v>212</v>
      </c>
      <c r="B177" s="138">
        <v>1730.5</v>
      </c>
      <c r="C177" s="138">
        <v>1646.4</v>
      </c>
      <c r="D177">
        <f t="shared" si="94"/>
        <v>8.4099999999999911E-2</v>
      </c>
      <c r="E177" t="s">
        <v>239</v>
      </c>
      <c r="F177" s="2" t="s">
        <v>82</v>
      </c>
      <c r="K177" s="26"/>
      <c r="L177" s="132"/>
    </row>
    <row r="178" spans="1:12" x14ac:dyDescent="0.2">
      <c r="A178" s="125" t="s">
        <v>212</v>
      </c>
      <c r="B178" s="138">
        <v>1730.5</v>
      </c>
      <c r="C178" s="138">
        <v>1646.4</v>
      </c>
      <c r="D178">
        <f t="shared" si="94"/>
        <v>8.4099999999999911E-2</v>
      </c>
      <c r="E178" t="s">
        <v>239</v>
      </c>
      <c r="F178" t="s">
        <v>84</v>
      </c>
      <c r="G178">
        <v>57987104</v>
      </c>
      <c r="H178">
        <f t="shared" si="95"/>
        <v>56173828</v>
      </c>
      <c r="I178">
        <v>10.835262298583984</v>
      </c>
      <c r="J178">
        <f t="shared" si="96"/>
        <v>10.898917675018311</v>
      </c>
      <c r="K178" s="26">
        <f t="shared" si="97"/>
        <v>667940879.90487587</v>
      </c>
      <c r="L178" s="128" t="s">
        <v>223</v>
      </c>
    </row>
    <row r="179" spans="1:12" ht="16" x14ac:dyDescent="0.2">
      <c r="A179" s="125"/>
      <c r="D179">
        <f t="shared" si="94"/>
        <v>0</v>
      </c>
      <c r="E179" t="s">
        <v>239</v>
      </c>
      <c r="F179" s="2" t="s">
        <v>86</v>
      </c>
      <c r="K179" s="26"/>
      <c r="L179" s="132"/>
    </row>
    <row r="180" spans="1:12" ht="16" x14ac:dyDescent="0.2">
      <c r="A180" s="125"/>
      <c r="D180">
        <f t="shared" si="94"/>
        <v>0</v>
      </c>
      <c r="E180" t="s">
        <v>239</v>
      </c>
      <c r="F180" s="2" t="s">
        <v>89</v>
      </c>
      <c r="K180" s="26"/>
      <c r="L180" s="132"/>
    </row>
    <row r="181" spans="1:12" ht="16" x14ac:dyDescent="0.2">
      <c r="A181" s="125"/>
      <c r="D181">
        <f t="shared" si="94"/>
        <v>0</v>
      </c>
      <c r="E181" t="s">
        <v>239</v>
      </c>
      <c r="F181" s="2" t="s">
        <v>91</v>
      </c>
      <c r="H181" t="e">
        <f t="shared" si="95"/>
        <v>#DIV/0!</v>
      </c>
      <c r="J181" t="e">
        <f t="shared" si="96"/>
        <v>#DIV/0!</v>
      </c>
      <c r="K181" s="26" t="e">
        <f t="shared" si="97"/>
        <v>#DIV/0!</v>
      </c>
      <c r="L181" s="134" t="s">
        <v>238</v>
      </c>
    </row>
    <row r="182" spans="1:12" x14ac:dyDescent="0.2">
      <c r="A182" s="125" t="s">
        <v>40</v>
      </c>
      <c r="D182">
        <f t="shared" si="94"/>
        <v>0</v>
      </c>
      <c r="E182" t="s">
        <v>239</v>
      </c>
      <c r="F182" t="s">
        <v>96</v>
      </c>
      <c r="G182" t="s">
        <v>235</v>
      </c>
      <c r="I182">
        <v>38.649093627929688</v>
      </c>
      <c r="K182" s="26"/>
      <c r="L182" s="132"/>
    </row>
    <row r="183" spans="1:12" x14ac:dyDescent="0.2">
      <c r="A183" s="125" t="s">
        <v>40</v>
      </c>
      <c r="D183">
        <f t="shared" si="94"/>
        <v>0</v>
      </c>
      <c r="E183" t="s">
        <v>239</v>
      </c>
      <c r="F183" t="s">
        <v>99</v>
      </c>
      <c r="G183" t="s">
        <v>235</v>
      </c>
      <c r="I183">
        <v>38.043697357177734</v>
      </c>
      <c r="K183" s="26"/>
      <c r="L183" s="132"/>
    </row>
    <row r="184" spans="1:12" x14ac:dyDescent="0.2">
      <c r="A184" s="125" t="s">
        <v>40</v>
      </c>
      <c r="D184">
        <f t="shared" si="94"/>
        <v>0</v>
      </c>
      <c r="E184" t="s">
        <v>239</v>
      </c>
      <c r="F184" t="s">
        <v>102</v>
      </c>
      <c r="G184" t="s">
        <v>235</v>
      </c>
      <c r="H184" t="e">
        <f t="shared" si="95"/>
        <v>#DIV/0!</v>
      </c>
      <c r="I184">
        <v>35.866188049316406</v>
      </c>
      <c r="J184">
        <f t="shared" si="96"/>
        <v>37.519659678141274</v>
      </c>
      <c r="K184" s="26" t="e">
        <f t="shared" si="97"/>
        <v>#DIV/0!</v>
      </c>
      <c r="L184" s="132"/>
    </row>
    <row r="185" spans="1:12" x14ac:dyDescent="0.2">
      <c r="A185" s="125" t="s">
        <v>206</v>
      </c>
      <c r="B185" s="138">
        <v>1742.3</v>
      </c>
      <c r="C185" s="138">
        <v>1643.1</v>
      </c>
      <c r="D185">
        <f t="shared" si="94"/>
        <v>9.9200000000000052E-2</v>
      </c>
      <c r="E185" t="s">
        <v>239</v>
      </c>
      <c r="F185" t="s">
        <v>105</v>
      </c>
      <c r="G185">
        <v>12146933</v>
      </c>
      <c r="I185">
        <v>13.91669750213623</v>
      </c>
      <c r="K185" s="26"/>
      <c r="L185" s="132"/>
    </row>
    <row r="186" spans="1:12" x14ac:dyDescent="0.2">
      <c r="A186" s="125" t="s">
        <v>206</v>
      </c>
      <c r="B186" s="138">
        <v>1742.3</v>
      </c>
      <c r="C186" s="138">
        <v>1643.1</v>
      </c>
      <c r="D186">
        <f t="shared" si="94"/>
        <v>9.9200000000000052E-2</v>
      </c>
      <c r="E186" t="s">
        <v>239</v>
      </c>
      <c r="F186" t="s">
        <v>108</v>
      </c>
      <c r="G186">
        <v>13458137</v>
      </c>
      <c r="I186">
        <v>13.714624404907227</v>
      </c>
      <c r="K186" s="26"/>
      <c r="L186" s="132"/>
    </row>
    <row r="187" spans="1:12" x14ac:dyDescent="0.2">
      <c r="A187" s="125" t="s">
        <v>206</v>
      </c>
      <c r="B187" s="138">
        <v>1742.3</v>
      </c>
      <c r="C187" s="138">
        <v>1643.1</v>
      </c>
      <c r="D187">
        <f t="shared" si="94"/>
        <v>9.9200000000000052E-2</v>
      </c>
      <c r="E187" t="s">
        <v>239</v>
      </c>
      <c r="F187" t="s">
        <v>110</v>
      </c>
      <c r="G187">
        <v>8927925</v>
      </c>
      <c r="H187">
        <f t="shared" si="95"/>
        <v>11510998.333333334</v>
      </c>
      <c r="I187">
        <v>14.523648262023926</v>
      </c>
      <c r="J187">
        <f t="shared" si="96"/>
        <v>14.051656723022461</v>
      </c>
      <c r="K187" s="26">
        <f t="shared" si="97"/>
        <v>116038289.65053758</v>
      </c>
      <c r="L187" s="128" t="s">
        <v>223</v>
      </c>
    </row>
    <row r="188" spans="1:12" ht="16" x14ac:dyDescent="0.2">
      <c r="A188" s="125"/>
      <c r="D188">
        <f t="shared" si="94"/>
        <v>0</v>
      </c>
      <c r="E188" t="s">
        <v>239</v>
      </c>
      <c r="F188" s="2" t="s">
        <v>112</v>
      </c>
      <c r="K188" s="26"/>
      <c r="L188" s="132"/>
    </row>
    <row r="189" spans="1:12" ht="16" x14ac:dyDescent="0.2">
      <c r="A189" s="125"/>
      <c r="D189">
        <f t="shared" si="94"/>
        <v>0</v>
      </c>
      <c r="E189" t="s">
        <v>239</v>
      </c>
      <c r="F189" s="2" t="s">
        <v>114</v>
      </c>
      <c r="K189" s="26"/>
      <c r="L189" s="132"/>
    </row>
    <row r="190" spans="1:12" ht="16" x14ac:dyDescent="0.2">
      <c r="A190" s="125"/>
      <c r="D190">
        <f t="shared" si="94"/>
        <v>0</v>
      </c>
      <c r="E190" t="s">
        <v>239</v>
      </c>
      <c r="F190" s="2" t="s">
        <v>116</v>
      </c>
      <c r="H190" t="e">
        <f t="shared" si="95"/>
        <v>#DIV/0!</v>
      </c>
      <c r="J190" t="e">
        <f t="shared" si="96"/>
        <v>#DIV/0!</v>
      </c>
      <c r="K190" s="26" t="e">
        <f t="shared" si="97"/>
        <v>#DIV/0!</v>
      </c>
      <c r="L190" s="134" t="s">
        <v>238</v>
      </c>
    </row>
    <row r="191" spans="1:12" ht="16" x14ac:dyDescent="0.2">
      <c r="A191" s="125"/>
      <c r="D191">
        <f t="shared" si="94"/>
        <v>0</v>
      </c>
      <c r="E191" t="s">
        <v>239</v>
      </c>
      <c r="F191" s="2" t="s">
        <v>118</v>
      </c>
      <c r="K191" s="26"/>
      <c r="L191" s="132"/>
    </row>
    <row r="192" spans="1:12" ht="16" x14ac:dyDescent="0.2">
      <c r="A192" s="125"/>
      <c r="D192">
        <f t="shared" si="94"/>
        <v>0</v>
      </c>
      <c r="E192" t="s">
        <v>239</v>
      </c>
      <c r="F192" s="2" t="s">
        <v>120</v>
      </c>
      <c r="K192" s="26"/>
      <c r="L192" s="132"/>
    </row>
    <row r="193" spans="1:12" ht="16" x14ac:dyDescent="0.2">
      <c r="A193" s="127"/>
      <c r="B193" s="122"/>
      <c r="C193" s="122"/>
      <c r="D193" s="122">
        <f t="shared" si="94"/>
        <v>0</v>
      </c>
      <c r="E193" s="122" t="s">
        <v>239</v>
      </c>
      <c r="F193" s="124" t="s">
        <v>122</v>
      </c>
      <c r="G193" s="122"/>
      <c r="H193" s="122" t="e">
        <f t="shared" si="95"/>
        <v>#DIV/0!</v>
      </c>
      <c r="I193" s="122"/>
      <c r="J193" s="122" t="e">
        <f t="shared" si="96"/>
        <v>#DIV/0!</v>
      </c>
      <c r="K193" s="123" t="e">
        <f t="shared" si="97"/>
        <v>#DIV/0!</v>
      </c>
      <c r="L193" s="136" t="s">
        <v>238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4B95-5F0F-7B43-AE7C-B325505B0013}">
  <sheetPr>
    <tabColor theme="8" tint="0.79998168889431442"/>
    <pageSetUpPr fitToPage="1"/>
  </sheetPr>
  <dimension ref="A1:T52"/>
  <sheetViews>
    <sheetView workbookViewId="0">
      <selection sqref="A1:N48"/>
    </sheetView>
  </sheetViews>
  <sheetFormatPr baseColWidth="10" defaultColWidth="8.83203125" defaultRowHeight="15" x14ac:dyDescent="0.2"/>
  <cols>
    <col min="2" max="2" width="23.6640625" customWidth="1"/>
    <col min="3" max="3" width="16.5" customWidth="1"/>
    <col min="4" max="4" width="14.5" customWidth="1"/>
    <col min="5" max="5" width="17.1640625" customWidth="1"/>
    <col min="6" max="6" width="14.5" customWidth="1"/>
    <col min="7" max="7" width="18.33203125" customWidth="1"/>
    <col min="8" max="8" width="18.1640625" customWidth="1"/>
    <col min="9" max="9" width="19.83203125" customWidth="1"/>
    <col min="10" max="10" width="16.33203125" customWidth="1"/>
    <col min="11" max="11" width="19.6640625" customWidth="1"/>
    <col min="12" max="12" width="17" customWidth="1"/>
    <col min="13" max="13" width="15.1640625" customWidth="1"/>
    <col min="14" max="14" width="15.5" customWidth="1"/>
    <col min="17" max="17" width="11" customWidth="1"/>
  </cols>
  <sheetData>
    <row r="1" spans="1:20" ht="15.75" customHeight="1" thickBot="1" x14ac:dyDescent="0.25">
      <c r="A1" s="146" t="s">
        <v>123</v>
      </c>
      <c r="B1" s="147"/>
      <c r="C1" s="148"/>
      <c r="P1" t="s">
        <v>0</v>
      </c>
      <c r="Q1">
        <f>C9</f>
        <v>200000000</v>
      </c>
      <c r="S1" t="s">
        <v>1</v>
      </c>
      <c r="T1">
        <f>C13</f>
        <v>320000</v>
      </c>
    </row>
    <row r="2" spans="1:20" ht="16" x14ac:dyDescent="0.2">
      <c r="A2" s="149" t="s">
        <v>181</v>
      </c>
      <c r="B2" s="150"/>
      <c r="C2" s="151"/>
      <c r="I2" s="2"/>
      <c r="J2" s="2"/>
      <c r="P2" t="s">
        <v>2</v>
      </c>
      <c r="Q2">
        <f>D9</f>
        <v>200000000</v>
      </c>
      <c r="S2" t="s">
        <v>3</v>
      </c>
      <c r="T2">
        <f>D13</f>
        <v>320000</v>
      </c>
    </row>
    <row r="3" spans="1:20" ht="16" x14ac:dyDescent="0.2">
      <c r="A3" s="152" t="s">
        <v>182</v>
      </c>
      <c r="B3" s="153"/>
      <c r="C3" s="154"/>
      <c r="D3" s="3"/>
      <c r="F3" s="4"/>
      <c r="I3" s="4"/>
      <c r="J3" s="2"/>
      <c r="P3" t="s">
        <v>5</v>
      </c>
      <c r="Q3">
        <f>E9</f>
        <v>200000000</v>
      </c>
      <c r="S3" t="s">
        <v>6</v>
      </c>
      <c r="T3">
        <f>E13</f>
        <v>320000</v>
      </c>
    </row>
    <row r="4" spans="1:20" ht="16" x14ac:dyDescent="0.2">
      <c r="A4" s="155" t="s">
        <v>157</v>
      </c>
      <c r="B4" s="156"/>
      <c r="C4" s="157"/>
      <c r="H4" s="4"/>
      <c r="I4" s="4"/>
      <c r="J4" s="4"/>
      <c r="P4" t="s">
        <v>7</v>
      </c>
      <c r="Q4" t="str">
        <f>F9</f>
        <v>JP.118</v>
      </c>
      <c r="S4" t="s">
        <v>8</v>
      </c>
      <c r="T4" s="5" t="str">
        <f>F13</f>
        <v>JP.120</v>
      </c>
    </row>
    <row r="5" spans="1:20" ht="16" x14ac:dyDescent="0.2">
      <c r="A5" s="158" t="s">
        <v>156</v>
      </c>
      <c r="B5" s="159"/>
      <c r="C5" s="160"/>
      <c r="H5" s="4"/>
      <c r="I5" s="4"/>
      <c r="J5" s="4"/>
      <c r="P5" t="s">
        <v>9</v>
      </c>
      <c r="Q5" t="str">
        <f>G9</f>
        <v>JP.118</v>
      </c>
      <c r="S5" t="s">
        <v>10</v>
      </c>
      <c r="T5" t="str">
        <f>H13</f>
        <v>JP.120</v>
      </c>
    </row>
    <row r="6" spans="1:20" ht="15.75" customHeight="1" thickBot="1" x14ac:dyDescent="0.25">
      <c r="A6" s="143" t="s">
        <v>183</v>
      </c>
      <c r="B6" s="144"/>
      <c r="C6" s="145"/>
      <c r="P6" t="s">
        <v>11</v>
      </c>
      <c r="Q6" s="6" t="str">
        <f>H9</f>
        <v>JP.118</v>
      </c>
      <c r="S6" t="s">
        <v>12</v>
      </c>
      <c r="T6" s="5" t="str">
        <f>H13</f>
        <v>JP.120</v>
      </c>
    </row>
    <row r="7" spans="1:20" ht="16" x14ac:dyDescent="0.2">
      <c r="C7" s="7"/>
      <c r="D7" s="7"/>
      <c r="E7" s="7"/>
      <c r="P7" t="s">
        <v>13</v>
      </c>
      <c r="Q7" t="str">
        <f>I9</f>
        <v>JP.90</v>
      </c>
      <c r="S7" t="s">
        <v>14</v>
      </c>
      <c r="T7" s="5" t="str">
        <f>I13</f>
        <v>JP.149</v>
      </c>
    </row>
    <row r="8" spans="1:20" ht="16" x14ac:dyDescent="0.2">
      <c r="A8" s="8" t="s">
        <v>4</v>
      </c>
      <c r="B8" s="9" t="s">
        <v>15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8"/>
      <c r="P8" t="s">
        <v>16</v>
      </c>
      <c r="Q8" t="str">
        <f>J9</f>
        <v>JP.90</v>
      </c>
      <c r="S8" t="s">
        <v>17</v>
      </c>
      <c r="T8" t="str">
        <f>J13</f>
        <v>JP.149</v>
      </c>
    </row>
    <row r="9" spans="1:20" x14ac:dyDescent="0.2">
      <c r="B9" s="10" t="s">
        <v>18</v>
      </c>
      <c r="C9" s="11">
        <v>200000000</v>
      </c>
      <c r="D9" s="11">
        <v>200000000</v>
      </c>
      <c r="E9" s="11">
        <v>200000000</v>
      </c>
      <c r="F9" s="12" t="s">
        <v>185</v>
      </c>
      <c r="G9" s="12" t="s">
        <v>185</v>
      </c>
      <c r="H9" s="12" t="s">
        <v>185</v>
      </c>
      <c r="I9" s="13" t="s">
        <v>192</v>
      </c>
      <c r="J9" s="13" t="s">
        <v>192</v>
      </c>
      <c r="K9" s="13" t="s">
        <v>192</v>
      </c>
      <c r="L9" s="14"/>
      <c r="M9" s="14"/>
      <c r="N9" s="14"/>
      <c r="P9" t="s">
        <v>19</v>
      </c>
      <c r="Q9" t="str">
        <f>K9</f>
        <v>JP.90</v>
      </c>
      <c r="S9" t="s">
        <v>20</v>
      </c>
      <c r="T9" t="str">
        <f>K13</f>
        <v>JP.149</v>
      </c>
    </row>
    <row r="10" spans="1:20" x14ac:dyDescent="0.2">
      <c r="B10" s="10" t="s">
        <v>21</v>
      </c>
      <c r="C10" s="15">
        <v>40000000</v>
      </c>
      <c r="D10" s="15">
        <v>40000000</v>
      </c>
      <c r="E10" s="15">
        <v>40000000</v>
      </c>
      <c r="F10" s="16" t="s">
        <v>186</v>
      </c>
      <c r="G10" s="16" t="s">
        <v>186</v>
      </c>
      <c r="H10" s="16" t="s">
        <v>186</v>
      </c>
      <c r="I10" s="17" t="s">
        <v>193</v>
      </c>
      <c r="J10" s="17" t="s">
        <v>193</v>
      </c>
      <c r="K10" s="17" t="s">
        <v>193</v>
      </c>
      <c r="L10" s="18"/>
      <c r="M10" s="18"/>
      <c r="N10" s="18"/>
      <c r="P10" t="s">
        <v>22</v>
      </c>
      <c r="Q10">
        <f>L9</f>
        <v>0</v>
      </c>
      <c r="S10" t="s">
        <v>23</v>
      </c>
      <c r="T10">
        <f>L13</f>
        <v>0</v>
      </c>
    </row>
    <row r="11" spans="1:20" x14ac:dyDescent="0.2">
      <c r="B11" s="10" t="s">
        <v>24</v>
      </c>
      <c r="C11" s="15">
        <v>8000000</v>
      </c>
      <c r="D11" s="15">
        <v>8000000</v>
      </c>
      <c r="E11" s="15">
        <v>8000000</v>
      </c>
      <c r="F11" s="16" t="s">
        <v>187</v>
      </c>
      <c r="G11" s="16" t="s">
        <v>187</v>
      </c>
      <c r="H11" s="16" t="s">
        <v>187</v>
      </c>
      <c r="I11" s="17" t="s">
        <v>194</v>
      </c>
      <c r="J11" s="17" t="s">
        <v>194</v>
      </c>
      <c r="K11" s="17" t="s">
        <v>194</v>
      </c>
      <c r="L11" s="18"/>
      <c r="M11" s="18"/>
      <c r="N11" s="18"/>
      <c r="P11" t="s">
        <v>25</v>
      </c>
      <c r="Q11">
        <f>M9</f>
        <v>0</v>
      </c>
      <c r="S11" t="s">
        <v>26</v>
      </c>
      <c r="T11">
        <f>M13</f>
        <v>0</v>
      </c>
    </row>
    <row r="12" spans="1:20" x14ac:dyDescent="0.2">
      <c r="B12" s="10" t="s">
        <v>27</v>
      </c>
      <c r="C12" s="15">
        <v>1600000</v>
      </c>
      <c r="D12" s="15">
        <v>1600000</v>
      </c>
      <c r="E12" s="15">
        <v>1600000</v>
      </c>
      <c r="F12" s="16" t="s">
        <v>188</v>
      </c>
      <c r="G12" s="16" t="s">
        <v>188</v>
      </c>
      <c r="H12" s="16" t="s">
        <v>188</v>
      </c>
      <c r="I12" s="17" t="s">
        <v>195</v>
      </c>
      <c r="J12" s="17" t="s">
        <v>195</v>
      </c>
      <c r="K12" s="17" t="s">
        <v>195</v>
      </c>
      <c r="L12" s="18"/>
      <c r="M12" s="18"/>
      <c r="N12" s="18"/>
      <c r="P12" t="s">
        <v>28</v>
      </c>
      <c r="Q12">
        <f>N9</f>
        <v>0</v>
      </c>
      <c r="S12" t="s">
        <v>29</v>
      </c>
      <c r="T12">
        <f>N13</f>
        <v>0</v>
      </c>
    </row>
    <row r="13" spans="1:20" x14ac:dyDescent="0.2">
      <c r="B13" s="10" t="s">
        <v>30</v>
      </c>
      <c r="C13" s="15">
        <v>320000</v>
      </c>
      <c r="D13" s="15">
        <v>320000</v>
      </c>
      <c r="E13" s="15">
        <v>320000</v>
      </c>
      <c r="F13" s="16" t="s">
        <v>189</v>
      </c>
      <c r="G13" s="16" t="s">
        <v>189</v>
      </c>
      <c r="H13" s="16" t="s">
        <v>189</v>
      </c>
      <c r="I13" s="17" t="s">
        <v>196</v>
      </c>
      <c r="J13" s="17" t="s">
        <v>196</v>
      </c>
      <c r="K13" s="17" t="s">
        <v>196</v>
      </c>
      <c r="L13" s="18"/>
      <c r="M13" s="18"/>
      <c r="N13" s="18"/>
      <c r="P13" s="19" t="s">
        <v>31</v>
      </c>
      <c r="Q13">
        <f>C10</f>
        <v>40000000</v>
      </c>
      <c r="S13" t="s">
        <v>32</v>
      </c>
      <c r="T13">
        <f>C14</f>
        <v>64000</v>
      </c>
    </row>
    <row r="14" spans="1:20" x14ac:dyDescent="0.2">
      <c r="B14" s="10" t="s">
        <v>33</v>
      </c>
      <c r="C14" s="15">
        <v>64000</v>
      </c>
      <c r="D14" s="15">
        <v>64000</v>
      </c>
      <c r="E14" s="15">
        <v>64000</v>
      </c>
      <c r="F14" s="16" t="s">
        <v>40</v>
      </c>
      <c r="G14" s="16" t="s">
        <v>40</v>
      </c>
      <c r="H14" s="16" t="s">
        <v>40</v>
      </c>
      <c r="I14" s="17" t="s">
        <v>197</v>
      </c>
      <c r="J14" s="17" t="s">
        <v>197</v>
      </c>
      <c r="K14" s="17" t="s">
        <v>197</v>
      </c>
      <c r="L14" s="18"/>
      <c r="M14" s="18"/>
      <c r="N14" s="18"/>
      <c r="P14" s="19" t="s">
        <v>34</v>
      </c>
      <c r="Q14">
        <f>D10</f>
        <v>40000000</v>
      </c>
      <c r="S14" t="s">
        <v>35</v>
      </c>
      <c r="T14">
        <f>D14</f>
        <v>64000</v>
      </c>
    </row>
    <row r="15" spans="1:20" x14ac:dyDescent="0.2">
      <c r="B15" s="10" t="s">
        <v>36</v>
      </c>
      <c r="C15" s="20">
        <v>12800</v>
      </c>
      <c r="D15" s="20">
        <v>12800</v>
      </c>
      <c r="E15" s="20">
        <v>12800</v>
      </c>
      <c r="F15" s="16" t="s">
        <v>190</v>
      </c>
      <c r="G15" s="16" t="s">
        <v>190</v>
      </c>
      <c r="H15" s="16" t="s">
        <v>190</v>
      </c>
      <c r="I15" s="17" t="s">
        <v>198</v>
      </c>
      <c r="J15" s="17" t="s">
        <v>198</v>
      </c>
      <c r="K15" s="17" t="s">
        <v>198</v>
      </c>
      <c r="L15" s="18"/>
      <c r="M15" s="18"/>
      <c r="N15" s="18"/>
      <c r="P15" s="19" t="s">
        <v>37</v>
      </c>
      <c r="Q15">
        <f>E10</f>
        <v>40000000</v>
      </c>
      <c r="S15" t="s">
        <v>38</v>
      </c>
      <c r="T15">
        <f>E14</f>
        <v>64000</v>
      </c>
    </row>
    <row r="16" spans="1:20" x14ac:dyDescent="0.2">
      <c r="B16" s="10" t="s">
        <v>39</v>
      </c>
      <c r="C16" s="110" t="s">
        <v>40</v>
      </c>
      <c r="D16" s="110" t="s">
        <v>40</v>
      </c>
      <c r="E16" s="110" t="s">
        <v>40</v>
      </c>
      <c r="F16" s="111" t="s">
        <v>191</v>
      </c>
      <c r="G16" s="111" t="s">
        <v>191</v>
      </c>
      <c r="H16" s="111" t="s">
        <v>191</v>
      </c>
      <c r="I16" s="112"/>
      <c r="J16" s="112"/>
      <c r="K16" s="112"/>
      <c r="L16" s="113"/>
      <c r="M16" s="113"/>
      <c r="N16" s="113"/>
      <c r="P16" s="19" t="s">
        <v>41</v>
      </c>
      <c r="Q16" t="str">
        <f>F10</f>
        <v>JP.122</v>
      </c>
      <c r="S16" t="s">
        <v>42</v>
      </c>
      <c r="T16" s="5" t="str">
        <f>F14</f>
        <v>negative</v>
      </c>
    </row>
    <row r="17" spans="1:20" x14ac:dyDescent="0.2"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P17" s="19" t="s">
        <v>43</v>
      </c>
      <c r="Q17" s="19" t="str">
        <f>G10</f>
        <v>JP.122</v>
      </c>
      <c r="S17" t="s">
        <v>44</v>
      </c>
      <c r="T17" t="str">
        <f>H14</f>
        <v>negative</v>
      </c>
    </row>
    <row r="18" spans="1:20" ht="16" x14ac:dyDescent="0.2">
      <c r="D18" s="1"/>
      <c r="F18" s="22"/>
      <c r="J18" s="21"/>
      <c r="M18" s="21"/>
      <c r="P18" s="19" t="s">
        <v>45</v>
      </c>
      <c r="Q18" s="19" t="str">
        <f>H10</f>
        <v>JP.122</v>
      </c>
      <c r="S18" t="s">
        <v>46</v>
      </c>
      <c r="T18" s="5" t="str">
        <f>H14</f>
        <v>negative</v>
      </c>
    </row>
    <row r="19" spans="1:20" ht="17" thickBot="1" x14ac:dyDescent="0.25">
      <c r="A19" s="1" t="s">
        <v>51</v>
      </c>
      <c r="F19" s="22"/>
      <c r="G19" s="1" t="s">
        <v>140</v>
      </c>
      <c r="I19" s="26"/>
      <c r="J19" s="1" t="s">
        <v>149</v>
      </c>
      <c r="P19" s="19" t="s">
        <v>47</v>
      </c>
      <c r="Q19" s="19" t="str">
        <f>I10</f>
        <v>JP.91</v>
      </c>
      <c r="S19" t="s">
        <v>48</v>
      </c>
      <c r="T19" s="5" t="str">
        <f>I14</f>
        <v>JP.66</v>
      </c>
    </row>
    <row r="20" spans="1:20" ht="16" thickBot="1" x14ac:dyDescent="0.25">
      <c r="A20" s="85"/>
      <c r="B20" s="86"/>
      <c r="C20" s="87" t="s">
        <v>54</v>
      </c>
      <c r="D20" s="88" t="s">
        <v>124</v>
      </c>
      <c r="E20" s="89" t="s">
        <v>139</v>
      </c>
      <c r="G20" s="41" t="s">
        <v>143</v>
      </c>
      <c r="H20" s="44" t="s">
        <v>144</v>
      </c>
      <c r="I20" s="62" t="s">
        <v>146</v>
      </c>
      <c r="J20" s="56" t="s">
        <v>150</v>
      </c>
      <c r="K20" s="57"/>
      <c r="L20" s="57"/>
      <c r="M20" s="57"/>
      <c r="N20" s="58"/>
      <c r="P20" s="19" t="s">
        <v>49</v>
      </c>
      <c r="Q20" t="str">
        <f>J10</f>
        <v>JP.91</v>
      </c>
      <c r="S20" t="s">
        <v>50</v>
      </c>
      <c r="T20" t="str">
        <f>J14</f>
        <v>JP.66</v>
      </c>
    </row>
    <row r="21" spans="1:20" ht="17" thickBot="1" x14ac:dyDescent="0.25">
      <c r="A21" s="90" t="s">
        <v>57</v>
      </c>
      <c r="B21" s="23" t="s">
        <v>58</v>
      </c>
      <c r="C21" s="24" t="s">
        <v>125</v>
      </c>
      <c r="D21" s="25" t="s">
        <v>59</v>
      </c>
      <c r="E21" s="91" t="s">
        <v>138</v>
      </c>
      <c r="G21" s="49" t="s">
        <v>148</v>
      </c>
      <c r="H21" s="50" t="s">
        <v>145</v>
      </c>
      <c r="I21" s="63" t="s">
        <v>147</v>
      </c>
      <c r="J21" s="59" t="s">
        <v>151</v>
      </c>
      <c r="K21" s="60"/>
      <c r="L21" s="65">
        <f>E27</f>
        <v>565500000</v>
      </c>
      <c r="M21" s="60"/>
      <c r="N21" s="61"/>
      <c r="P21" s="19" t="s">
        <v>52</v>
      </c>
      <c r="Q21" t="str">
        <f>K10</f>
        <v>JP.91</v>
      </c>
      <c r="S21" t="s">
        <v>53</v>
      </c>
      <c r="T21" t="str">
        <f>K14</f>
        <v>JP.66</v>
      </c>
    </row>
    <row r="22" spans="1:20" ht="16" thickBot="1" x14ac:dyDescent="0.25">
      <c r="A22" s="92" t="s">
        <v>126</v>
      </c>
      <c r="B22" s="29" t="s">
        <v>62</v>
      </c>
      <c r="C22" s="30">
        <v>4318</v>
      </c>
      <c r="D22" s="34">
        <v>2.7440000000000002</v>
      </c>
      <c r="E22" s="93">
        <v>579800000</v>
      </c>
      <c r="F22" s="33"/>
      <c r="G22" s="47">
        <f>200000000</f>
        <v>200000000</v>
      </c>
      <c r="H22" s="48">
        <v>9.31</v>
      </c>
      <c r="I22" s="72">
        <v>2</v>
      </c>
      <c r="J22" s="51" t="s">
        <v>152</v>
      </c>
      <c r="K22" s="38"/>
      <c r="L22" s="38"/>
      <c r="M22" s="38"/>
      <c r="N22" s="52"/>
      <c r="P22" s="19" t="s">
        <v>55</v>
      </c>
      <c r="Q22">
        <f>L10</f>
        <v>0</v>
      </c>
      <c r="S22" t="s">
        <v>56</v>
      </c>
      <c r="T22">
        <f>L14</f>
        <v>0</v>
      </c>
    </row>
    <row r="23" spans="1:20" ht="16" x14ac:dyDescent="0.2">
      <c r="A23" s="92" t="s">
        <v>127</v>
      </c>
      <c r="B23" s="29" t="s">
        <v>62</v>
      </c>
      <c r="C23" s="30">
        <v>4318</v>
      </c>
      <c r="D23" s="35">
        <v>2.6560000000000001</v>
      </c>
      <c r="E23" s="93">
        <v>561200000</v>
      </c>
      <c r="F23" s="33"/>
      <c r="G23" s="42">
        <f>G22/5</f>
        <v>40000000</v>
      </c>
      <c r="H23" s="45">
        <v>8</v>
      </c>
      <c r="I23" s="45">
        <v>2</v>
      </c>
      <c r="J23" s="64" t="s">
        <v>154</v>
      </c>
      <c r="K23" s="60"/>
      <c r="L23" s="60"/>
      <c r="M23" s="60"/>
      <c r="N23" s="66">
        <f>L21/100000000</f>
        <v>5.6550000000000002</v>
      </c>
      <c r="P23" s="19" t="s">
        <v>60</v>
      </c>
      <c r="Q23">
        <f>M10</f>
        <v>0</v>
      </c>
      <c r="S23" t="s">
        <v>61</v>
      </c>
      <c r="T23">
        <f>M14</f>
        <v>0</v>
      </c>
    </row>
    <row r="24" spans="1:20" ht="16" thickBot="1" x14ac:dyDescent="0.25">
      <c r="A24" s="92" t="s">
        <v>128</v>
      </c>
      <c r="B24" s="29" t="s">
        <v>62</v>
      </c>
      <c r="C24" s="30">
        <v>4318</v>
      </c>
      <c r="D24" s="36">
        <v>2.524</v>
      </c>
      <c r="E24" s="94">
        <v>533300000</v>
      </c>
      <c r="F24" s="27"/>
      <c r="G24" s="42">
        <f t="shared" ref="G24:G28" si="0">G23/5</f>
        <v>8000000</v>
      </c>
      <c r="H24" s="45">
        <v>8</v>
      </c>
      <c r="I24" s="45">
        <v>2</v>
      </c>
      <c r="J24" s="67" t="s">
        <v>155</v>
      </c>
      <c r="K24" s="37"/>
      <c r="L24" s="37"/>
      <c r="M24" s="37"/>
      <c r="N24" s="68"/>
      <c r="P24" s="19" t="s">
        <v>63</v>
      </c>
      <c r="Q24">
        <f>N10</f>
        <v>0</v>
      </c>
      <c r="S24" t="s">
        <v>64</v>
      </c>
      <c r="T24">
        <f>N14</f>
        <v>0</v>
      </c>
    </row>
    <row r="25" spans="1:20" ht="17" thickBot="1" x14ac:dyDescent="0.25">
      <c r="A25" s="92" t="s">
        <v>129</v>
      </c>
      <c r="B25" s="29" t="s">
        <v>62</v>
      </c>
      <c r="C25" s="30">
        <v>4318</v>
      </c>
      <c r="D25" s="36">
        <v>2.5640000000000001</v>
      </c>
      <c r="E25" s="95">
        <v>541800000</v>
      </c>
      <c r="F25" s="27"/>
      <c r="G25" s="42">
        <f t="shared" si="0"/>
        <v>1600000</v>
      </c>
      <c r="H25" s="45">
        <v>8</v>
      </c>
      <c r="I25" s="45">
        <v>2</v>
      </c>
      <c r="J25" s="69" t="s">
        <v>153</v>
      </c>
      <c r="K25" s="70"/>
      <c r="L25" s="70"/>
      <c r="M25" s="70"/>
      <c r="N25" s="71">
        <f>N23*2</f>
        <v>11.31</v>
      </c>
      <c r="P25" s="19" t="s">
        <v>65</v>
      </c>
      <c r="Q25">
        <f>C11</f>
        <v>8000000</v>
      </c>
      <c r="S25" t="s">
        <v>66</v>
      </c>
      <c r="T25">
        <f>C15</f>
        <v>12800</v>
      </c>
    </row>
    <row r="26" spans="1:20" x14ac:dyDescent="0.2">
      <c r="A26" s="92" t="s">
        <v>130</v>
      </c>
      <c r="B26" s="29" t="s">
        <v>62</v>
      </c>
      <c r="C26" s="30">
        <v>4318</v>
      </c>
      <c r="D26" s="35">
        <v>2.86</v>
      </c>
      <c r="E26" s="95">
        <v>604300000</v>
      </c>
      <c r="F26" s="27"/>
      <c r="G26" s="42">
        <f t="shared" si="0"/>
        <v>320000</v>
      </c>
      <c r="H26" s="45">
        <v>8</v>
      </c>
      <c r="I26" s="45">
        <v>2</v>
      </c>
      <c r="J26" s="67" t="s">
        <v>141</v>
      </c>
      <c r="K26" s="37"/>
      <c r="L26" s="37"/>
      <c r="M26" s="37"/>
      <c r="N26" s="52"/>
      <c r="P26" s="19" t="s">
        <v>67</v>
      </c>
      <c r="Q26">
        <f>D11</f>
        <v>8000000</v>
      </c>
      <c r="S26" t="s">
        <v>68</v>
      </c>
      <c r="T26">
        <f>D15</f>
        <v>12800</v>
      </c>
    </row>
    <row r="27" spans="1:20" x14ac:dyDescent="0.2">
      <c r="A27" s="92" t="s">
        <v>131</v>
      </c>
      <c r="B27" s="29" t="s">
        <v>62</v>
      </c>
      <c r="C27" s="30">
        <v>4318</v>
      </c>
      <c r="D27" s="36">
        <v>2.6760000000000002</v>
      </c>
      <c r="E27" s="96">
        <v>565500000</v>
      </c>
      <c r="G27" s="42">
        <f t="shared" si="0"/>
        <v>64000</v>
      </c>
      <c r="H27" s="45">
        <v>8</v>
      </c>
      <c r="I27" s="45">
        <v>2</v>
      </c>
      <c r="J27" s="59" t="s">
        <v>142</v>
      </c>
      <c r="K27" s="60"/>
      <c r="L27" s="60"/>
      <c r="M27" s="60"/>
      <c r="N27" s="61"/>
      <c r="P27" s="19" t="s">
        <v>69</v>
      </c>
      <c r="Q27">
        <f>E11</f>
        <v>8000000</v>
      </c>
      <c r="S27" t="s">
        <v>70</v>
      </c>
      <c r="T27">
        <f>E15</f>
        <v>12800</v>
      </c>
    </row>
    <row r="28" spans="1:20" ht="16" thickBot="1" x14ac:dyDescent="0.25">
      <c r="A28" s="92" t="s">
        <v>132</v>
      </c>
      <c r="B28" s="29" t="s">
        <v>62</v>
      </c>
      <c r="C28" s="30">
        <v>4318</v>
      </c>
      <c r="D28" s="36">
        <v>2.7919999999999998</v>
      </c>
      <c r="E28" s="96">
        <v>590000000</v>
      </c>
      <c r="G28" s="43">
        <f t="shared" si="0"/>
        <v>12800</v>
      </c>
      <c r="H28" s="46">
        <v>8</v>
      </c>
      <c r="I28" s="46">
        <v>2</v>
      </c>
      <c r="J28" s="53" t="s">
        <v>74</v>
      </c>
      <c r="K28" s="54"/>
      <c r="L28" s="54"/>
      <c r="M28" s="54"/>
      <c r="N28" s="55"/>
      <c r="P28" s="19" t="s">
        <v>72</v>
      </c>
      <c r="Q28" t="str">
        <f>F11</f>
        <v>JP.92</v>
      </c>
      <c r="S28" t="s">
        <v>73</v>
      </c>
      <c r="T28" s="5" t="str">
        <f>F15</f>
        <v>JP.60</v>
      </c>
    </row>
    <row r="29" spans="1:20" x14ac:dyDescent="0.2">
      <c r="A29" s="92" t="s">
        <v>133</v>
      </c>
      <c r="B29" s="29" t="s">
        <v>62</v>
      </c>
      <c r="C29" s="30">
        <v>4318</v>
      </c>
      <c r="D29" s="36">
        <v>2.7679999999999998</v>
      </c>
      <c r="E29" s="96">
        <v>584900000</v>
      </c>
      <c r="P29" s="19" t="s">
        <v>75</v>
      </c>
      <c r="Q29" t="str">
        <f>G11</f>
        <v>JP.92</v>
      </c>
      <c r="S29" t="s">
        <v>76</v>
      </c>
      <c r="T29" t="str">
        <f>H15</f>
        <v>JP.60</v>
      </c>
    </row>
    <row r="30" spans="1:20" x14ac:dyDescent="0.2">
      <c r="A30" s="92" t="s">
        <v>134</v>
      </c>
      <c r="B30" s="29" t="s">
        <v>62</v>
      </c>
      <c r="C30" s="30">
        <v>4318</v>
      </c>
      <c r="D30" s="36">
        <v>2.9159999999999999</v>
      </c>
      <c r="E30" s="96">
        <v>616200000</v>
      </c>
      <c r="P30" s="19" t="s">
        <v>77</v>
      </c>
      <c r="Q30" s="5" t="str">
        <f>H11</f>
        <v>JP.92</v>
      </c>
      <c r="S30" t="s">
        <v>78</v>
      </c>
      <c r="T30" s="5" t="str">
        <f>H15</f>
        <v>JP.60</v>
      </c>
    </row>
    <row r="31" spans="1:20" x14ac:dyDescent="0.2">
      <c r="A31" s="92" t="s">
        <v>135</v>
      </c>
      <c r="B31" s="29" t="s">
        <v>62</v>
      </c>
      <c r="C31" s="30">
        <v>4318</v>
      </c>
      <c r="D31" s="36">
        <v>3.044</v>
      </c>
      <c r="E31" s="96">
        <v>643200000</v>
      </c>
      <c r="P31" s="19" t="s">
        <v>79</v>
      </c>
      <c r="Q31" s="5" t="str">
        <f>I11</f>
        <v>JP.119</v>
      </c>
      <c r="S31" t="s">
        <v>80</v>
      </c>
      <c r="T31" s="5" t="str">
        <f>I15</f>
        <v>JP.61</v>
      </c>
    </row>
    <row r="32" spans="1:20" x14ac:dyDescent="0.2">
      <c r="A32" s="92" t="s">
        <v>136</v>
      </c>
      <c r="B32" s="29" t="s">
        <v>62</v>
      </c>
      <c r="C32" s="30">
        <v>4318</v>
      </c>
      <c r="D32" s="36">
        <v>2.8079999999999998</v>
      </c>
      <c r="E32" s="96">
        <v>593400000</v>
      </c>
      <c r="L32" s="21"/>
      <c r="P32" s="19" t="s">
        <v>81</v>
      </c>
      <c r="Q32" s="5" t="str">
        <f>J11</f>
        <v>JP.119</v>
      </c>
      <c r="S32" t="s">
        <v>82</v>
      </c>
      <c r="T32" s="5" t="str">
        <f>J15</f>
        <v>JP.61</v>
      </c>
    </row>
    <row r="33" spans="1:20" ht="16" thickBot="1" x14ac:dyDescent="0.25">
      <c r="A33" s="97" t="s">
        <v>137</v>
      </c>
      <c r="B33" s="98" t="s">
        <v>62</v>
      </c>
      <c r="C33" s="99">
        <v>4318</v>
      </c>
      <c r="D33" s="100">
        <v>2.508</v>
      </c>
      <c r="E33" s="101">
        <v>530000000</v>
      </c>
      <c r="P33" s="19" t="s">
        <v>83</v>
      </c>
      <c r="Q33" s="5" t="str">
        <f>K11</f>
        <v>JP.119</v>
      </c>
      <c r="S33" t="s">
        <v>84</v>
      </c>
      <c r="T33" t="str">
        <f>K15</f>
        <v>JP.61</v>
      </c>
    </row>
    <row r="34" spans="1:20" ht="19" x14ac:dyDescent="0.25">
      <c r="A34" s="106" t="s">
        <v>172</v>
      </c>
      <c r="B34" s="28"/>
      <c r="C34" s="28"/>
      <c r="P34" s="19" t="s">
        <v>85</v>
      </c>
      <c r="Q34">
        <f>L11</f>
        <v>0</v>
      </c>
      <c r="S34" t="s">
        <v>86</v>
      </c>
      <c r="T34">
        <f>L15</f>
        <v>0</v>
      </c>
    </row>
    <row r="35" spans="1:20" ht="16" thickBot="1" x14ac:dyDescent="0.25">
      <c r="P35" s="19" t="s">
        <v>88</v>
      </c>
      <c r="Q35">
        <f>M11</f>
        <v>0</v>
      </c>
      <c r="S35" t="s">
        <v>89</v>
      </c>
      <c r="T35">
        <f>M15</f>
        <v>0</v>
      </c>
    </row>
    <row r="36" spans="1:20" ht="20" thickBot="1" x14ac:dyDescent="0.3">
      <c r="A36" s="162" t="s">
        <v>158</v>
      </c>
      <c r="B36" s="163"/>
      <c r="C36" s="164"/>
      <c r="E36" s="165" t="s">
        <v>71</v>
      </c>
      <c r="F36" s="166"/>
      <c r="G36" s="166"/>
      <c r="H36" s="167"/>
      <c r="P36" s="19" t="s">
        <v>90</v>
      </c>
      <c r="Q36">
        <f>N11</f>
        <v>0</v>
      </c>
      <c r="S36" t="s">
        <v>91</v>
      </c>
      <c r="T36">
        <f>N15</f>
        <v>0</v>
      </c>
    </row>
    <row r="37" spans="1:20" ht="20" thickBot="1" x14ac:dyDescent="0.3">
      <c r="A37" s="168" t="s">
        <v>87</v>
      </c>
      <c r="B37" s="169"/>
      <c r="C37" s="81">
        <v>80</v>
      </c>
      <c r="D37" s="8"/>
      <c r="E37" s="102" t="s">
        <v>163</v>
      </c>
      <c r="F37" s="103"/>
      <c r="G37" s="104"/>
      <c r="H37" s="73"/>
      <c r="M37" s="8"/>
      <c r="N37" s="8"/>
      <c r="O37" s="8"/>
      <c r="P37" s="19" t="s">
        <v>95</v>
      </c>
      <c r="Q37">
        <f>C12</f>
        <v>1600000</v>
      </c>
      <c r="S37" t="s">
        <v>96</v>
      </c>
      <c r="T37" t="str">
        <f>C16</f>
        <v>negative</v>
      </c>
    </row>
    <row r="38" spans="1:20" ht="19" x14ac:dyDescent="0.25">
      <c r="A38" s="74" t="s">
        <v>92</v>
      </c>
      <c r="B38" s="75" t="s">
        <v>93</v>
      </c>
      <c r="C38" s="75" t="s">
        <v>94</v>
      </c>
      <c r="E38" s="76" t="s">
        <v>166</v>
      </c>
      <c r="F38" s="105"/>
      <c r="G38" s="28"/>
      <c r="H38" s="77"/>
      <c r="P38" s="19" t="s">
        <v>98</v>
      </c>
      <c r="Q38">
        <f>D12</f>
        <v>1600000</v>
      </c>
      <c r="S38" t="s">
        <v>99</v>
      </c>
      <c r="T38" t="str">
        <f>D16</f>
        <v>negative</v>
      </c>
    </row>
    <row r="39" spans="1:20" ht="19" x14ac:dyDescent="0.25">
      <c r="A39" s="76">
        <v>12.5</v>
      </c>
      <c r="B39" s="77" t="s">
        <v>97</v>
      </c>
      <c r="C39" s="77">
        <f>(12.5*C37)</f>
        <v>1000</v>
      </c>
      <c r="E39" s="76" t="s">
        <v>167</v>
      </c>
      <c r="F39" s="28"/>
      <c r="G39" s="28"/>
      <c r="H39" s="77"/>
      <c r="P39" s="19" t="s">
        <v>101</v>
      </c>
      <c r="Q39">
        <f>E12</f>
        <v>1600000</v>
      </c>
      <c r="S39" t="s">
        <v>102</v>
      </c>
      <c r="T39" t="str">
        <f>E16</f>
        <v>negative</v>
      </c>
    </row>
    <row r="40" spans="1:20" ht="19" x14ac:dyDescent="0.25">
      <c r="A40" s="76">
        <v>2.5</v>
      </c>
      <c r="B40" s="77" t="s">
        <v>100</v>
      </c>
      <c r="C40" s="77">
        <f>(2.5*C37)</f>
        <v>200</v>
      </c>
      <c r="E40" s="76" t="s">
        <v>164</v>
      </c>
      <c r="F40" s="28"/>
      <c r="G40" s="28"/>
      <c r="H40" s="77"/>
      <c r="I40" s="26"/>
      <c r="K40" s="26"/>
      <c r="P40" s="19" t="s">
        <v>104</v>
      </c>
      <c r="Q40" s="5" t="str">
        <f>F12</f>
        <v>JP.63</v>
      </c>
      <c r="S40" t="s">
        <v>105</v>
      </c>
      <c r="T40" s="5" t="str">
        <f>F16</f>
        <v>JP.117</v>
      </c>
    </row>
    <row r="41" spans="1:20" ht="20" thickBot="1" x14ac:dyDescent="0.3">
      <c r="A41" s="76">
        <v>2.5</v>
      </c>
      <c r="B41" s="77" t="s">
        <v>103</v>
      </c>
      <c r="C41" s="77">
        <f>(2.5*C37)</f>
        <v>200</v>
      </c>
      <c r="E41" s="78" t="s">
        <v>165</v>
      </c>
      <c r="F41" s="79"/>
      <c r="G41" s="79"/>
      <c r="H41" s="80"/>
      <c r="P41" s="19" t="s">
        <v>107</v>
      </c>
      <c r="Q41" t="str">
        <f>G12</f>
        <v>JP.63</v>
      </c>
      <c r="S41" t="s">
        <v>108</v>
      </c>
      <c r="T41" t="str">
        <f>H16</f>
        <v>JP.117</v>
      </c>
    </row>
    <row r="42" spans="1:20" ht="20" thickBot="1" x14ac:dyDescent="0.3">
      <c r="A42" s="76">
        <v>5.5</v>
      </c>
      <c r="B42" s="77" t="s">
        <v>106</v>
      </c>
      <c r="C42" s="77">
        <f>(5.5*C37)</f>
        <v>440</v>
      </c>
      <c r="E42" s="102" t="s">
        <v>169</v>
      </c>
      <c r="F42" s="103"/>
      <c r="G42" s="103"/>
      <c r="H42" s="73"/>
      <c r="P42" s="19" t="s">
        <v>109</v>
      </c>
      <c r="Q42" s="5" t="str">
        <f>H12</f>
        <v>JP.63</v>
      </c>
      <c r="S42" t="s">
        <v>110</v>
      </c>
      <c r="T42" s="5" t="str">
        <f>H16</f>
        <v>JP.117</v>
      </c>
    </row>
    <row r="43" spans="1:20" ht="20" thickBot="1" x14ac:dyDescent="0.3">
      <c r="A43" s="168" t="s">
        <v>160</v>
      </c>
      <c r="B43" s="169"/>
      <c r="C43" s="81">
        <f>SUM(C39:C42)</f>
        <v>1840</v>
      </c>
      <c r="E43" s="76" t="s">
        <v>168</v>
      </c>
      <c r="F43" s="28"/>
      <c r="G43" s="28"/>
      <c r="H43" s="77"/>
      <c r="P43" s="19" t="s">
        <v>111</v>
      </c>
      <c r="Q43" t="str">
        <f>I12</f>
        <v>JP.143</v>
      </c>
      <c r="S43" t="s">
        <v>112</v>
      </c>
      <c r="T43" s="5">
        <f>I16</f>
        <v>0</v>
      </c>
    </row>
    <row r="44" spans="1:20" ht="20" thickBot="1" x14ac:dyDescent="0.3">
      <c r="A44" s="82"/>
      <c r="B44" s="83"/>
      <c r="C44" s="84"/>
      <c r="E44" s="76" t="s">
        <v>170</v>
      </c>
      <c r="F44" s="28"/>
      <c r="G44" s="28"/>
      <c r="H44" s="77"/>
      <c r="P44" s="19" t="s">
        <v>113</v>
      </c>
      <c r="Q44" t="str">
        <f>J12</f>
        <v>JP.143</v>
      </c>
      <c r="S44" t="s">
        <v>114</v>
      </c>
      <c r="T44">
        <f>J16</f>
        <v>0</v>
      </c>
    </row>
    <row r="45" spans="1:20" ht="20" thickBot="1" x14ac:dyDescent="0.3">
      <c r="A45" s="168" t="s">
        <v>159</v>
      </c>
      <c r="B45" s="169"/>
      <c r="C45" s="77">
        <v>23</v>
      </c>
      <c r="E45" s="76" t="s">
        <v>171</v>
      </c>
      <c r="H45" s="31"/>
      <c r="P45" s="19" t="s">
        <v>115</v>
      </c>
      <c r="Q45" t="str">
        <f>K12</f>
        <v>JP.143</v>
      </c>
      <c r="S45" t="s">
        <v>116</v>
      </c>
      <c r="T45" s="5">
        <f>K16</f>
        <v>0</v>
      </c>
    </row>
    <row r="46" spans="1:20" ht="20" thickBot="1" x14ac:dyDescent="0.3">
      <c r="A46" s="170" t="s">
        <v>161</v>
      </c>
      <c r="B46" s="171"/>
      <c r="C46" s="77">
        <v>2</v>
      </c>
      <c r="E46" s="78" t="s">
        <v>165</v>
      </c>
      <c r="F46" s="40"/>
      <c r="G46" s="40"/>
      <c r="H46" s="32"/>
      <c r="P46" s="19" t="s">
        <v>117</v>
      </c>
      <c r="Q46">
        <f>L12</f>
        <v>0</v>
      </c>
      <c r="S46" t="s">
        <v>118</v>
      </c>
      <c r="T46">
        <f>L16</f>
        <v>0</v>
      </c>
    </row>
    <row r="47" spans="1:20" ht="20" thickBot="1" x14ac:dyDescent="0.3">
      <c r="A47" s="168" t="s">
        <v>162</v>
      </c>
      <c r="B47" s="169"/>
      <c r="C47" s="81">
        <f>C45+C46</f>
        <v>25</v>
      </c>
      <c r="E47" s="39" t="s">
        <v>173</v>
      </c>
      <c r="F47" s="39"/>
      <c r="G47" s="39"/>
      <c r="H47" s="39"/>
      <c r="P47" s="19" t="s">
        <v>119</v>
      </c>
      <c r="Q47">
        <f>M12</f>
        <v>0</v>
      </c>
      <c r="S47" t="s">
        <v>120</v>
      </c>
      <c r="T47">
        <f>M16</f>
        <v>0</v>
      </c>
    </row>
    <row r="48" spans="1:20" ht="19" x14ac:dyDescent="0.25">
      <c r="E48" s="28"/>
      <c r="P48" s="19" t="s">
        <v>121</v>
      </c>
      <c r="Q48">
        <f>N12</f>
        <v>0</v>
      </c>
      <c r="S48" t="s">
        <v>122</v>
      </c>
      <c r="T48">
        <f>N16</f>
        <v>0</v>
      </c>
    </row>
    <row r="52" spans="13:13" ht="16" x14ac:dyDescent="0.2">
      <c r="M52" s="8"/>
    </row>
  </sheetData>
  <mergeCells count="17">
    <mergeCell ref="A37:B37"/>
    <mergeCell ref="A43:B43"/>
    <mergeCell ref="A45:B45"/>
    <mergeCell ref="A46:B46"/>
    <mergeCell ref="A47:B47"/>
    <mergeCell ref="C17:E17"/>
    <mergeCell ref="F17:H17"/>
    <mergeCell ref="I17:K17"/>
    <mergeCell ref="L17:N17"/>
    <mergeCell ref="A36:C36"/>
    <mergeCell ref="E36:H36"/>
    <mergeCell ref="A6:C6"/>
    <mergeCell ref="A1:C1"/>
    <mergeCell ref="A2:C2"/>
    <mergeCell ref="A3:C3"/>
    <mergeCell ref="A4:C4"/>
    <mergeCell ref="A5:C5"/>
  </mergeCells>
  <hyperlinks>
    <hyperlink ref="A34" r:id="rId1" xr:uid="{CED92FEC-9932-EA4C-9CFF-D40B43241A5D}"/>
  </hyperlinks>
  <pageMargins left="0.7" right="0.7" top="0.75" bottom="0.75" header="0.3" footer="0.3"/>
  <pageSetup scale="3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76B-FFDB-4EED-99EB-929E2EBF153B}">
  <sheetPr>
    <tabColor theme="4" tint="0.79998168889431442"/>
    <pageSetUpPr fitToPage="1"/>
  </sheetPr>
  <dimension ref="A1:T52"/>
  <sheetViews>
    <sheetView workbookViewId="0">
      <selection activeCell="F7" sqref="F7"/>
    </sheetView>
  </sheetViews>
  <sheetFormatPr baseColWidth="10" defaultColWidth="8.83203125" defaultRowHeight="15" x14ac:dyDescent="0.2"/>
  <cols>
    <col min="2" max="2" width="23.6640625" customWidth="1"/>
    <col min="3" max="3" width="16.5" customWidth="1"/>
    <col min="4" max="4" width="14.5" customWidth="1"/>
    <col min="5" max="5" width="17.1640625" customWidth="1"/>
    <col min="6" max="6" width="14.5" customWidth="1"/>
    <col min="7" max="7" width="18.33203125" customWidth="1"/>
    <col min="8" max="8" width="18.1640625" customWidth="1"/>
    <col min="9" max="9" width="19.83203125" customWidth="1"/>
    <col min="10" max="10" width="16.33203125" customWidth="1"/>
    <col min="11" max="11" width="19.6640625" customWidth="1"/>
    <col min="12" max="12" width="17" customWidth="1"/>
    <col min="13" max="13" width="15.1640625" customWidth="1"/>
    <col min="14" max="14" width="15.5" customWidth="1"/>
    <col min="17" max="17" width="11" customWidth="1"/>
  </cols>
  <sheetData>
    <row r="1" spans="1:20" ht="15.75" customHeight="1" thickBot="1" x14ac:dyDescent="0.25">
      <c r="A1" s="146" t="s">
        <v>123</v>
      </c>
      <c r="B1" s="147"/>
      <c r="C1" s="148"/>
      <c r="P1" t="s">
        <v>0</v>
      </c>
      <c r="Q1">
        <f>C9</f>
        <v>200000000</v>
      </c>
      <c r="S1" t="s">
        <v>1</v>
      </c>
      <c r="T1">
        <f>C13</f>
        <v>320000</v>
      </c>
    </row>
    <row r="2" spans="1:20" ht="16" x14ac:dyDescent="0.2">
      <c r="A2" s="149" t="s">
        <v>184</v>
      </c>
      <c r="B2" s="150"/>
      <c r="C2" s="151"/>
      <c r="I2" s="2"/>
      <c r="J2" s="2"/>
      <c r="P2" t="s">
        <v>2</v>
      </c>
      <c r="Q2">
        <f>D9</f>
        <v>200000000</v>
      </c>
      <c r="S2" t="s">
        <v>3</v>
      </c>
      <c r="T2">
        <f>D13</f>
        <v>320000</v>
      </c>
    </row>
    <row r="3" spans="1:20" ht="16" x14ac:dyDescent="0.2">
      <c r="A3" s="152" t="s">
        <v>182</v>
      </c>
      <c r="B3" s="153"/>
      <c r="C3" s="154"/>
      <c r="D3" s="3"/>
      <c r="F3" s="4"/>
      <c r="I3" s="4"/>
      <c r="J3" s="2"/>
      <c r="P3" t="s">
        <v>5</v>
      </c>
      <c r="Q3">
        <f>E9</f>
        <v>200000000</v>
      </c>
      <c r="S3" t="s">
        <v>6</v>
      </c>
      <c r="T3">
        <f>E13</f>
        <v>320000</v>
      </c>
    </row>
    <row r="4" spans="1:20" ht="16" x14ac:dyDescent="0.2">
      <c r="A4" s="155" t="s">
        <v>157</v>
      </c>
      <c r="B4" s="156"/>
      <c r="C4" s="157"/>
      <c r="H4" s="4"/>
      <c r="I4" s="4"/>
      <c r="J4" s="4"/>
      <c r="P4" t="s">
        <v>7</v>
      </c>
      <c r="Q4" t="str">
        <f>F9</f>
        <v>JP.64</v>
      </c>
      <c r="S4" t="s">
        <v>8</v>
      </c>
      <c r="T4" s="5" t="str">
        <f>F13</f>
        <v>JP.121</v>
      </c>
    </row>
    <row r="5" spans="1:20" ht="16" x14ac:dyDescent="0.2">
      <c r="A5" s="158" t="s">
        <v>156</v>
      </c>
      <c r="B5" s="159"/>
      <c r="C5" s="160"/>
      <c r="H5" s="4"/>
      <c r="I5" s="4"/>
      <c r="J5" s="4"/>
      <c r="P5" t="s">
        <v>9</v>
      </c>
      <c r="Q5" t="str">
        <f>G9</f>
        <v>JP.64</v>
      </c>
      <c r="S5" t="s">
        <v>10</v>
      </c>
      <c r="T5" t="str">
        <f>H13</f>
        <v>JP.121</v>
      </c>
    </row>
    <row r="6" spans="1:20" ht="15.75" customHeight="1" thickBot="1" x14ac:dyDescent="0.25">
      <c r="A6" s="143" t="s">
        <v>183</v>
      </c>
      <c r="B6" s="144"/>
      <c r="C6" s="145"/>
      <c r="P6" t="s">
        <v>11</v>
      </c>
      <c r="Q6" s="6" t="str">
        <f>H9</f>
        <v>JP.64</v>
      </c>
      <c r="S6" t="s">
        <v>12</v>
      </c>
      <c r="T6" s="5" t="str">
        <f>H13</f>
        <v>JP.121</v>
      </c>
    </row>
    <row r="7" spans="1:20" ht="16" x14ac:dyDescent="0.2">
      <c r="C7" s="7"/>
      <c r="D7" s="7"/>
      <c r="E7" s="7"/>
      <c r="P7" t="s">
        <v>13</v>
      </c>
      <c r="Q7" t="str">
        <f>I9</f>
        <v>JP.146</v>
      </c>
      <c r="S7" t="s">
        <v>14</v>
      </c>
      <c r="T7" s="5" t="str">
        <f>I13</f>
        <v>JP.88</v>
      </c>
    </row>
    <row r="8" spans="1:20" ht="16" x14ac:dyDescent="0.2">
      <c r="A8" s="8" t="s">
        <v>4</v>
      </c>
      <c r="B8" s="9" t="s">
        <v>15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8"/>
      <c r="P8" t="s">
        <v>16</v>
      </c>
      <c r="Q8" t="str">
        <f>J9</f>
        <v>JP.146</v>
      </c>
      <c r="S8" t="s">
        <v>17</v>
      </c>
      <c r="T8" t="str">
        <f>J13</f>
        <v>JP.88</v>
      </c>
    </row>
    <row r="9" spans="1:20" x14ac:dyDescent="0.2">
      <c r="B9" s="10" t="s">
        <v>18</v>
      </c>
      <c r="C9" s="11">
        <v>200000000</v>
      </c>
      <c r="D9" s="11">
        <v>200000000</v>
      </c>
      <c r="E9" s="11">
        <v>200000000</v>
      </c>
      <c r="F9" s="12" t="s">
        <v>199</v>
      </c>
      <c r="G9" s="12" t="s">
        <v>199</v>
      </c>
      <c r="H9" s="12" t="s">
        <v>199</v>
      </c>
      <c r="I9" s="13" t="s">
        <v>207</v>
      </c>
      <c r="J9" s="13" t="s">
        <v>207</v>
      </c>
      <c r="K9" s="13" t="s">
        <v>207</v>
      </c>
      <c r="L9" s="14"/>
      <c r="M9" s="14"/>
      <c r="N9" s="14"/>
      <c r="P9" t="s">
        <v>19</v>
      </c>
      <c r="Q9" t="str">
        <f>K9</f>
        <v>JP.146</v>
      </c>
      <c r="S9" t="s">
        <v>20</v>
      </c>
      <c r="T9" t="str">
        <f>K13</f>
        <v>JP.88</v>
      </c>
    </row>
    <row r="10" spans="1:20" x14ac:dyDescent="0.2">
      <c r="B10" s="10" t="s">
        <v>21</v>
      </c>
      <c r="C10" s="15">
        <v>40000000</v>
      </c>
      <c r="D10" s="15">
        <v>40000000</v>
      </c>
      <c r="E10" s="15">
        <v>40000000</v>
      </c>
      <c r="F10" s="16" t="s">
        <v>200</v>
      </c>
      <c r="G10" s="16" t="s">
        <v>200</v>
      </c>
      <c r="H10" s="16" t="s">
        <v>200</v>
      </c>
      <c r="I10" s="17" t="s">
        <v>208</v>
      </c>
      <c r="J10" s="17" t="s">
        <v>208</v>
      </c>
      <c r="K10" s="17" t="s">
        <v>208</v>
      </c>
      <c r="L10" s="18"/>
      <c r="M10" s="18"/>
      <c r="N10" s="18"/>
      <c r="P10" t="s">
        <v>22</v>
      </c>
      <c r="Q10">
        <f>L9</f>
        <v>0</v>
      </c>
      <c r="S10" t="s">
        <v>23</v>
      </c>
      <c r="T10">
        <f>L13</f>
        <v>0</v>
      </c>
    </row>
    <row r="11" spans="1:20" x14ac:dyDescent="0.2">
      <c r="B11" s="10" t="s">
        <v>24</v>
      </c>
      <c r="C11" s="15">
        <v>8000000</v>
      </c>
      <c r="D11" s="15">
        <v>8000000</v>
      </c>
      <c r="E11" s="15">
        <v>8000000</v>
      </c>
      <c r="F11" s="16" t="s">
        <v>201</v>
      </c>
      <c r="G11" s="16" t="s">
        <v>201</v>
      </c>
      <c r="H11" s="16" t="s">
        <v>201</v>
      </c>
      <c r="I11" s="17" t="s">
        <v>40</v>
      </c>
      <c r="J11" s="17" t="s">
        <v>40</v>
      </c>
      <c r="K11" s="17" t="s">
        <v>40</v>
      </c>
      <c r="L11" s="18"/>
      <c r="M11" s="18"/>
      <c r="N11" s="18"/>
      <c r="P11" t="s">
        <v>25</v>
      </c>
      <c r="Q11">
        <f>M9</f>
        <v>0</v>
      </c>
      <c r="S11" t="s">
        <v>26</v>
      </c>
      <c r="T11">
        <f>M13</f>
        <v>0</v>
      </c>
    </row>
    <row r="12" spans="1:20" x14ac:dyDescent="0.2">
      <c r="B12" s="10" t="s">
        <v>27</v>
      </c>
      <c r="C12" s="15">
        <v>1600000</v>
      </c>
      <c r="D12" s="15">
        <v>1600000</v>
      </c>
      <c r="E12" s="15">
        <v>1600000</v>
      </c>
      <c r="F12" s="16" t="s">
        <v>202</v>
      </c>
      <c r="G12" s="16" t="s">
        <v>202</v>
      </c>
      <c r="H12" s="16" t="s">
        <v>202</v>
      </c>
      <c r="I12" s="17" t="s">
        <v>209</v>
      </c>
      <c r="J12" s="17" t="s">
        <v>209</v>
      </c>
      <c r="K12" s="17" t="s">
        <v>209</v>
      </c>
      <c r="L12" s="18"/>
      <c r="M12" s="18"/>
      <c r="N12" s="18"/>
      <c r="P12" t="s">
        <v>28</v>
      </c>
      <c r="Q12">
        <f>N9</f>
        <v>0</v>
      </c>
      <c r="S12" t="s">
        <v>29</v>
      </c>
      <c r="T12">
        <f>N13</f>
        <v>0</v>
      </c>
    </row>
    <row r="13" spans="1:20" x14ac:dyDescent="0.2">
      <c r="B13" s="10" t="s">
        <v>30</v>
      </c>
      <c r="C13" s="15">
        <v>320000</v>
      </c>
      <c r="D13" s="15">
        <v>320000</v>
      </c>
      <c r="E13" s="15">
        <v>320000</v>
      </c>
      <c r="F13" s="16" t="s">
        <v>203</v>
      </c>
      <c r="G13" s="16" t="s">
        <v>203</v>
      </c>
      <c r="H13" s="16" t="s">
        <v>203</v>
      </c>
      <c r="I13" s="17" t="s">
        <v>210</v>
      </c>
      <c r="J13" s="17" t="s">
        <v>210</v>
      </c>
      <c r="K13" s="17" t="s">
        <v>210</v>
      </c>
      <c r="L13" s="18"/>
      <c r="M13" s="18"/>
      <c r="N13" s="18"/>
      <c r="P13" s="19" t="s">
        <v>31</v>
      </c>
      <c r="Q13">
        <f>C10</f>
        <v>40000000</v>
      </c>
      <c r="S13" t="s">
        <v>32</v>
      </c>
      <c r="T13">
        <f>C14</f>
        <v>64000</v>
      </c>
    </row>
    <row r="14" spans="1:20" x14ac:dyDescent="0.2">
      <c r="B14" s="10" t="s">
        <v>33</v>
      </c>
      <c r="C14" s="15">
        <v>64000</v>
      </c>
      <c r="D14" s="15">
        <v>64000</v>
      </c>
      <c r="E14" s="15">
        <v>64000</v>
      </c>
      <c r="F14" s="16" t="s">
        <v>204</v>
      </c>
      <c r="G14" s="16" t="s">
        <v>204</v>
      </c>
      <c r="H14" s="16" t="s">
        <v>204</v>
      </c>
      <c r="I14" s="17" t="s">
        <v>211</v>
      </c>
      <c r="J14" s="17" t="s">
        <v>211</v>
      </c>
      <c r="K14" s="17" t="s">
        <v>211</v>
      </c>
      <c r="L14" s="18"/>
      <c r="M14" s="18"/>
      <c r="N14" s="18"/>
      <c r="P14" s="19" t="s">
        <v>34</v>
      </c>
      <c r="Q14">
        <f>D10</f>
        <v>40000000</v>
      </c>
      <c r="S14" t="s">
        <v>35</v>
      </c>
      <c r="T14">
        <f>D14</f>
        <v>64000</v>
      </c>
    </row>
    <row r="15" spans="1:20" x14ac:dyDescent="0.2">
      <c r="B15" s="10" t="s">
        <v>36</v>
      </c>
      <c r="C15" s="20">
        <v>12800</v>
      </c>
      <c r="D15" s="20">
        <v>12800</v>
      </c>
      <c r="E15" s="20">
        <v>12800</v>
      </c>
      <c r="F15" s="16" t="s">
        <v>205</v>
      </c>
      <c r="G15" s="16" t="s">
        <v>205</v>
      </c>
      <c r="H15" s="16" t="s">
        <v>205</v>
      </c>
      <c r="I15" s="17" t="s">
        <v>212</v>
      </c>
      <c r="J15" s="17" t="s">
        <v>212</v>
      </c>
      <c r="K15" s="17" t="s">
        <v>212</v>
      </c>
      <c r="L15" s="18"/>
      <c r="M15" s="18"/>
      <c r="N15" s="18"/>
      <c r="P15" s="19" t="s">
        <v>37</v>
      </c>
      <c r="Q15">
        <f>E10</f>
        <v>40000000</v>
      </c>
      <c r="S15" t="s">
        <v>38</v>
      </c>
      <c r="T15">
        <f>E14</f>
        <v>64000</v>
      </c>
    </row>
    <row r="16" spans="1:20" x14ac:dyDescent="0.2">
      <c r="B16" s="10" t="s">
        <v>39</v>
      </c>
      <c r="C16" s="110" t="s">
        <v>40</v>
      </c>
      <c r="D16" s="110" t="s">
        <v>40</v>
      </c>
      <c r="E16" s="110" t="s">
        <v>40</v>
      </c>
      <c r="F16" s="111" t="s">
        <v>206</v>
      </c>
      <c r="G16" s="111" t="s">
        <v>206</v>
      </c>
      <c r="H16" s="111" t="s">
        <v>206</v>
      </c>
      <c r="I16" s="112"/>
      <c r="J16" s="112"/>
      <c r="K16" s="112"/>
      <c r="L16" s="113"/>
      <c r="M16" s="113"/>
      <c r="N16" s="113"/>
      <c r="P16" s="19" t="s">
        <v>41</v>
      </c>
      <c r="Q16" t="str">
        <f>F10</f>
        <v>JP.93</v>
      </c>
      <c r="S16" t="s">
        <v>42</v>
      </c>
      <c r="T16" s="5" t="str">
        <f>F14</f>
        <v>JP.148</v>
      </c>
    </row>
    <row r="17" spans="1:20" x14ac:dyDescent="0.2"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P17" s="19" t="s">
        <v>43</v>
      </c>
      <c r="Q17" s="19" t="str">
        <f>G10</f>
        <v>JP.93</v>
      </c>
      <c r="S17" t="s">
        <v>44</v>
      </c>
      <c r="T17" t="str">
        <f>H14</f>
        <v>JP.148</v>
      </c>
    </row>
    <row r="18" spans="1:20" ht="16" x14ac:dyDescent="0.2">
      <c r="D18" s="1"/>
      <c r="F18" s="22"/>
      <c r="J18" s="21"/>
      <c r="M18" s="21"/>
      <c r="P18" s="19" t="s">
        <v>45</v>
      </c>
      <c r="Q18" s="19" t="str">
        <f>H10</f>
        <v>JP.93</v>
      </c>
      <c r="S18" t="s">
        <v>46</v>
      </c>
      <c r="T18" s="5" t="str">
        <f>H14</f>
        <v>JP.148</v>
      </c>
    </row>
    <row r="19" spans="1:20" ht="17" thickBot="1" x14ac:dyDescent="0.25">
      <c r="A19" s="1" t="s">
        <v>51</v>
      </c>
      <c r="F19" s="22"/>
      <c r="G19" s="1" t="s">
        <v>140</v>
      </c>
      <c r="I19" s="26"/>
      <c r="J19" s="1" t="s">
        <v>149</v>
      </c>
      <c r="P19" s="19" t="s">
        <v>47</v>
      </c>
      <c r="Q19" s="19" t="str">
        <f>I10</f>
        <v>JP.89</v>
      </c>
      <c r="S19" t="s">
        <v>48</v>
      </c>
      <c r="T19" s="5" t="str">
        <f>I14</f>
        <v>JP.147</v>
      </c>
    </row>
    <row r="20" spans="1:20" ht="16" thickBot="1" x14ac:dyDescent="0.25">
      <c r="A20" s="85"/>
      <c r="B20" s="86"/>
      <c r="C20" s="87" t="s">
        <v>54</v>
      </c>
      <c r="D20" s="88" t="s">
        <v>124</v>
      </c>
      <c r="E20" s="89" t="s">
        <v>139</v>
      </c>
      <c r="G20" s="41" t="s">
        <v>143</v>
      </c>
      <c r="H20" s="44" t="s">
        <v>144</v>
      </c>
      <c r="I20" s="62" t="s">
        <v>146</v>
      </c>
      <c r="J20" s="56" t="s">
        <v>150</v>
      </c>
      <c r="K20" s="57"/>
      <c r="L20" s="57"/>
      <c r="M20" s="57"/>
      <c r="N20" s="58"/>
      <c r="P20" s="19" t="s">
        <v>49</v>
      </c>
      <c r="Q20" t="str">
        <f>J10</f>
        <v>JP.89</v>
      </c>
      <c r="S20" t="s">
        <v>50</v>
      </c>
      <c r="T20" t="str">
        <f>J14</f>
        <v>JP.147</v>
      </c>
    </row>
    <row r="21" spans="1:20" ht="17" thickBot="1" x14ac:dyDescent="0.25">
      <c r="A21" s="90" t="s">
        <v>57</v>
      </c>
      <c r="B21" s="23" t="s">
        <v>58</v>
      </c>
      <c r="C21" s="24" t="s">
        <v>125</v>
      </c>
      <c r="D21" s="25" t="s">
        <v>59</v>
      </c>
      <c r="E21" s="91" t="s">
        <v>138</v>
      </c>
      <c r="G21" s="49" t="s">
        <v>148</v>
      </c>
      <c r="H21" s="50" t="s">
        <v>145</v>
      </c>
      <c r="I21" s="63" t="s">
        <v>147</v>
      </c>
      <c r="J21" s="59" t="s">
        <v>151</v>
      </c>
      <c r="K21" s="60"/>
      <c r="L21" s="65">
        <f>E27</f>
        <v>565500000</v>
      </c>
      <c r="M21" s="60"/>
      <c r="N21" s="61"/>
      <c r="P21" s="19" t="s">
        <v>52</v>
      </c>
      <c r="Q21" t="str">
        <f>K10</f>
        <v>JP.89</v>
      </c>
      <c r="S21" t="s">
        <v>53</v>
      </c>
      <c r="T21" t="str">
        <f>K14</f>
        <v>JP.147</v>
      </c>
    </row>
    <row r="22" spans="1:20" ht="16" thickBot="1" x14ac:dyDescent="0.25">
      <c r="A22" s="92" t="s">
        <v>126</v>
      </c>
      <c r="B22" s="29" t="s">
        <v>62</v>
      </c>
      <c r="C22" s="30">
        <v>4318</v>
      </c>
      <c r="D22" s="34">
        <v>2.7440000000000002</v>
      </c>
      <c r="E22" s="93">
        <v>579800000</v>
      </c>
      <c r="F22" s="33"/>
      <c r="G22" s="47">
        <f>200000000</f>
        <v>200000000</v>
      </c>
      <c r="H22" s="48">
        <v>9.31</v>
      </c>
      <c r="I22" s="72">
        <v>2</v>
      </c>
      <c r="J22" s="51" t="s">
        <v>152</v>
      </c>
      <c r="K22" s="38"/>
      <c r="L22" s="38"/>
      <c r="M22" s="38"/>
      <c r="N22" s="52"/>
      <c r="P22" s="19" t="s">
        <v>55</v>
      </c>
      <c r="Q22">
        <f>L10</f>
        <v>0</v>
      </c>
      <c r="S22" t="s">
        <v>56</v>
      </c>
      <c r="T22">
        <f>L14</f>
        <v>0</v>
      </c>
    </row>
    <row r="23" spans="1:20" ht="16" x14ac:dyDescent="0.2">
      <c r="A23" s="92" t="s">
        <v>127</v>
      </c>
      <c r="B23" s="29" t="s">
        <v>62</v>
      </c>
      <c r="C23" s="30">
        <v>4318</v>
      </c>
      <c r="D23" s="35">
        <v>2.6560000000000001</v>
      </c>
      <c r="E23" s="93">
        <v>561200000</v>
      </c>
      <c r="F23" s="33"/>
      <c r="G23" s="42">
        <f>G22/5</f>
        <v>40000000</v>
      </c>
      <c r="H23" s="45">
        <v>8</v>
      </c>
      <c r="I23" s="45">
        <v>2</v>
      </c>
      <c r="J23" s="64" t="s">
        <v>154</v>
      </c>
      <c r="K23" s="60"/>
      <c r="L23" s="60"/>
      <c r="M23" s="60"/>
      <c r="N23" s="66">
        <f>L21/100000000</f>
        <v>5.6550000000000002</v>
      </c>
      <c r="P23" s="19" t="s">
        <v>60</v>
      </c>
      <c r="Q23">
        <f>M10</f>
        <v>0</v>
      </c>
      <c r="S23" t="s">
        <v>61</v>
      </c>
      <c r="T23">
        <f>M14</f>
        <v>0</v>
      </c>
    </row>
    <row r="24" spans="1:20" ht="16" thickBot="1" x14ac:dyDescent="0.25">
      <c r="A24" s="92" t="s">
        <v>128</v>
      </c>
      <c r="B24" s="29" t="s">
        <v>62</v>
      </c>
      <c r="C24" s="30">
        <v>4318</v>
      </c>
      <c r="D24" s="36">
        <v>2.524</v>
      </c>
      <c r="E24" s="94">
        <v>533300000</v>
      </c>
      <c r="F24" s="27"/>
      <c r="G24" s="42">
        <f t="shared" ref="G24:G28" si="0">G23/5</f>
        <v>8000000</v>
      </c>
      <c r="H24" s="45">
        <v>8</v>
      </c>
      <c r="I24" s="45">
        <v>2</v>
      </c>
      <c r="J24" s="67" t="s">
        <v>155</v>
      </c>
      <c r="K24" s="37"/>
      <c r="L24" s="37"/>
      <c r="M24" s="37"/>
      <c r="N24" s="68"/>
      <c r="P24" s="19" t="s">
        <v>63</v>
      </c>
      <c r="Q24">
        <f>N10</f>
        <v>0</v>
      </c>
      <c r="S24" t="s">
        <v>64</v>
      </c>
      <c r="T24">
        <f>N14</f>
        <v>0</v>
      </c>
    </row>
    <row r="25" spans="1:20" ht="17" thickBot="1" x14ac:dyDescent="0.25">
      <c r="A25" s="92" t="s">
        <v>129</v>
      </c>
      <c r="B25" s="29" t="s">
        <v>62</v>
      </c>
      <c r="C25" s="30">
        <v>4318</v>
      </c>
      <c r="D25" s="36">
        <v>2.5640000000000001</v>
      </c>
      <c r="E25" s="95">
        <v>541800000</v>
      </c>
      <c r="F25" s="27"/>
      <c r="G25" s="42">
        <f t="shared" si="0"/>
        <v>1600000</v>
      </c>
      <c r="H25" s="45">
        <v>8</v>
      </c>
      <c r="I25" s="45">
        <v>2</v>
      </c>
      <c r="J25" s="69" t="s">
        <v>153</v>
      </c>
      <c r="K25" s="70"/>
      <c r="L25" s="70"/>
      <c r="M25" s="70"/>
      <c r="N25" s="71">
        <f>N23*2</f>
        <v>11.31</v>
      </c>
      <c r="P25" s="19" t="s">
        <v>65</v>
      </c>
      <c r="Q25">
        <f>C11</f>
        <v>8000000</v>
      </c>
      <c r="S25" t="s">
        <v>66</v>
      </c>
      <c r="T25">
        <f>C15</f>
        <v>12800</v>
      </c>
    </row>
    <row r="26" spans="1:20" x14ac:dyDescent="0.2">
      <c r="A26" s="92" t="s">
        <v>130</v>
      </c>
      <c r="B26" s="29" t="s">
        <v>62</v>
      </c>
      <c r="C26" s="30">
        <v>4318</v>
      </c>
      <c r="D26" s="35">
        <v>2.86</v>
      </c>
      <c r="E26" s="95">
        <v>604300000</v>
      </c>
      <c r="F26" s="27"/>
      <c r="G26" s="42">
        <f t="shared" si="0"/>
        <v>320000</v>
      </c>
      <c r="H26" s="45">
        <v>8</v>
      </c>
      <c r="I26" s="45">
        <v>2</v>
      </c>
      <c r="J26" s="67" t="s">
        <v>141</v>
      </c>
      <c r="K26" s="37"/>
      <c r="L26" s="37"/>
      <c r="M26" s="37"/>
      <c r="N26" s="52"/>
      <c r="P26" s="19" t="s">
        <v>67</v>
      </c>
      <c r="Q26">
        <f>D11</f>
        <v>8000000</v>
      </c>
      <c r="S26" t="s">
        <v>68</v>
      </c>
      <c r="T26">
        <f>D15</f>
        <v>12800</v>
      </c>
    </row>
    <row r="27" spans="1:20" x14ac:dyDescent="0.2">
      <c r="A27" s="92" t="s">
        <v>131</v>
      </c>
      <c r="B27" s="29" t="s">
        <v>62</v>
      </c>
      <c r="C27" s="30">
        <v>4318</v>
      </c>
      <c r="D27" s="36">
        <v>2.6760000000000002</v>
      </c>
      <c r="E27" s="96">
        <v>565500000</v>
      </c>
      <c r="G27" s="42">
        <f t="shared" si="0"/>
        <v>64000</v>
      </c>
      <c r="H27" s="45">
        <v>8</v>
      </c>
      <c r="I27" s="45">
        <v>2</v>
      </c>
      <c r="J27" s="59" t="s">
        <v>142</v>
      </c>
      <c r="K27" s="60"/>
      <c r="L27" s="60"/>
      <c r="M27" s="60"/>
      <c r="N27" s="61"/>
      <c r="P27" s="19" t="s">
        <v>69</v>
      </c>
      <c r="Q27">
        <f>E11</f>
        <v>8000000</v>
      </c>
      <c r="S27" t="s">
        <v>70</v>
      </c>
      <c r="T27">
        <f>E15</f>
        <v>12800</v>
      </c>
    </row>
    <row r="28" spans="1:20" ht="16" thickBot="1" x14ac:dyDescent="0.25">
      <c r="A28" s="92" t="s">
        <v>132</v>
      </c>
      <c r="B28" s="29" t="s">
        <v>62</v>
      </c>
      <c r="C28" s="30">
        <v>4318</v>
      </c>
      <c r="D28" s="36">
        <v>2.7919999999999998</v>
      </c>
      <c r="E28" s="96">
        <v>590000000</v>
      </c>
      <c r="G28" s="43">
        <f t="shared" si="0"/>
        <v>12800</v>
      </c>
      <c r="H28" s="46">
        <v>8</v>
      </c>
      <c r="I28" s="46">
        <v>2</v>
      </c>
      <c r="J28" s="53" t="s">
        <v>74</v>
      </c>
      <c r="K28" s="54"/>
      <c r="L28" s="54"/>
      <c r="M28" s="54"/>
      <c r="N28" s="55"/>
      <c r="P28" s="19" t="s">
        <v>72</v>
      </c>
      <c r="Q28" t="str">
        <f>F11</f>
        <v>JP.65</v>
      </c>
      <c r="S28" t="s">
        <v>73</v>
      </c>
      <c r="T28" s="5" t="str">
        <f>F15</f>
        <v>JP.116</v>
      </c>
    </row>
    <row r="29" spans="1:20" x14ac:dyDescent="0.2">
      <c r="A29" s="92" t="s">
        <v>133</v>
      </c>
      <c r="B29" s="29" t="s">
        <v>62</v>
      </c>
      <c r="C29" s="30">
        <v>4318</v>
      </c>
      <c r="D29" s="36">
        <v>2.7679999999999998</v>
      </c>
      <c r="E29" s="96">
        <v>584900000</v>
      </c>
      <c r="P29" s="19" t="s">
        <v>75</v>
      </c>
      <c r="Q29" t="str">
        <f>G11</f>
        <v>JP.65</v>
      </c>
      <c r="S29" t="s">
        <v>76</v>
      </c>
      <c r="T29" t="str">
        <f>H15</f>
        <v>JP.116</v>
      </c>
    </row>
    <row r="30" spans="1:20" x14ac:dyDescent="0.2">
      <c r="A30" s="92" t="s">
        <v>134</v>
      </c>
      <c r="B30" s="29" t="s">
        <v>62</v>
      </c>
      <c r="C30" s="30">
        <v>4318</v>
      </c>
      <c r="D30" s="36">
        <v>2.9159999999999999</v>
      </c>
      <c r="E30" s="96">
        <v>616200000</v>
      </c>
      <c r="P30" s="19" t="s">
        <v>77</v>
      </c>
      <c r="Q30" s="5" t="str">
        <f>H11</f>
        <v>JP.65</v>
      </c>
      <c r="S30" t="s">
        <v>78</v>
      </c>
      <c r="T30" s="5" t="str">
        <f>H15</f>
        <v>JP.116</v>
      </c>
    </row>
    <row r="31" spans="1:20" x14ac:dyDescent="0.2">
      <c r="A31" s="92" t="s">
        <v>135</v>
      </c>
      <c r="B31" s="29" t="s">
        <v>62</v>
      </c>
      <c r="C31" s="30">
        <v>4318</v>
      </c>
      <c r="D31" s="36">
        <v>3.044</v>
      </c>
      <c r="E31" s="96">
        <v>643200000</v>
      </c>
      <c r="P31" s="19" t="s">
        <v>79</v>
      </c>
      <c r="Q31" s="5" t="str">
        <f>I11</f>
        <v>negative</v>
      </c>
      <c r="S31" t="s">
        <v>80</v>
      </c>
      <c r="T31" s="5" t="str">
        <f>I15</f>
        <v>JP.145</v>
      </c>
    </row>
    <row r="32" spans="1:20" x14ac:dyDescent="0.2">
      <c r="A32" s="92" t="s">
        <v>136</v>
      </c>
      <c r="B32" s="29" t="s">
        <v>62</v>
      </c>
      <c r="C32" s="30">
        <v>4318</v>
      </c>
      <c r="D32" s="36">
        <v>2.8079999999999998</v>
      </c>
      <c r="E32" s="96">
        <v>593400000</v>
      </c>
      <c r="L32" s="21"/>
      <c r="P32" s="19" t="s">
        <v>81</v>
      </c>
      <c r="Q32" s="5" t="str">
        <f>J11</f>
        <v>negative</v>
      </c>
      <c r="S32" t="s">
        <v>82</v>
      </c>
      <c r="T32" s="5" t="str">
        <f>J15</f>
        <v>JP.145</v>
      </c>
    </row>
    <row r="33" spans="1:20" ht="16" thickBot="1" x14ac:dyDescent="0.25">
      <c r="A33" s="97" t="s">
        <v>137</v>
      </c>
      <c r="B33" s="98" t="s">
        <v>62</v>
      </c>
      <c r="C33" s="99">
        <v>4318</v>
      </c>
      <c r="D33" s="100">
        <v>2.508</v>
      </c>
      <c r="E33" s="101">
        <v>530000000</v>
      </c>
      <c r="P33" s="19" t="s">
        <v>83</v>
      </c>
      <c r="Q33" s="5" t="str">
        <f>K11</f>
        <v>negative</v>
      </c>
      <c r="S33" t="s">
        <v>84</v>
      </c>
      <c r="T33" t="str">
        <f>K15</f>
        <v>JP.145</v>
      </c>
    </row>
    <row r="34" spans="1:20" ht="19" x14ac:dyDescent="0.25">
      <c r="A34" s="106" t="s">
        <v>172</v>
      </c>
      <c r="B34" s="28"/>
      <c r="C34" s="28"/>
      <c r="P34" s="19" t="s">
        <v>85</v>
      </c>
      <c r="Q34">
        <f>L11</f>
        <v>0</v>
      </c>
      <c r="S34" t="s">
        <v>86</v>
      </c>
      <c r="T34">
        <f>L15</f>
        <v>0</v>
      </c>
    </row>
    <row r="35" spans="1:20" ht="16" thickBot="1" x14ac:dyDescent="0.25">
      <c r="P35" s="19" t="s">
        <v>88</v>
      </c>
      <c r="Q35">
        <f>M11</f>
        <v>0</v>
      </c>
      <c r="S35" t="s">
        <v>89</v>
      </c>
      <c r="T35">
        <f>M15</f>
        <v>0</v>
      </c>
    </row>
    <row r="36" spans="1:20" ht="20" thickBot="1" x14ac:dyDescent="0.3">
      <c r="A36" s="162" t="s">
        <v>158</v>
      </c>
      <c r="B36" s="163"/>
      <c r="C36" s="164"/>
      <c r="E36" s="165" t="s">
        <v>71</v>
      </c>
      <c r="F36" s="166"/>
      <c r="G36" s="166"/>
      <c r="H36" s="167"/>
      <c r="P36" s="19" t="s">
        <v>90</v>
      </c>
      <c r="Q36">
        <f>N11</f>
        <v>0</v>
      </c>
      <c r="S36" t="s">
        <v>91</v>
      </c>
      <c r="T36">
        <f>N15</f>
        <v>0</v>
      </c>
    </row>
    <row r="37" spans="1:20" ht="20" thickBot="1" x14ac:dyDescent="0.3">
      <c r="A37" s="168" t="s">
        <v>87</v>
      </c>
      <c r="B37" s="169"/>
      <c r="C37" s="81">
        <v>80</v>
      </c>
      <c r="D37" s="8"/>
      <c r="E37" s="102" t="s">
        <v>163</v>
      </c>
      <c r="F37" s="103"/>
      <c r="G37" s="104"/>
      <c r="H37" s="73"/>
      <c r="M37" s="8"/>
      <c r="N37" s="8"/>
      <c r="O37" s="8"/>
      <c r="P37" s="19" t="s">
        <v>95</v>
      </c>
      <c r="Q37">
        <f>C12</f>
        <v>1600000</v>
      </c>
      <c r="S37" t="s">
        <v>96</v>
      </c>
      <c r="T37" t="str">
        <f>C16</f>
        <v>negative</v>
      </c>
    </row>
    <row r="38" spans="1:20" ht="19" x14ac:dyDescent="0.25">
      <c r="A38" s="74" t="s">
        <v>92</v>
      </c>
      <c r="B38" s="75" t="s">
        <v>93</v>
      </c>
      <c r="C38" s="75" t="s">
        <v>94</v>
      </c>
      <c r="E38" s="76" t="s">
        <v>166</v>
      </c>
      <c r="F38" s="105"/>
      <c r="G38" s="28"/>
      <c r="H38" s="77"/>
      <c r="P38" s="19" t="s">
        <v>98</v>
      </c>
      <c r="Q38">
        <f>D12</f>
        <v>1600000</v>
      </c>
      <c r="S38" t="s">
        <v>99</v>
      </c>
      <c r="T38" t="str">
        <f>D16</f>
        <v>negative</v>
      </c>
    </row>
    <row r="39" spans="1:20" ht="19" x14ac:dyDescent="0.25">
      <c r="A39" s="76">
        <v>12.5</v>
      </c>
      <c r="B39" s="77" t="s">
        <v>97</v>
      </c>
      <c r="C39" s="77">
        <f>(12.5*C37)</f>
        <v>1000</v>
      </c>
      <c r="E39" s="76" t="s">
        <v>167</v>
      </c>
      <c r="F39" s="28"/>
      <c r="G39" s="28"/>
      <c r="H39" s="77"/>
      <c r="P39" s="19" t="s">
        <v>101</v>
      </c>
      <c r="Q39">
        <f>E12</f>
        <v>1600000</v>
      </c>
      <c r="S39" t="s">
        <v>102</v>
      </c>
      <c r="T39" t="str">
        <f>E16</f>
        <v>negative</v>
      </c>
    </row>
    <row r="40" spans="1:20" ht="19" x14ac:dyDescent="0.25">
      <c r="A40" s="76">
        <v>2.5</v>
      </c>
      <c r="B40" s="77" t="s">
        <v>100</v>
      </c>
      <c r="C40" s="77">
        <f>(2.5*C37)</f>
        <v>200</v>
      </c>
      <c r="E40" s="76" t="s">
        <v>164</v>
      </c>
      <c r="F40" s="28"/>
      <c r="G40" s="28"/>
      <c r="H40" s="77"/>
      <c r="I40" s="26"/>
      <c r="K40" s="26"/>
      <c r="P40" s="19" t="s">
        <v>104</v>
      </c>
      <c r="Q40" s="5" t="str">
        <f>F12</f>
        <v>JP.144</v>
      </c>
      <c r="S40" t="s">
        <v>105</v>
      </c>
      <c r="T40" s="5" t="str">
        <f>F16</f>
        <v>JP.94</v>
      </c>
    </row>
    <row r="41" spans="1:20" ht="20" thickBot="1" x14ac:dyDescent="0.3">
      <c r="A41" s="76">
        <v>2.5</v>
      </c>
      <c r="B41" s="77" t="s">
        <v>103</v>
      </c>
      <c r="C41" s="77">
        <f>(2.5*C37)</f>
        <v>200</v>
      </c>
      <c r="E41" s="78" t="s">
        <v>165</v>
      </c>
      <c r="F41" s="79"/>
      <c r="G41" s="79"/>
      <c r="H41" s="80"/>
      <c r="P41" s="19" t="s">
        <v>107</v>
      </c>
      <c r="Q41" t="str">
        <f>G12</f>
        <v>JP.144</v>
      </c>
      <c r="S41" t="s">
        <v>108</v>
      </c>
      <c r="T41" t="str">
        <f>H16</f>
        <v>JP.94</v>
      </c>
    </row>
    <row r="42" spans="1:20" ht="20" thickBot="1" x14ac:dyDescent="0.3">
      <c r="A42" s="76">
        <v>5.5</v>
      </c>
      <c r="B42" s="77" t="s">
        <v>106</v>
      </c>
      <c r="C42" s="77">
        <f>(5.5*C37)</f>
        <v>440</v>
      </c>
      <c r="E42" s="102" t="s">
        <v>169</v>
      </c>
      <c r="F42" s="103"/>
      <c r="G42" s="103"/>
      <c r="H42" s="73"/>
      <c r="P42" s="19" t="s">
        <v>109</v>
      </c>
      <c r="Q42" s="5" t="str">
        <f>H12</f>
        <v>JP.144</v>
      </c>
      <c r="S42" t="s">
        <v>110</v>
      </c>
      <c r="T42" s="5" t="str">
        <f>H16</f>
        <v>JP.94</v>
      </c>
    </row>
    <row r="43" spans="1:20" ht="20" thickBot="1" x14ac:dyDescent="0.3">
      <c r="A43" s="168" t="s">
        <v>160</v>
      </c>
      <c r="B43" s="169"/>
      <c r="C43" s="81">
        <f>SUM(C39:C42)</f>
        <v>1840</v>
      </c>
      <c r="E43" s="76" t="s">
        <v>168</v>
      </c>
      <c r="F43" s="28"/>
      <c r="G43" s="28"/>
      <c r="H43" s="77"/>
      <c r="P43" s="19" t="s">
        <v>111</v>
      </c>
      <c r="Q43" t="str">
        <f>I12</f>
        <v>JP.62</v>
      </c>
      <c r="S43" t="s">
        <v>112</v>
      </c>
      <c r="T43" s="5">
        <f>I16</f>
        <v>0</v>
      </c>
    </row>
    <row r="44" spans="1:20" ht="20" thickBot="1" x14ac:dyDescent="0.3">
      <c r="A44" s="82"/>
      <c r="B44" s="83"/>
      <c r="C44" s="84"/>
      <c r="E44" s="76" t="s">
        <v>170</v>
      </c>
      <c r="F44" s="28"/>
      <c r="G44" s="28"/>
      <c r="H44" s="77"/>
      <c r="P44" s="19" t="s">
        <v>113</v>
      </c>
      <c r="Q44" t="str">
        <f>J12</f>
        <v>JP.62</v>
      </c>
      <c r="S44" t="s">
        <v>114</v>
      </c>
      <c r="T44">
        <f>J16</f>
        <v>0</v>
      </c>
    </row>
    <row r="45" spans="1:20" ht="20" thickBot="1" x14ac:dyDescent="0.3">
      <c r="A45" s="168" t="s">
        <v>159</v>
      </c>
      <c r="B45" s="169"/>
      <c r="C45" s="77">
        <v>23</v>
      </c>
      <c r="E45" s="76" t="s">
        <v>171</v>
      </c>
      <c r="H45" s="31"/>
      <c r="P45" s="19" t="s">
        <v>115</v>
      </c>
      <c r="Q45" t="str">
        <f>K12</f>
        <v>JP.62</v>
      </c>
      <c r="S45" t="s">
        <v>116</v>
      </c>
      <c r="T45" s="5">
        <f>K16</f>
        <v>0</v>
      </c>
    </row>
    <row r="46" spans="1:20" ht="20" thickBot="1" x14ac:dyDescent="0.3">
      <c r="A46" s="170" t="s">
        <v>161</v>
      </c>
      <c r="B46" s="171"/>
      <c r="C46" s="77">
        <v>2</v>
      </c>
      <c r="E46" s="78" t="s">
        <v>165</v>
      </c>
      <c r="F46" s="40"/>
      <c r="G46" s="40"/>
      <c r="H46" s="32"/>
      <c r="P46" s="19" t="s">
        <v>117</v>
      </c>
      <c r="Q46">
        <f>L12</f>
        <v>0</v>
      </c>
      <c r="S46" t="s">
        <v>118</v>
      </c>
      <c r="T46">
        <f>L16</f>
        <v>0</v>
      </c>
    </row>
    <row r="47" spans="1:20" ht="20" thickBot="1" x14ac:dyDescent="0.3">
      <c r="A47" s="168" t="s">
        <v>162</v>
      </c>
      <c r="B47" s="169"/>
      <c r="C47" s="81">
        <f>C45+C46</f>
        <v>25</v>
      </c>
      <c r="E47" s="39" t="s">
        <v>173</v>
      </c>
      <c r="F47" s="39"/>
      <c r="G47" s="39"/>
      <c r="H47" s="39"/>
      <c r="P47" s="19" t="s">
        <v>119</v>
      </c>
      <c r="Q47">
        <f>M12</f>
        <v>0</v>
      </c>
      <c r="S47" t="s">
        <v>120</v>
      </c>
      <c r="T47">
        <f>M16</f>
        <v>0</v>
      </c>
    </row>
    <row r="48" spans="1:20" ht="19" x14ac:dyDescent="0.25">
      <c r="E48" s="28"/>
      <c r="P48" s="19" t="s">
        <v>121</v>
      </c>
      <c r="Q48">
        <f>N12</f>
        <v>0</v>
      </c>
      <c r="S48" t="s">
        <v>122</v>
      </c>
      <c r="T48">
        <f>N16</f>
        <v>0</v>
      </c>
    </row>
    <row r="52" spans="13:13" ht="16" x14ac:dyDescent="0.2">
      <c r="M52" s="8"/>
    </row>
  </sheetData>
  <mergeCells count="17">
    <mergeCell ref="A4:C4"/>
    <mergeCell ref="A5:C5"/>
    <mergeCell ref="A6:C6"/>
    <mergeCell ref="A36:C36"/>
    <mergeCell ref="A1:C1"/>
    <mergeCell ref="C17:E17"/>
    <mergeCell ref="A2:C2"/>
    <mergeCell ref="A3:C3"/>
    <mergeCell ref="F17:H17"/>
    <mergeCell ref="I17:K17"/>
    <mergeCell ref="L17:N17"/>
    <mergeCell ref="A47:B47"/>
    <mergeCell ref="E36:H36"/>
    <mergeCell ref="A45:B45"/>
    <mergeCell ref="A46:B46"/>
    <mergeCell ref="A37:B37"/>
    <mergeCell ref="A43:B43"/>
  </mergeCells>
  <hyperlinks>
    <hyperlink ref="A34" r:id="rId1" xr:uid="{3354C353-F60E-460C-B9C8-FFB8FBB27C5B}"/>
  </hyperlinks>
  <pageMargins left="0.7" right="0.7" top="0.75" bottom="0.75" header="0.3" footer="0.3"/>
  <pageSetup scale="3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16SqPCR_results</vt:lpstr>
      <vt:lpstr>triplicate_analysis</vt:lpstr>
      <vt:lpstr>Madhu_Run1_04252023</vt:lpstr>
      <vt:lpstr>Madhu_Run2_04252023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cp:lastPrinted>2023-04-25T14:32:43Z</cp:lastPrinted>
  <dcterms:created xsi:type="dcterms:W3CDTF">2023-01-04T15:40:24Z</dcterms:created>
  <dcterms:modified xsi:type="dcterms:W3CDTF">2023-05-04T14:07:35Z</dcterms:modified>
</cp:coreProperties>
</file>