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NOEMVRI_2024/FAKTURI/Топлофикации/DRUGI_KLIENTI/"/>
    </mc:Choice>
  </mc:AlternateContent>
  <xr:revisionPtr revIDLastSave="467" documentId="13_ncr:1_{22211FAB-D5FA-419A-9AA0-FEFA41CB047F}" xr6:coauthVersionLast="47" xr6:coauthVersionMax="47" xr10:uidLastSave="{BEE032FE-15A1-440E-B911-5EC3CC4B8C28}"/>
  <bookViews>
    <workbookView xWindow="-120" yWindow="-120" windowWidth="29040" windowHeight="15840" tabRatio="897" activeTab="9" xr2:uid="{D93E4178-CC31-4D87-86F4-CC1B2ECB3685}"/>
  </bookViews>
  <sheets>
    <sheet name="Ав.плащане ТРУД" sheetId="23" r:id="rId1"/>
    <sheet name="Ав.плащане Берус" sheetId="34" r:id="rId2"/>
    <sheet name="Ав.плащане Илинден" sheetId="37" r:id="rId3"/>
    <sheet name="Ав.плащане Бултекс 1" sheetId="27" r:id="rId4"/>
    <sheet name="Ав.плащане Доминекс" sheetId="5" r:id="rId5"/>
    <sheet name="РВД" sheetId="33" r:id="rId6"/>
    <sheet name="Ав.плащане ЛКМК" sheetId="35" r:id="rId7"/>
    <sheet name="Ав.плащане Булмашинари" sheetId="36" r:id="rId8"/>
    <sheet name="Ав.плащане Алуком" sheetId="12" r:id="rId9"/>
    <sheet name="Ав.плащане Илинден " sheetId="3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8" l="1"/>
  <c r="E4" i="37"/>
  <c r="G4" i="37" s="1"/>
  <c r="E4" i="35"/>
  <c r="G4" i="35" s="1"/>
  <c r="H4" i="35" s="1"/>
  <c r="I4" i="35" s="1"/>
  <c r="E8" i="33"/>
  <c r="G8" i="33" s="1"/>
  <c r="E7" i="33"/>
  <c r="E4" i="34"/>
  <c r="G4" i="34" s="1"/>
  <c r="G4" i="36"/>
  <c r="H4" i="36" s="1"/>
  <c r="I4" i="36" s="1"/>
  <c r="H4" i="38" l="1"/>
  <c r="I4" i="38" s="1"/>
  <c r="H4" i="37"/>
  <c r="I4" i="37" s="1"/>
  <c r="H8" i="33"/>
  <c r="I8" i="33" s="1"/>
  <c r="H4" i="34"/>
  <c r="I4" i="34" s="1"/>
  <c r="G7" i="33" l="1"/>
  <c r="G4" i="23"/>
  <c r="G5" i="27"/>
  <c r="H7" i="33" l="1"/>
  <c r="I7" i="33" s="1"/>
  <c r="H4" i="23"/>
  <c r="I4" i="23" s="1"/>
  <c r="H5" i="27"/>
  <c r="I5" i="27" s="1"/>
  <c r="E6" i="33"/>
  <c r="G6" i="33" s="1"/>
  <c r="H6" i="33" l="1"/>
  <c r="I6" i="33" s="1"/>
  <c r="E5" i="33"/>
  <c r="G5" i="33" s="1"/>
  <c r="G4" i="33"/>
  <c r="H4" i="33" l="1"/>
  <c r="I4" i="33" s="1"/>
  <c r="H5" i="33"/>
  <c r="I5" i="33" s="1"/>
  <c r="G5" i="5" l="1"/>
  <c r="H5" i="5" l="1"/>
  <c r="I5" i="5" s="1"/>
  <c r="G4" i="27" l="1"/>
  <c r="H4" i="27" l="1"/>
  <c r="I4" i="27" s="1"/>
  <c r="G4" i="5" l="1"/>
  <c r="H4" i="5" s="1"/>
  <c r="G4" i="12"/>
  <c r="H4" i="12" s="1"/>
  <c r="I4" i="5" l="1"/>
  <c r="I4" i="12" l="1"/>
</calcChain>
</file>

<file path=xl/sharedStrings.xml><?xml version="1.0" encoding="utf-8"?>
<sst xmlns="http://schemas.openxmlformats.org/spreadsheetml/2006/main" count="122" uniqueCount="26">
  <si>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</si>
  <si>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</si>
  <si>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</si>
  <si>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</si>
  <si>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</si>
  <si>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</si>
  <si>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</si>
  <si>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</si>
  <si>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</si>
  <si>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>ДДС 20%</t>
  </si>
  <si>
    <t>ТРУД</t>
  </si>
  <si>
    <t>Доминекс</t>
  </si>
  <si>
    <t>РВД</t>
  </si>
  <si>
    <t>Алуком</t>
  </si>
  <si>
    <t xml:space="preserve"> Бултекс 1</t>
  </si>
  <si>
    <t xml:space="preserve">Месечен капацитет </t>
  </si>
  <si>
    <t xml:space="preserve">Тримесечен капацитет </t>
  </si>
  <si>
    <t xml:space="preserve">Осигурен тримесечен капацитет </t>
  </si>
  <si>
    <t>БЕРУС</t>
  </si>
  <si>
    <t>Булмашинари</t>
  </si>
  <si>
    <t>ЛКМК</t>
  </si>
  <si>
    <t>Авансово плащане 50% - доставка на природен газ 01.11.-30.11.2024</t>
  </si>
  <si>
    <t>Доставка на природен газ м.Ноември 2024 1-во  плащане 50%</t>
  </si>
  <si>
    <t>Търговска надбавка за доставка на природен газ м. Ноември 2024 1-во  плащане 50%</t>
  </si>
  <si>
    <t>Пренос на природен газ м.Ноември 2024 1-во  плащане 50%</t>
  </si>
  <si>
    <t>ИЛИНДЕН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</si>
</sst>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8"/>
      <color rgb="FF212529"/>
      <name val="Arial"/>
      <family val="2"/>
      <charset val="204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2" fontId="5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/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164" fontId="7" fillId="3" borderId="1" xfId="0" applyNumberFormat="1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7EB-2B48-40CA-BB67-736E5C6BC061}">
  <sheetPr>
    <tabColor theme="0"/>
  </sheetPr>
  <dimension ref="B2:I6"/>
  <sheetViews>
    <sheetView workbookViewId="0">
      <selection activeCell="C10" sqref="C10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10</v>
      </c>
    </row>
    <row r="3" spans="2:9" s="8" customFormat="1" ht="31.5" x14ac:dyDescent="0.25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8" customFormat="1" ht="47.25" x14ac:dyDescent="0.25">
      <c r="B4" s="13">
        <v>1</v>
      </c>
      <c r="C4" s="11" t="s">
        <v>21</v>
      </c>
      <c r="D4" s="13" t="s">
        <v>8</v>
      </c>
      <c r="E4" s="14">
        <v>122</v>
      </c>
      <c r="F4" s="12">
        <v>72.91</v>
      </c>
      <c r="G4" s="7">
        <f>+E4*F4</f>
        <v>8895.02</v>
      </c>
      <c r="H4" s="7">
        <f>+G4*0.2</f>
        <v>1779.0040000000001</v>
      </c>
      <c r="I4" s="7">
        <f>G4+H4</f>
        <v>10674.024000000001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E6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2006-81AC-49F3-9C8D-CB98F73A7346}">
  <sheetPr>
    <tabColor theme="0"/>
  </sheetPr>
  <dimension ref="B2:I5"/>
  <sheetViews>
    <sheetView tabSelected="1" workbookViewId="0">
      <selection activeCell="C16" sqref="C16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25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21</v>
      </c>
      <c r="D4" s="13" t="s">
        <v>8</v>
      </c>
      <c r="E4" s="14">
        <v>2.5</v>
      </c>
      <c r="F4" s="12">
        <v>72.91</v>
      </c>
      <c r="G4" s="7">
        <f>+E4*F4</f>
        <v>182.27499999999998</v>
      </c>
      <c r="H4" s="7">
        <f>+G4*0.2</f>
        <v>36.454999999999998</v>
      </c>
      <c r="I4" s="7">
        <f>G4+H4</f>
        <v>218.72999999999996</v>
      </c>
    </row>
    <row r="5" spans="2:9" x14ac:dyDescent="0.25">
      <c r="C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A3DD-53E7-428B-AA48-7AE9F97F0121}">
  <sheetPr>
    <tabColor theme="0"/>
  </sheetPr>
  <dimension ref="B2:I5"/>
  <sheetViews>
    <sheetView workbookViewId="0">
      <selection activeCell="F4" sqref="F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18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21</v>
      </c>
      <c r="D4" s="13" t="s">
        <v>8</v>
      </c>
      <c r="E4" s="14">
        <f>3.5/2</f>
        <v>1.75</v>
      </c>
      <c r="F4" s="12">
        <v>72.91</v>
      </c>
      <c r="G4" s="7">
        <f>+E4*F4</f>
        <v>127.5925</v>
      </c>
      <c r="H4" s="7">
        <f>+G4*0.2</f>
        <v>25.518500000000003</v>
      </c>
      <c r="I4" s="7">
        <f>G4+H4</f>
        <v>153.11099999999999</v>
      </c>
    </row>
    <row r="5" spans="2:9" x14ac:dyDescent="0.25">
      <c r="C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6505-EA4E-4B43-AA0F-E95497EA8FFD}">
  <sheetPr>
    <tabColor theme="0"/>
  </sheetPr>
  <dimension ref="B2:I5"/>
  <sheetViews>
    <sheetView workbookViewId="0">
      <selection activeCell="F26" sqref="F26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18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21</v>
      </c>
      <c r="D4" s="13" t="s">
        <v>8</v>
      </c>
      <c r="E4" s="14">
        <f>3.5/2</f>
        <v>1.75</v>
      </c>
      <c r="F4" s="12">
        <v>72.91</v>
      </c>
      <c r="G4" s="7">
        <f>+E4*F4</f>
        <v>127.5925</v>
      </c>
      <c r="H4" s="7">
        <f>+G4*0.2</f>
        <v>25.518500000000003</v>
      </c>
      <c r="I4" s="7">
        <f>G4+H4</f>
        <v>153.11099999999999</v>
      </c>
    </row>
    <row r="5" spans="2:9" x14ac:dyDescent="0.25">
      <c r="C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AE3-6FDA-4F48-87B1-7F5BDDDE23EA}">
  <sheetPr>
    <tabColor theme="0"/>
  </sheetPr>
  <dimension ref="B2:I6"/>
  <sheetViews>
    <sheetView workbookViewId="0">
      <selection activeCell="D22" sqref="D22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14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21</v>
      </c>
      <c r="D4" s="13" t="s">
        <v>8</v>
      </c>
      <c r="E4" s="14">
        <v>32</v>
      </c>
      <c r="F4" s="12">
        <v>72.91</v>
      </c>
      <c r="G4" s="7">
        <f>+E4*F4</f>
        <v>2333.12</v>
      </c>
      <c r="H4" s="7">
        <f>+G4*0.2</f>
        <v>466.62400000000002</v>
      </c>
      <c r="I4" s="7">
        <f>G4+H4</f>
        <v>2799.7439999999997</v>
      </c>
    </row>
    <row r="5" spans="2:9" x14ac:dyDescent="0.25">
      <c r="B5" s="16">
        <v>2</v>
      </c>
      <c r="C5" s="17" t="s">
        <v>15</v>
      </c>
      <c r="D5" s="16" t="s">
        <v>8</v>
      </c>
      <c r="E5" s="14">
        <v>2.13</v>
      </c>
      <c r="F5" s="19">
        <v>40.213900000000002</v>
      </c>
      <c r="G5" s="20">
        <f>E5*F5</f>
        <v>85.655607000000003</v>
      </c>
      <c r="H5" s="20">
        <f>G5*0.2</f>
        <v>17.131121400000001</v>
      </c>
      <c r="I5" s="20">
        <f>G5+H5</f>
        <v>102.7867284</v>
      </c>
    </row>
    <row r="6" spans="2:9" x14ac:dyDescent="0.25">
      <c r="C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2:I6"/>
  <sheetViews>
    <sheetView topLeftCell="A2" workbookViewId="0">
      <selection activeCell="F4" sqref="F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11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21</v>
      </c>
      <c r="D4" s="13" t="s">
        <v>8</v>
      </c>
      <c r="E4" s="14">
        <v>215.5</v>
      </c>
      <c r="F4" s="12">
        <v>72.91</v>
      </c>
      <c r="G4" s="7">
        <f>+F4*E4</f>
        <v>15712.105</v>
      </c>
      <c r="H4" s="7">
        <f>+G4*0.2</f>
        <v>3142.4210000000003</v>
      </c>
      <c r="I4" s="7">
        <f>+G4+H4</f>
        <v>18854.525999999998</v>
      </c>
    </row>
    <row r="5" spans="2:9" x14ac:dyDescent="0.25">
      <c r="B5" s="16">
        <v>2</v>
      </c>
      <c r="C5" s="17" t="s">
        <v>16</v>
      </c>
      <c r="D5" s="16" t="s">
        <v>8</v>
      </c>
      <c r="E5" s="18">
        <v>18</v>
      </c>
      <c r="F5" s="19">
        <v>38.846899999999998</v>
      </c>
      <c r="G5" s="20">
        <f>E5*F5</f>
        <v>699.24419999999998</v>
      </c>
      <c r="H5" s="20">
        <f>G5*0.2</f>
        <v>139.84884</v>
      </c>
      <c r="I5" s="20">
        <f>G5+H5</f>
        <v>839.09303999999997</v>
      </c>
    </row>
    <row r="6" spans="2:9" x14ac:dyDescent="0.25">
      <c r="C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5E9-D22F-4783-A3EF-A418DE296EC4}">
  <sheetPr>
    <tabColor theme="0"/>
  </sheetPr>
  <dimension ref="B2:J8"/>
  <sheetViews>
    <sheetView workbookViewId="0">
      <selection activeCell="O11" sqref="O11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40" style="3" customWidth="1"/>
    <col min="4" max="4" width="8.7109375" style="3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10" x14ac:dyDescent="0.25">
      <c r="C2" s="3" t="s">
        <v>12</v>
      </c>
    </row>
    <row r="3" spans="2:10" ht="31.5" x14ac:dyDescent="0.25">
      <c r="B3" s="21" t="s">
        <v>0</v>
      </c>
      <c r="C3" s="21" t="s">
        <v>1</v>
      </c>
      <c r="D3" s="21" t="s">
        <v>2</v>
      </c>
      <c r="E3" s="22" t="s">
        <v>3</v>
      </c>
      <c r="F3" s="22" t="s">
        <v>4</v>
      </c>
      <c r="G3" s="22" t="s">
        <v>5</v>
      </c>
      <c r="H3" s="22" t="s">
        <v>9</v>
      </c>
      <c r="I3" s="22" t="s">
        <v>7</v>
      </c>
    </row>
    <row r="4" spans="2:10" ht="31.5" x14ac:dyDescent="0.25">
      <c r="B4" s="16">
        <v>1</v>
      </c>
      <c r="C4" s="23" t="s">
        <v>22</v>
      </c>
      <c r="D4" s="16" t="s">
        <v>8</v>
      </c>
      <c r="E4" s="18">
        <v>369.5</v>
      </c>
      <c r="F4" s="14">
        <v>70.91</v>
      </c>
      <c r="G4" s="20">
        <f>E4*F4</f>
        <v>26201.244999999999</v>
      </c>
      <c r="H4" s="20">
        <f>G4*0.2</f>
        <v>5240.2489999999998</v>
      </c>
      <c r="I4" s="20">
        <f>G4+H4</f>
        <v>31441.493999999999</v>
      </c>
      <c r="J4" s="24"/>
    </row>
    <row r="5" spans="2:10" ht="47.25" x14ac:dyDescent="0.25">
      <c r="B5" s="16">
        <v>2</v>
      </c>
      <c r="C5" s="17" t="s">
        <v>23</v>
      </c>
      <c r="D5" s="16" t="s">
        <v>8</v>
      </c>
      <c r="E5" s="18">
        <f>+E4</f>
        <v>369.5</v>
      </c>
      <c r="F5" s="25">
        <v>0.5</v>
      </c>
      <c r="G5" s="20">
        <f t="shared" ref="G5:G6" si="0">E5*F5</f>
        <v>184.75</v>
      </c>
      <c r="H5" s="20">
        <f t="shared" ref="H5:H6" si="1">G5*0.2</f>
        <v>36.950000000000003</v>
      </c>
      <c r="I5" s="20">
        <f t="shared" ref="I5:I6" si="2">G5+H5</f>
        <v>221.7</v>
      </c>
      <c r="J5" s="26"/>
    </row>
    <row r="6" spans="2:10" ht="31.5" x14ac:dyDescent="0.25">
      <c r="B6" s="27">
        <v>3</v>
      </c>
      <c r="C6" s="28" t="s">
        <v>24</v>
      </c>
      <c r="D6" s="27" t="s">
        <v>8</v>
      </c>
      <c r="E6" s="29">
        <f>+E4</f>
        <v>369.5</v>
      </c>
      <c r="F6" s="30">
        <v>0.54989999999999994</v>
      </c>
      <c r="G6" s="31">
        <f t="shared" si="0"/>
        <v>203.18804999999998</v>
      </c>
      <c r="H6" s="31">
        <f t="shared" si="1"/>
        <v>40.637609999999995</v>
      </c>
      <c r="I6" s="31">
        <f t="shared" si="2"/>
        <v>243.82565999999997</v>
      </c>
      <c r="J6" s="26"/>
    </row>
    <row r="7" spans="2:10" x14ac:dyDescent="0.25">
      <c r="B7" s="32">
        <v>4</v>
      </c>
      <c r="C7" s="33" t="s">
        <v>17</v>
      </c>
      <c r="D7" s="32" t="s">
        <v>8</v>
      </c>
      <c r="E7" s="34">
        <f>11*30</f>
        <v>330</v>
      </c>
      <c r="F7" s="35">
        <v>1.2667467391304348</v>
      </c>
      <c r="G7" s="20">
        <f t="shared" ref="G7" si="3">E7*F7</f>
        <v>418.02642391304346</v>
      </c>
      <c r="H7" s="20">
        <f t="shared" ref="H7" si="4">G7*0.2</f>
        <v>83.605284782608692</v>
      </c>
      <c r="I7" s="20">
        <f>G7+H7</f>
        <v>501.63170869565215</v>
      </c>
      <c r="J7" s="26"/>
    </row>
    <row r="8" spans="2:10" x14ac:dyDescent="0.25">
      <c r="B8" s="16">
        <v>2</v>
      </c>
      <c r="C8" s="17" t="s">
        <v>15</v>
      </c>
      <c r="D8" s="16" t="s">
        <v>8</v>
      </c>
      <c r="E8" s="14">
        <f>11*30</f>
        <v>330</v>
      </c>
      <c r="F8" s="19">
        <v>1.3405</v>
      </c>
      <c r="G8" s="20">
        <f>E8*F8</f>
        <v>442.36500000000001</v>
      </c>
      <c r="H8" s="20">
        <f>G8*0.2</f>
        <v>88.473000000000013</v>
      </c>
      <c r="I8" s="20">
        <f>G8+H8</f>
        <v>530.83799999999997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A7D4-7982-492F-9BD7-C2CD21319329}">
  <sheetPr>
    <tabColor theme="0"/>
  </sheetPr>
  <dimension ref="B2:I5"/>
  <sheetViews>
    <sheetView topLeftCell="A2" workbookViewId="0">
      <selection activeCell="E4" sqref="E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20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21</v>
      </c>
      <c r="D4" s="13" t="s">
        <v>8</v>
      </c>
      <c r="E4" s="14">
        <f>33.516/2</f>
        <v>16.757999999999999</v>
      </c>
      <c r="F4" s="12">
        <v>83.69</v>
      </c>
      <c r="G4" s="7">
        <f>+F4*E4</f>
        <v>1402.4770199999998</v>
      </c>
      <c r="H4" s="7">
        <f>+G4*0.2</f>
        <v>280.49540399999995</v>
      </c>
      <c r="I4" s="7">
        <f>+G4+H4</f>
        <v>1682.9724239999998</v>
      </c>
    </row>
    <row r="5" spans="2:9" x14ac:dyDescent="0.25">
      <c r="C5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57AA-5F6D-4FE7-A0EC-D84ABC1FF21B}">
  <sheetPr>
    <tabColor theme="0"/>
  </sheetPr>
  <dimension ref="B2:I5"/>
  <sheetViews>
    <sheetView topLeftCell="A2"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19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21</v>
      </c>
      <c r="D4" s="13" t="s">
        <v>8</v>
      </c>
      <c r="E4" s="14">
        <v>35</v>
      </c>
      <c r="F4" s="12">
        <v>83.69</v>
      </c>
      <c r="G4" s="7">
        <f>+F4*E4</f>
        <v>2929.15</v>
      </c>
      <c r="H4" s="7">
        <f>+G4*0.2</f>
        <v>585.83000000000004</v>
      </c>
      <c r="I4" s="7">
        <f>+G4+H4</f>
        <v>3514.98</v>
      </c>
    </row>
    <row r="5" spans="2:9" x14ac:dyDescent="0.25">
      <c r="C5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A-CBFB-4048-B82D-77BF766CD21A}">
  <sheetPr>
    <tabColor theme="0"/>
  </sheetPr>
  <dimension ref="B2:I7"/>
  <sheetViews>
    <sheetView workbookViewId="0">
      <selection activeCell="C13" sqref="C13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13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21</v>
      </c>
      <c r="D4" s="13" t="s">
        <v>8</v>
      </c>
      <c r="E4" s="14">
        <v>19.5</v>
      </c>
      <c r="F4" s="12">
        <v>72.91</v>
      </c>
      <c r="G4" s="7">
        <f>+E4*F4</f>
        <v>1421.7449999999999</v>
      </c>
      <c r="H4" s="7">
        <f>+G4*0.2</f>
        <v>284.34899999999999</v>
      </c>
      <c r="I4" s="7">
        <f>G4+H4</f>
        <v>1706.0939999999998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  <c r="I6" s="15"/>
    </row>
    <row r="7" spans="2:9" x14ac:dyDescent="0.25">
      <c r="C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AC54BA05-93F6-4E83-8EF7-D58221135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Ав.плащане ТРУД</vt:lpstr>
      <vt:lpstr>Ав.плащане Берус</vt:lpstr>
      <vt:lpstr>Ав.плащане Илинден</vt:lpstr>
      <vt:lpstr>Ав.плащане Бултекс 1</vt:lpstr>
      <vt:lpstr>Ав.плащане Доминекс</vt:lpstr>
      <vt:lpstr>РВД</vt:lpstr>
      <vt:lpstr>Ав.плащане ЛКМК</vt:lpstr>
      <vt:lpstr>Ав.плащане Булмашинари</vt:lpstr>
      <vt:lpstr>Ав.плащане Алуком</vt:lpstr>
      <vt:lpstr>Ав.плащане Илинден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2024-11-11T08:09:11Z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