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Топлофикации/DRUGI_KLIENTI/Окончателни фактури/"/>
    </mc:Choice>
  </mc:AlternateContent>
  <xr:revisionPtr revIDLastSave="4007" documentId="8_{290B685A-61D3-4331-9FB5-CD31459AB3D8}" xr6:coauthVersionLast="47" xr6:coauthVersionMax="47" xr10:uidLastSave="{2FDFE93A-26BE-456E-95B5-19A23AB2EA16}"/>
  <bookViews>
    <workbookView xWindow="-120" yWindow="-120" windowWidth="29040" windowHeight="15840" tabRatio="936" firstSheet="3" activeTab="7" xr2:uid="{D93E4178-CC31-4D87-86F4-CC1B2ECB3685}"/>
  </bookViews>
  <sheets>
    <sheet name="Оконч.плащане Русе Кемикълс" sheetId="42" r:id="rId1"/>
    <sheet name="Оконч.плащане Труд " sheetId="36" r:id="rId2"/>
    <sheet name="Оконч.плащане Берус" sheetId="38" r:id="rId3"/>
    <sheet name="Оконч.плащане Бултекс 1" sheetId="33" r:id="rId4"/>
    <sheet name="Оконч.плащане Доминекс" sheetId="5" r:id="rId5"/>
    <sheet name="оконч. плащане РВД " sheetId="31" r:id="rId6"/>
    <sheet name="Оконч.плащане ЛКМК" sheetId="39" r:id="rId7"/>
    <sheet name="Оконч.плащане Булмаш" sheetId="40" r:id="rId8"/>
    <sheet name="Оконч.плащане Алуком" sheetId="19" r:id="rId9"/>
    <sheet name="Оконч.плащане Илинден" sheetId="41" r:id="rId10"/>
    <sheet name="Оконч.плащане ВАПТЕХ АМ" sheetId="3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1" l="1"/>
  <c r="G8" i="5"/>
  <c r="G7" i="5"/>
  <c r="H7" i="5" s="1"/>
  <c r="I7" i="5" s="1"/>
  <c r="G7" i="33"/>
  <c r="G7" i="36"/>
  <c r="G7" i="42"/>
  <c r="H7" i="42" s="1"/>
  <c r="F4" i="41"/>
  <c r="F4" i="19"/>
  <c r="G20" i="5"/>
  <c r="G15" i="38"/>
  <c r="G18" i="36"/>
  <c r="G17" i="36"/>
  <c r="H8" i="5" l="1"/>
  <c r="I8" i="5" s="1"/>
  <c r="H7" i="33"/>
  <c r="I7" i="33" s="1"/>
  <c r="H7" i="36"/>
  <c r="I7" i="36" s="1"/>
  <c r="I7" i="42"/>
  <c r="E5" i="40"/>
  <c r="E5" i="39"/>
  <c r="G9" i="42" l="1"/>
  <c r="G8" i="42"/>
  <c r="G6" i="42"/>
  <c r="H6" i="42" s="1"/>
  <c r="I6" i="42" s="1"/>
  <c r="E5" i="42"/>
  <c r="G5" i="42" s="1"/>
  <c r="G4" i="42"/>
  <c r="B4" i="42"/>
  <c r="B5" i="42" s="1"/>
  <c r="G9" i="33"/>
  <c r="G9" i="39"/>
  <c r="G9" i="40"/>
  <c r="H9" i="40" s="1"/>
  <c r="I9" i="40" s="1"/>
  <c r="H4" i="42" l="1"/>
  <c r="I4" i="42" s="1"/>
  <c r="F3" i="42"/>
  <c r="G3" i="42" s="1"/>
  <c r="H5" i="42"/>
  <c r="I5" i="42" s="1"/>
  <c r="G10" i="42"/>
  <c r="H9" i="42"/>
  <c r="I9" i="42" s="1"/>
  <c r="H8" i="42"/>
  <c r="I8" i="42" s="1"/>
  <c r="H3" i="42"/>
  <c r="H9" i="33"/>
  <c r="H9" i="39"/>
  <c r="I9" i="39" s="1"/>
  <c r="I3" i="42" l="1"/>
  <c r="H10" i="42"/>
  <c r="I9" i="33"/>
  <c r="E5" i="37"/>
  <c r="E6" i="19"/>
  <c r="E20" i="42" l="1"/>
  <c r="E21" i="42" s="1"/>
  <c r="I10" i="42"/>
  <c r="G7" i="41"/>
  <c r="B7" i="41"/>
  <c r="G6" i="41"/>
  <c r="G5" i="41"/>
  <c r="G4" i="41" s="1"/>
  <c r="E6" i="5"/>
  <c r="E6" i="33"/>
  <c r="E5" i="38"/>
  <c r="E5" i="36"/>
  <c r="G8" i="41" l="1"/>
  <c r="H4" i="41"/>
  <c r="H6" i="41"/>
  <c r="I6" i="41" s="1"/>
  <c r="H7" i="41"/>
  <c r="I7" i="41" s="1"/>
  <c r="H5" i="41"/>
  <c r="I5" i="41" s="1"/>
  <c r="H8" i="41" l="1"/>
  <c r="I4" i="41"/>
  <c r="E19" i="41" l="1"/>
  <c r="E20" i="41" s="1"/>
  <c r="I8" i="41"/>
  <c r="G10" i="40" l="1"/>
  <c r="G8" i="40"/>
  <c r="G7" i="40"/>
  <c r="H7" i="40" s="1"/>
  <c r="I7" i="40" s="1"/>
  <c r="G6" i="40"/>
  <c r="H6" i="40" s="1"/>
  <c r="I6" i="40" s="1"/>
  <c r="G5" i="40"/>
  <c r="G4" i="40"/>
  <c r="F3" i="40" s="1"/>
  <c r="G3" i="40" s="1"/>
  <c r="B4" i="40"/>
  <c r="B5" i="40" s="1"/>
  <c r="G10" i="39"/>
  <c r="G8" i="39"/>
  <c r="G7" i="39"/>
  <c r="H7" i="39" s="1"/>
  <c r="I7" i="39" s="1"/>
  <c r="G6" i="39"/>
  <c r="H6" i="39" s="1"/>
  <c r="I6" i="39" s="1"/>
  <c r="G5" i="39"/>
  <c r="G4" i="39"/>
  <c r="H4" i="39" s="1"/>
  <c r="B4" i="39"/>
  <c r="B5" i="39" s="1"/>
  <c r="G3" i="39"/>
  <c r="G11" i="40" l="1"/>
  <c r="G11" i="39"/>
  <c r="H3" i="40"/>
  <c r="H4" i="40"/>
  <c r="I4" i="40" s="1"/>
  <c r="H5" i="40"/>
  <c r="I5" i="40" s="1"/>
  <c r="H10" i="40"/>
  <c r="I10" i="40" s="1"/>
  <c r="I3" i="40"/>
  <c r="H8" i="40"/>
  <c r="I8" i="40" s="1"/>
  <c r="H3" i="39"/>
  <c r="H5" i="39"/>
  <c r="I5" i="39" s="1"/>
  <c r="H10" i="39"/>
  <c r="I10" i="39" s="1"/>
  <c r="I4" i="39"/>
  <c r="H8" i="39"/>
  <c r="I8" i="39" s="1"/>
  <c r="G7" i="38"/>
  <c r="G6" i="38"/>
  <c r="G5" i="38"/>
  <c r="G4" i="38"/>
  <c r="B4" i="38"/>
  <c r="B5" i="38" s="1"/>
  <c r="G3" i="38"/>
  <c r="G6" i="36"/>
  <c r="H6" i="36" s="1"/>
  <c r="I6" i="36" s="1"/>
  <c r="G8" i="36"/>
  <c r="H11" i="39" l="1"/>
  <c r="G8" i="38"/>
  <c r="H8" i="36"/>
  <c r="I8" i="36" s="1"/>
  <c r="E21" i="40"/>
  <c r="E22" i="40" s="1"/>
  <c r="I11" i="40"/>
  <c r="H11" i="40"/>
  <c r="I3" i="39"/>
  <c r="H3" i="38"/>
  <c r="I3" i="38" s="1"/>
  <c r="H4" i="38"/>
  <c r="I4" i="38" s="1"/>
  <c r="H5" i="38"/>
  <c r="I5" i="38" s="1"/>
  <c r="H7" i="38"/>
  <c r="H6" i="38"/>
  <c r="I6" i="38" s="1"/>
  <c r="G10" i="31"/>
  <c r="I7" i="38" l="1"/>
  <c r="I8" i="38" s="1"/>
  <c r="H8" i="38"/>
  <c r="E21" i="39"/>
  <c r="E22" i="39" s="1"/>
  <c r="I11" i="39"/>
  <c r="E18" i="38"/>
  <c r="E19" i="38" s="1"/>
  <c r="H10" i="31"/>
  <c r="I10" i="31" s="1"/>
  <c r="G6" i="37" l="1"/>
  <c r="B6" i="37"/>
  <c r="G5" i="37"/>
  <c r="G4" i="37"/>
  <c r="B4" i="36"/>
  <c r="B5" i="36" s="1"/>
  <c r="H5" i="37" l="1"/>
  <c r="I5" i="37" s="1"/>
  <c r="G7" i="37"/>
  <c r="H4" i="37"/>
  <c r="I4" i="37" s="1"/>
  <c r="H6" i="37"/>
  <c r="I6" i="37" s="1"/>
  <c r="I7" i="37" l="1"/>
  <c r="H7" i="37"/>
  <c r="G8" i="33" l="1"/>
  <c r="H8" i="33" l="1"/>
  <c r="I8" i="33" s="1"/>
  <c r="G9" i="36" l="1"/>
  <c r="G5" i="36"/>
  <c r="G4" i="36"/>
  <c r="G3" i="36" l="1"/>
  <c r="H3" i="36" s="1"/>
  <c r="I3" i="36" s="1"/>
  <c r="E20" i="36" s="1"/>
  <c r="H4" i="36"/>
  <c r="H5" i="36"/>
  <c r="H9" i="36"/>
  <c r="I9" i="36" l="1"/>
  <c r="H10" i="36"/>
  <c r="G10" i="36"/>
  <c r="I4" i="36"/>
  <c r="I5" i="36"/>
  <c r="I10" i="36" l="1"/>
  <c r="E21" i="36"/>
  <c r="G5" i="33"/>
  <c r="F4" i="33" s="1"/>
  <c r="G6" i="33"/>
  <c r="H5" i="33" l="1"/>
  <c r="I5" i="33" s="1"/>
  <c r="G4" i="33"/>
  <c r="G10" i="33" s="1"/>
  <c r="H6" i="33"/>
  <c r="H4" i="33" l="1"/>
  <c r="H10" i="33" s="1"/>
  <c r="I6" i="33"/>
  <c r="I4" i="33" l="1"/>
  <c r="I10" i="33" s="1"/>
  <c r="G9" i="5"/>
  <c r="H9" i="5" s="1"/>
  <c r="E21" i="33" l="1"/>
  <c r="E22" i="33" s="1"/>
  <c r="I9" i="5"/>
  <c r="G11" i="31" l="1"/>
  <c r="H11" i="31" s="1"/>
  <c r="I11" i="31" s="1"/>
  <c r="E7" i="31"/>
  <c r="E9" i="31" s="1"/>
  <c r="G9" i="31" s="1"/>
  <c r="F8" i="31" s="1"/>
  <c r="G5" i="31"/>
  <c r="F4" i="31" s="1"/>
  <c r="B5" i="31"/>
  <c r="G4" i="31" l="1"/>
  <c r="G8" i="3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E28" i="31" s="1"/>
  <c r="H6" i="31"/>
  <c r="H12" i="31" s="1"/>
  <c r="G12" i="31"/>
  <c r="I6" i="31" l="1"/>
  <c r="E29" i="31" s="1"/>
  <c r="E27" i="31" s="1"/>
  <c r="I12" i="31" l="1"/>
  <c r="G5" i="5" l="1"/>
  <c r="G4" i="5" l="1"/>
  <c r="H4" i="5" s="1"/>
  <c r="H5" i="5"/>
  <c r="I4" i="5" l="1"/>
  <c r="E23" i="5" s="1"/>
  <c r="E24" i="5" s="1"/>
  <c r="I5" i="5"/>
  <c r="G5" i="19" l="1"/>
  <c r="G4" i="19" l="1"/>
  <c r="H4" i="19" s="1"/>
  <c r="H5" i="19"/>
  <c r="I4" i="19" l="1"/>
  <c r="I5" i="19"/>
  <c r="E19" i="19" l="1"/>
  <c r="E20" i="19" s="1"/>
  <c r="G6" i="5" l="1"/>
  <c r="H6" i="5" l="1"/>
  <c r="I6" i="5" l="1"/>
  <c r="G7" i="19" l="1"/>
  <c r="G6" i="19"/>
  <c r="B7" i="19"/>
  <c r="G8" i="19" l="1"/>
  <c r="H7" i="19"/>
  <c r="I7" i="19" s="1"/>
  <c r="H6" i="19"/>
  <c r="H8" i="19" s="1"/>
  <c r="I6" i="19" l="1"/>
  <c r="I8" i="19" s="1"/>
  <c r="G10" i="5" l="1"/>
  <c r="G11" i="5" s="1"/>
  <c r="H10" i="5" l="1"/>
  <c r="H11" i="5" s="1"/>
  <c r="I10" i="5" l="1"/>
  <c r="I11" i="5" s="1"/>
</calcChain>
</file>

<file path=xl/sharedStrings.xml><?xml version="1.0" encoding="utf-8"?>
<sst xmlns="http://schemas.openxmlformats.org/spreadsheetml/2006/main" count="346" uniqueCount="84">
  <si>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</si>
  <si>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</si>
  <si>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</si>
  <si>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</si>
  <si>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</si>
  <si>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</si>
  <si>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</si>
  <si>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</si>
  <si>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</si>
  <si>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</si>
  <si>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</si>
  <si>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</si>
  <si>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</si>
  <si>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</si>
  <si>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</si>
  <si>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</si>
  <si>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</si>
  <si>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</si>
  <si>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</si>
  <si>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</si>
  <si>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</si>
  <si>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</si>
  <si>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</si>
  <si>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</si>
  <si>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</si>
  <si>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</si>
  <si>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</si>
  <si>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</si>
  <si>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 Доминекс</t>
  </si>
  <si>
    <t>Клиенти по аванси Алуком</t>
  </si>
  <si>
    <t>Труд АД</t>
  </si>
  <si>
    <t>БУЛТЕКС 1</t>
  </si>
  <si>
    <t>Доминекс про ЕООД</t>
  </si>
  <si>
    <t>ДП РВД</t>
  </si>
  <si>
    <t xml:space="preserve"> АЛУКОМ АД</t>
  </si>
  <si>
    <t>Капацитет в рамките на деня</t>
  </si>
  <si>
    <t>Клиенти по аванси-Труд Ад</t>
  </si>
  <si>
    <t>ВАПТЕХ АМ</t>
  </si>
  <si>
    <t xml:space="preserve">Клиенти по аванси ф-ра </t>
  </si>
  <si>
    <t xml:space="preserve">Клиенти по аванси ф-ра  </t>
  </si>
  <si>
    <t>Дневен капацитет</t>
  </si>
  <si>
    <t>Берус АД</t>
  </si>
  <si>
    <t>Клиенти по аванси-Берус Ад</t>
  </si>
  <si>
    <t>ЛЕЯРО КОВАШКИ МАШИНОСТРОИТЕЛЕН КОМПЛЕКС ЕООД</t>
  </si>
  <si>
    <t>Клиенти по аванси-ЛКМК</t>
  </si>
  <si>
    <t>БУЛМАШИНЪРИ ЕНТЕРПРАЙСИС ООД</t>
  </si>
  <si>
    <t>Клиенти по аванси-Булмашинъри</t>
  </si>
  <si>
    <t>ИЛИНДЕН</t>
  </si>
  <si>
    <t>Клиенти по аванси Илинден</t>
  </si>
  <si>
    <t>Неустойка по чл.27 от Договора</t>
  </si>
  <si>
    <t>Русе Кемикълс</t>
  </si>
  <si>
    <t>Клиенти по аванси-Русе Кемикълс</t>
  </si>
  <si>
    <t>Клиенти по аванси ф-ра  3000003078/11.12.2024</t>
  </si>
  <si>
    <t>Клиенти по аванси ф-ра 3000003097/20.12.2024</t>
  </si>
  <si>
    <t>Клиенти по аванси ф-ра  3000003079/11.12.2024</t>
  </si>
  <si>
    <t>Клиенти по аванси ф-ра 3000003094/20.12.2024</t>
  </si>
  <si>
    <t>Клиенти по аванси ф-ра 3000003081/11.12.2024</t>
  </si>
  <si>
    <t>Клиенти по аванси ф-ра 3000003096/20.12.2024</t>
  </si>
  <si>
    <t>Клиенти по аванси ф-ра 3000003083/11.12.2024</t>
  </si>
  <si>
    <t>Клиенти по аванси ф-ра 3000003099/20.12.2024</t>
  </si>
  <si>
    <t>Клиенти по аванси ф-ра 3000003080/11.12.2024</t>
  </si>
  <si>
    <t>Клиенти по аванси ф-ра 3000003095/20.12.2024</t>
  </si>
  <si>
    <t>Клиенти по аванси ф-ра3000003082/11.12.2024</t>
  </si>
  <si>
    <t>Клиенти по аванси ф-ра 3000003098/20.12.2024</t>
  </si>
  <si>
    <t>Клиенти по аванси ф-ра 3000003086/11.12.2024</t>
  </si>
  <si>
    <t>Клиенти по аванси ф-ра 3000003103/20.12.2024</t>
  </si>
  <si>
    <t>Клиенти по аванси ф-ра 3000003085/11.12.2024</t>
  </si>
  <si>
    <t>Клиенти по аванси ф-ра 3000003102/20.12.2024</t>
  </si>
  <si>
    <t>Клиенти по аванси ф-ра 3000003084/11.12.2024</t>
  </si>
  <si>
    <t>Клиенти по аванси ф-ра 3000003100/20.12.2024</t>
  </si>
  <si>
    <t>Клиенти по аванси ф-ра 3000003087/11.12.2024</t>
  </si>
  <si>
    <t>Клиенти по аванси ф-ра 3000003101/20.12.2024</t>
  </si>
  <si>
    <t>Доставен природен газ на Русе Кемикълс по линия C025P01 м.Декември 2024</t>
  </si>
  <si>
    <t>Доставен природен газ на Труд АД по линия C025P01 м.Декември 2024</t>
  </si>
  <si>
    <t>Доставен природен газ на Берус АД по линия C025P01 м.Декември 2024</t>
  </si>
  <si>
    <t>Доставен природен газ на БУЛТЕКС 1 по линия С025P01  м.Декември 2024</t>
  </si>
  <si>
    <t>Доставен природен газ на Доминекс про ЕООД по линия C025P01 м.Декември 2024</t>
  </si>
  <si>
    <t>Доставка на природен газ по линия C050P01 м.Декември 2024</t>
  </si>
  <si>
    <t>Търговска надбавка за доставка на природен газ м.м.Декември 2024</t>
  </si>
  <si>
    <t>Доставен природен газ на ЛКМК по линия С057Р01 м.Декември 2024</t>
  </si>
  <si>
    <t>Доставен природен газ на Булмашинъри по линия С057Р01 м.Декември 2024</t>
  </si>
  <si>
    <t>Доставен природен газ на АЛУКОМ АД по линия C041P03  м.Декември 2024</t>
  </si>
  <si>
    <t>Доставен природен газ на ИЛИНДЕН АД по линия C041P03  м.Декември 2024</t>
  </si>
  <si>
    <t>Доставен природен газ на ВАПТЕХ АД по линия C041P03  м.Декември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</si>
</sst>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0"/>
    <numFmt numFmtId="166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0" borderId="0" xfId="0" applyFont="1"/>
    <xf numFmtId="4" fontId="0" fillId="0" borderId="0" xfId="0" applyNumberFormat="1"/>
    <xf numFmtId="0" fontId="5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4" fontId="7" fillId="0" borderId="0" xfId="0" applyNumberFormat="1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  <xf numFmtId="164" fontId="7" fillId="3" borderId="0" xfId="0" applyNumberFormat="1" applyFont="1" applyFill="1" applyAlignment="1">
      <alignment horizontal="center" vertical="center"/>
    </xf>
    <xf numFmtId="0" fontId="6" fillId="0" borderId="1" xfId="0" applyFont="1" applyBorder="1"/>
    <xf numFmtId="4" fontId="6" fillId="0" borderId="1" xfId="0" applyNumberFormat="1" applyFont="1" applyBorder="1"/>
    <xf numFmtId="2" fontId="7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164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6" fillId="3" borderId="0" xfId="0" applyFont="1" applyFill="1"/>
    <xf numFmtId="4" fontId="6" fillId="3" borderId="0" xfId="0" applyNumberFormat="1" applyFont="1" applyFill="1"/>
    <xf numFmtId="4" fontId="7" fillId="3" borderId="0" xfId="0" applyNumberFormat="1" applyFont="1" applyFill="1"/>
    <xf numFmtId="2" fontId="7" fillId="0" borderId="0" xfId="0" applyNumberFormat="1" applyFont="1"/>
    <xf numFmtId="0" fontId="6" fillId="0" borderId="0" xfId="0" applyFont="1"/>
    <xf numFmtId="0" fontId="7" fillId="3" borderId="3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0" xfId="0" applyNumberFormat="1" applyFont="1"/>
    <xf numFmtId="0" fontId="7" fillId="3" borderId="2" xfId="0" applyFont="1" applyFill="1" applyBorder="1" applyAlignment="1">
      <alignment horizontal="left" wrapText="1"/>
    </xf>
    <xf numFmtId="165" fontId="2" fillId="3" borderId="3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0" fontId="8" fillId="0" borderId="0" xfId="0" applyFont="1"/>
    <xf numFmtId="0" fontId="8" fillId="3" borderId="0" xfId="0" applyFont="1" applyFill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9" fillId="0" borderId="1" xfId="0" applyFont="1" applyBorder="1"/>
    <xf numFmtId="4" fontId="9" fillId="0" borderId="1" xfId="0" applyNumberFormat="1" applyFont="1" applyBorder="1"/>
    <xf numFmtId="0" fontId="10" fillId="4" borderId="0" xfId="0" applyFont="1" applyFill="1"/>
    <xf numFmtId="4" fontId="8" fillId="3" borderId="1" xfId="0" applyNumberFormat="1" applyFont="1" applyFill="1" applyBorder="1" applyAlignment="1" applyProtection="1">
      <alignment horizontal="center"/>
      <protection locked="0"/>
    </xf>
    <xf numFmtId="165" fontId="8" fillId="3" borderId="3" xfId="0" applyNumberFormat="1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center" vertical="center"/>
    </xf>
    <xf numFmtId="4" fontId="8" fillId="0" borderId="0" xfId="0" applyNumberFormat="1" applyFont="1"/>
    <xf numFmtId="4" fontId="9" fillId="3" borderId="1" xfId="0" applyNumberFormat="1" applyFont="1" applyFill="1" applyBorder="1"/>
    <xf numFmtId="2" fontId="6" fillId="3" borderId="0" xfId="0" applyNumberFormat="1" applyFont="1" applyFill="1"/>
    <xf numFmtId="4" fontId="9" fillId="3" borderId="0" xfId="0" applyNumberFormat="1" applyFont="1" applyFill="1"/>
    <xf numFmtId="0" fontId="12" fillId="3" borderId="0" xfId="0" applyFont="1" applyFill="1"/>
    <xf numFmtId="2" fontId="7" fillId="3" borderId="1" xfId="0" applyNumberFormat="1" applyFont="1" applyFill="1" applyBorder="1" applyAlignment="1">
      <alignment horizontal="center" vertical="center"/>
    </xf>
    <xf numFmtId="164" fontId="7" fillId="0" borderId="0" xfId="0" applyNumberFormat="1" applyFont="1"/>
    <xf numFmtId="164" fontId="2" fillId="3" borderId="1" xfId="0" applyNumberFormat="1" applyFont="1" applyFill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4" fontId="8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D083-7BC1-4A5A-8185-162E9665D221}">
  <sheetPr>
    <tabColor theme="2"/>
  </sheetPr>
  <dimension ref="B1:I27"/>
  <sheetViews>
    <sheetView topLeftCell="B1" zoomScaleNormal="100" workbookViewId="0">
      <selection activeCell="F25" sqref="F25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50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51</v>
      </c>
      <c r="D3" s="37" t="s">
        <v>8</v>
      </c>
      <c r="E3" s="39">
        <v>-1</v>
      </c>
      <c r="F3" s="40">
        <f>+G4</f>
        <v>7571.1148199999998</v>
      </c>
      <c r="G3" s="40">
        <f>E3*F3</f>
        <v>-7571.1148199999998</v>
      </c>
      <c r="H3" s="40">
        <f>G3*0.2</f>
        <v>-1514.222964</v>
      </c>
      <c r="I3" s="40">
        <f>G3+H3</f>
        <v>-9085.3377839999994</v>
      </c>
    </row>
    <row r="4" spans="2:9" s="31" customFormat="1" ht="45" x14ac:dyDescent="0.25">
      <c r="B4" s="37">
        <f>+B3+1</f>
        <v>2</v>
      </c>
      <c r="C4" s="38" t="s">
        <v>72</v>
      </c>
      <c r="D4" s="37" t="s">
        <v>9</v>
      </c>
      <c r="E4" s="39">
        <v>90.369</v>
      </c>
      <c r="F4" s="96">
        <v>83.78</v>
      </c>
      <c r="G4" s="40">
        <f>E4*F4</f>
        <v>7571.1148199999998</v>
      </c>
      <c r="H4" s="40">
        <f>G4*0.2</f>
        <v>1514.222964</v>
      </c>
      <c r="I4" s="40">
        <f>G4+H4</f>
        <v>9085.3377839999994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f>+E4</f>
        <v>90.369</v>
      </c>
      <c r="F5" s="64">
        <v>0.54989999999999994</v>
      </c>
      <c r="G5" s="40">
        <f>E5*F5</f>
        <v>49.693913099999996</v>
      </c>
      <c r="H5" s="40">
        <f t="shared" ref="H5:H9" si="1">G5*0.2</f>
        <v>9.9387826199999996</v>
      </c>
      <c r="I5" s="40">
        <f t="shared" ref="I5:I9" si="2">G5+H5</f>
        <v>59.632695719999994</v>
      </c>
    </row>
    <row r="6" spans="2:9" s="31" customFormat="1" ht="15.75" x14ac:dyDescent="0.25">
      <c r="B6" s="37">
        <v>4</v>
      </c>
      <c r="C6" s="48" t="s">
        <v>40</v>
      </c>
      <c r="D6" s="37" t="s">
        <v>9</v>
      </c>
      <c r="E6" s="49">
        <v>97.499999999999986</v>
      </c>
      <c r="F6" s="64">
        <v>2.3555999999999999</v>
      </c>
      <c r="G6" s="40">
        <f t="shared" ref="G6:G9" si="3">E6*F6</f>
        <v>229.67099999999996</v>
      </c>
      <c r="H6" s="40">
        <f t="shared" si="1"/>
        <v>45.934199999999997</v>
      </c>
      <c r="I6" s="40">
        <f t="shared" si="2"/>
        <v>275.60519999999997</v>
      </c>
    </row>
    <row r="7" spans="2:9" s="31" customFormat="1" ht="15.75" x14ac:dyDescent="0.25">
      <c r="B7" s="37">
        <v>5</v>
      </c>
      <c r="C7" s="48" t="s">
        <v>35</v>
      </c>
      <c r="D7" s="37" t="s">
        <v>9</v>
      </c>
      <c r="E7" s="49">
        <v>12.204000000000001</v>
      </c>
      <c r="F7" s="64">
        <v>2.9443999999999999</v>
      </c>
      <c r="G7" s="40">
        <f t="shared" ref="G7" si="4">E7*F7</f>
        <v>35.933457600000004</v>
      </c>
      <c r="H7" s="40">
        <f t="shared" ref="H7" si="5">G7*0.2</f>
        <v>7.186691520000001</v>
      </c>
      <c r="I7" s="40">
        <f t="shared" ref="I7" si="6">G7+H7</f>
        <v>43.120149120000008</v>
      </c>
    </row>
    <row r="8" spans="2:9" s="31" customFormat="1" ht="15.75" x14ac:dyDescent="0.25">
      <c r="B8" s="37">
        <v>6</v>
      </c>
      <c r="C8" s="48" t="s">
        <v>11</v>
      </c>
      <c r="D8" s="37" t="s">
        <v>9</v>
      </c>
      <c r="E8" s="49">
        <v>3.177</v>
      </c>
      <c r="F8" s="64">
        <v>3.3893</v>
      </c>
      <c r="G8" s="40">
        <f t="shared" si="3"/>
        <v>10.7678061</v>
      </c>
      <c r="H8" s="40">
        <f t="shared" si="1"/>
        <v>2.1535612199999998</v>
      </c>
      <c r="I8" s="40">
        <f t="shared" si="2"/>
        <v>12.92136732</v>
      </c>
    </row>
    <row r="9" spans="2:9" x14ac:dyDescent="0.25">
      <c r="B9" s="37">
        <v>7</v>
      </c>
      <c r="C9" s="50" t="s">
        <v>12</v>
      </c>
      <c r="D9" s="51" t="s">
        <v>13</v>
      </c>
      <c r="E9" s="52"/>
      <c r="F9" s="53">
        <v>0.6</v>
      </c>
      <c r="G9" s="54">
        <f t="shared" si="3"/>
        <v>0</v>
      </c>
      <c r="H9" s="54">
        <f t="shared" si="1"/>
        <v>0</v>
      </c>
      <c r="I9" s="54">
        <f t="shared" si="2"/>
        <v>0</v>
      </c>
    </row>
    <row r="10" spans="2:9" x14ac:dyDescent="0.25">
      <c r="F10" s="44" t="s">
        <v>14</v>
      </c>
      <c r="G10" s="45">
        <f>SUM(G3:G9)</f>
        <v>326.06617679999994</v>
      </c>
      <c r="H10" s="45">
        <f t="shared" ref="H10:I10" si="7">SUM(H3:H9)</f>
        <v>65.213235359999999</v>
      </c>
      <c r="I10" s="45">
        <f t="shared" si="7"/>
        <v>391.27941215999999</v>
      </c>
    </row>
    <row r="15" spans="2:9" ht="13.9" x14ac:dyDescent="0.25">
      <c r="F15" s="36"/>
    </row>
    <row r="17" spans="2:8" s="31" customFormat="1" ht="15.75" x14ac:dyDescent="0.25">
      <c r="B17" s="31" t="s">
        <v>52</v>
      </c>
      <c r="E17" s="92">
        <v>5918.1720000000005</v>
      </c>
      <c r="F17" s="55" t="s">
        <v>15</v>
      </c>
      <c r="G17" s="57"/>
    </row>
    <row r="18" spans="2:8" s="31" customFormat="1" ht="15.75" x14ac:dyDescent="0.25">
      <c r="B18" s="31" t="s">
        <v>53</v>
      </c>
      <c r="E18" s="92">
        <v>5918.1720000000005</v>
      </c>
      <c r="F18" s="55" t="s">
        <v>15</v>
      </c>
    </row>
    <row r="19" spans="2:8" s="31" customFormat="1" ht="15.6" x14ac:dyDescent="0.3">
      <c r="E19" s="67"/>
      <c r="F19" s="55"/>
    </row>
    <row r="20" spans="2:8" s="31" customFormat="1" x14ac:dyDescent="0.25">
      <c r="C20" s="31" t="s">
        <v>16</v>
      </c>
      <c r="E20" s="56">
        <f>E18+I3+E17</f>
        <v>2751.0062160000016</v>
      </c>
      <c r="F20" s="55" t="s">
        <v>15</v>
      </c>
      <c r="H20" s="57"/>
    </row>
    <row r="21" spans="2:8" s="31" customFormat="1" x14ac:dyDescent="0.25">
      <c r="C21" s="31" t="s">
        <v>17</v>
      </c>
      <c r="E21" s="56">
        <f>+E20/1.2</f>
        <v>2292.5051800000015</v>
      </c>
      <c r="F21" s="55" t="s">
        <v>18</v>
      </c>
      <c r="G21" s="57"/>
    </row>
    <row r="22" spans="2:8" x14ac:dyDescent="0.25">
      <c r="E22" s="58"/>
    </row>
    <row r="26" spans="2:8" x14ac:dyDescent="0.25">
      <c r="E26" s="97"/>
    </row>
    <row r="27" spans="2:8" x14ac:dyDescent="0.25">
      <c r="E27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D52C-BAB7-42FA-A55B-32BDE3BAC1EE}">
  <dimension ref="B2:N21"/>
  <sheetViews>
    <sheetView topLeftCell="C1" workbookViewId="0">
      <selection activeCell="R20" sqref="R2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47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31" customFormat="1" x14ac:dyDescent="0.25">
      <c r="B4" s="13">
        <v>1</v>
      </c>
      <c r="C4" s="14" t="s">
        <v>48</v>
      </c>
      <c r="D4" s="13" t="s">
        <v>8</v>
      </c>
      <c r="E4" s="6">
        <v>-1</v>
      </c>
      <c r="F4" s="23">
        <f>+G5</f>
        <v>601.87551999999994</v>
      </c>
      <c r="G4" s="16">
        <f>E4*F4</f>
        <v>-601.87551999999994</v>
      </c>
      <c r="H4" s="16">
        <f>G4*0.2</f>
        <v>-120.37510399999999</v>
      </c>
      <c r="I4" s="16">
        <f>G4+H4</f>
        <v>-722.2506239999999</v>
      </c>
    </row>
    <row r="5" spans="2:9" s="12" customFormat="1" ht="47.25" x14ac:dyDescent="0.25">
      <c r="B5" s="4">
        <v>1</v>
      </c>
      <c r="C5" s="22" t="s">
        <v>82</v>
      </c>
      <c r="D5" s="4" t="s">
        <v>9</v>
      </c>
      <c r="E5" s="6">
        <v>7.1839999999999993</v>
      </c>
      <c r="F5" s="66">
        <v>83.78</v>
      </c>
      <c r="G5" s="23">
        <f t="shared" ref="G5:G7" si="0">E5*F5</f>
        <v>601.87551999999994</v>
      </c>
      <c r="H5" s="23">
        <f>G5*0.2</f>
        <v>120.37510399999999</v>
      </c>
      <c r="I5" s="23">
        <f>G5+H5</f>
        <v>722.2506239999999</v>
      </c>
    </row>
    <row r="6" spans="2:9" s="12" customFormat="1" x14ac:dyDescent="0.25">
      <c r="B6" s="4">
        <v>1</v>
      </c>
      <c r="C6" s="5" t="s">
        <v>10</v>
      </c>
      <c r="D6" s="4" t="s">
        <v>9</v>
      </c>
      <c r="E6" s="6">
        <f>+E5</f>
        <v>7.1839999999999993</v>
      </c>
      <c r="F6" s="18">
        <v>1.0733999999999999</v>
      </c>
      <c r="G6" s="23">
        <f t="shared" si="0"/>
        <v>7.7113055999999984</v>
      </c>
      <c r="H6" s="23">
        <f t="shared" ref="H6:H7" si="1">G6*0.2</f>
        <v>1.5422611199999998</v>
      </c>
      <c r="I6" s="23">
        <f t="shared" ref="I6:I7" si="2">G6+H6</f>
        <v>9.2535667199999985</v>
      </c>
    </row>
    <row r="7" spans="2:9" x14ac:dyDescent="0.25">
      <c r="B7" s="4">
        <f t="shared" ref="B7" si="3">+B6+1</f>
        <v>2</v>
      </c>
      <c r="C7" s="5" t="s">
        <v>12</v>
      </c>
      <c r="D7" s="4" t="s">
        <v>13</v>
      </c>
      <c r="E7" s="6"/>
      <c r="F7" s="11"/>
      <c r="G7" s="23">
        <f t="shared" si="0"/>
        <v>0</v>
      </c>
      <c r="H7" s="23">
        <f t="shared" si="1"/>
        <v>0</v>
      </c>
      <c r="I7" s="23">
        <f t="shared" si="2"/>
        <v>0</v>
      </c>
    </row>
    <row r="8" spans="2:9" x14ac:dyDescent="0.25">
      <c r="F8" s="8" t="s">
        <v>14</v>
      </c>
      <c r="G8" s="65">
        <f>SUM(G4:G7)</f>
        <v>7.7113055999999984</v>
      </c>
      <c r="H8" s="65">
        <f t="shared" ref="H8:I8" si="4">SUM(H4:H7)</f>
        <v>1.5422611199999998</v>
      </c>
      <c r="I8" s="65">
        <f t="shared" si="4"/>
        <v>9.2535667199999985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27</v>
      </c>
    </row>
    <row r="16" spans="2:9" s="35" customFormat="1" x14ac:dyDescent="0.25">
      <c r="B16" s="31" t="s">
        <v>70</v>
      </c>
      <c r="C16" s="73"/>
      <c r="D16" s="73"/>
      <c r="E16" s="92">
        <v>752.31599999999992</v>
      </c>
      <c r="F16" s="95" t="s">
        <v>15</v>
      </c>
      <c r="G16" s="36"/>
    </row>
    <row r="17" spans="2:14" s="35" customFormat="1" x14ac:dyDescent="0.25">
      <c r="B17" s="31" t="s">
        <v>71</v>
      </c>
      <c r="C17" s="31"/>
      <c r="D17" s="31"/>
      <c r="E17" s="92">
        <v>752.31599999999992</v>
      </c>
      <c r="F17" s="95" t="s">
        <v>15</v>
      </c>
    </row>
    <row r="18" spans="2:14" s="35" customFormat="1" x14ac:dyDescent="0.25">
      <c r="B18" s="31"/>
      <c r="C18" s="31"/>
      <c r="D18" s="31"/>
      <c r="E18" s="94"/>
      <c r="F18" s="95"/>
    </row>
    <row r="19" spans="2:14" s="35" customFormat="1" ht="15" x14ac:dyDescent="0.25">
      <c r="B19" s="31"/>
      <c r="C19" s="31" t="s">
        <v>16</v>
      </c>
      <c r="D19" s="31"/>
      <c r="E19" s="56">
        <f>E17+I4+E16</f>
        <v>782.38137599999993</v>
      </c>
      <c r="F19" s="95" t="s">
        <v>15</v>
      </c>
    </row>
    <row r="20" spans="2:14" s="35" customFormat="1" ht="15" x14ac:dyDescent="0.25">
      <c r="B20" s="31"/>
      <c r="C20" s="31" t="s">
        <v>16</v>
      </c>
      <c r="D20" s="31"/>
      <c r="E20" s="56">
        <f>+E19/1.2</f>
        <v>651.98447999999996</v>
      </c>
      <c r="F20" s="95" t="s">
        <v>18</v>
      </c>
    </row>
    <row r="21" spans="2:14" x14ac:dyDescent="0.25">
      <c r="L21" s="35"/>
      <c r="M21" s="35"/>
      <c r="N21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1A27-B40B-4838-BEB8-90FCD0D0ED5D}">
  <dimension ref="B2:N20"/>
  <sheetViews>
    <sheetView zoomScale="85" zoomScaleNormal="85" workbookViewId="0">
      <selection activeCell="F22" sqref="F2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37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12" customFormat="1" ht="47.25" x14ac:dyDescent="0.25">
      <c r="B4" s="4">
        <v>1</v>
      </c>
      <c r="C4" s="22" t="s">
        <v>83</v>
      </c>
      <c r="D4" s="4" t="s">
        <v>9</v>
      </c>
      <c r="E4" s="6">
        <v>209.25099999999998</v>
      </c>
      <c r="F4" s="66">
        <v>83.78</v>
      </c>
      <c r="G4" s="23">
        <f t="shared" ref="G4:G6" si="0">E4*F4</f>
        <v>17531.048779999997</v>
      </c>
      <c r="H4" s="23">
        <f>G4*0.2</f>
        <v>3506.2097559999997</v>
      </c>
      <c r="I4" s="23">
        <f>G4+H4</f>
        <v>21037.258535999998</v>
      </c>
    </row>
    <row r="5" spans="2:9" s="12" customFormat="1" x14ac:dyDescent="0.25">
      <c r="B5" s="4">
        <v>1</v>
      </c>
      <c r="C5" s="5" t="s">
        <v>10</v>
      </c>
      <c r="D5" s="4" t="s">
        <v>9</v>
      </c>
      <c r="E5" s="6">
        <f>+E4</f>
        <v>209.25099999999998</v>
      </c>
      <c r="F5" s="18">
        <v>1.0733999999999999</v>
      </c>
      <c r="G5" s="23">
        <f t="shared" si="0"/>
        <v>224.61002339999996</v>
      </c>
      <c r="H5" s="23">
        <f t="shared" ref="H5:H6" si="1">G5*0.2</f>
        <v>44.922004679999993</v>
      </c>
      <c r="I5" s="23">
        <f t="shared" ref="I5:I6" si="2">G5+H5</f>
        <v>269.53202807999998</v>
      </c>
    </row>
    <row r="6" spans="2:9" x14ac:dyDescent="0.25">
      <c r="B6" s="4">
        <f t="shared" ref="B6" si="3">+B5+1</f>
        <v>2</v>
      </c>
      <c r="C6" s="5" t="s">
        <v>12</v>
      </c>
      <c r="D6" s="4" t="s">
        <v>13</v>
      </c>
      <c r="E6" s="6"/>
      <c r="F6" s="11">
        <v>0.6</v>
      </c>
      <c r="G6" s="23">
        <f t="shared" si="0"/>
        <v>0</v>
      </c>
      <c r="H6" s="23">
        <f t="shared" si="1"/>
        <v>0</v>
      </c>
      <c r="I6" s="23">
        <f t="shared" si="2"/>
        <v>0</v>
      </c>
    </row>
    <row r="7" spans="2:9" x14ac:dyDescent="0.25">
      <c r="F7" s="8" t="s">
        <v>14</v>
      </c>
      <c r="G7" s="65">
        <f>SUM(G4:G6)</f>
        <v>17755.658803399998</v>
      </c>
      <c r="H7" s="65">
        <f>SUM(H4:H6)</f>
        <v>3551.1317606799998</v>
      </c>
      <c r="I7" s="65">
        <f>SUM(I4:I6)</f>
        <v>21306.790564079998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3" t="s">
        <v>27</v>
      </c>
    </row>
    <row r="15" spans="2:9" s="35" customFormat="1" x14ac:dyDescent="0.25">
      <c r="B15" s="31" t="s">
        <v>39</v>
      </c>
      <c r="C15" s="73"/>
      <c r="D15" s="73"/>
      <c r="E15" s="92"/>
      <c r="F15" s="95" t="s">
        <v>15</v>
      </c>
      <c r="G15" s="36"/>
    </row>
    <row r="16" spans="2:9" s="35" customFormat="1" x14ac:dyDescent="0.25">
      <c r="B16" s="31" t="s">
        <v>38</v>
      </c>
      <c r="C16" s="31"/>
      <c r="D16" s="31"/>
      <c r="E16" s="92"/>
      <c r="F16" s="95" t="s">
        <v>15</v>
      </c>
    </row>
    <row r="17" spans="2:14" s="35" customFormat="1" x14ac:dyDescent="0.25">
      <c r="B17" s="31"/>
      <c r="C17" s="31"/>
      <c r="D17" s="31"/>
      <c r="E17" s="94"/>
      <c r="F17" s="95"/>
    </row>
    <row r="18" spans="2:14" s="35" customFormat="1" ht="15" x14ac:dyDescent="0.25">
      <c r="B18" s="31"/>
      <c r="C18" s="31" t="s">
        <v>16</v>
      </c>
      <c r="D18" s="31"/>
      <c r="E18" s="56">
        <v>0</v>
      </c>
      <c r="F18" s="95" t="s">
        <v>15</v>
      </c>
    </row>
    <row r="19" spans="2:14" s="35" customFormat="1" ht="15" x14ac:dyDescent="0.25">
      <c r="B19" s="31"/>
      <c r="C19" s="31" t="s">
        <v>16</v>
      </c>
      <c r="D19" s="31"/>
      <c r="E19" s="56">
        <v>0</v>
      </c>
      <c r="F19" s="95" t="s">
        <v>18</v>
      </c>
    </row>
    <row r="20" spans="2:14" x14ac:dyDescent="0.25">
      <c r="L20" s="35"/>
      <c r="M20" s="35"/>
      <c r="N2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sheetPr>
    <tabColor theme="2"/>
  </sheetPr>
  <dimension ref="B1:I27"/>
  <sheetViews>
    <sheetView topLeftCell="B1" zoomScaleNormal="100" workbookViewId="0">
      <selection activeCell="B6" sqref="B6:I6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30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36</v>
      </c>
      <c r="D3" s="37" t="s">
        <v>8</v>
      </c>
      <c r="E3" s="39">
        <v>-1</v>
      </c>
      <c r="F3" s="40">
        <v>12120.56</v>
      </c>
      <c r="G3" s="40">
        <f>E3*F3</f>
        <v>-12120.56</v>
      </c>
      <c r="H3" s="40">
        <f>G3*0.2</f>
        <v>-2424.1120000000001</v>
      </c>
      <c r="I3" s="40">
        <f>G3+H3</f>
        <v>-14544.671999999999</v>
      </c>
    </row>
    <row r="4" spans="2:9" s="31" customFormat="1" ht="30" x14ac:dyDescent="0.25">
      <c r="B4" s="37">
        <f>+B3+1</f>
        <v>2</v>
      </c>
      <c r="C4" s="38" t="s">
        <v>73</v>
      </c>
      <c r="D4" s="37" t="s">
        <v>9</v>
      </c>
      <c r="E4" s="39">
        <v>274.41199999999998</v>
      </c>
      <c r="F4" s="96">
        <v>83.78</v>
      </c>
      <c r="G4" s="40">
        <f>E4*F4</f>
        <v>22990.237359999999</v>
      </c>
      <c r="H4" s="40">
        <f>G4*0.2</f>
        <v>4598.0474720000002</v>
      </c>
      <c r="I4" s="40">
        <f>G4+H4</f>
        <v>27588.284831999998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f>+E4</f>
        <v>274.41199999999998</v>
      </c>
      <c r="F5" s="64">
        <v>0.54989999999999994</v>
      </c>
      <c r="G5" s="40">
        <f>E5*F5</f>
        <v>150.89915879999998</v>
      </c>
      <c r="H5" s="40">
        <f t="shared" ref="H5:H9" si="1">G5*0.2</f>
        <v>30.179831759999999</v>
      </c>
      <c r="I5" s="40">
        <f t="shared" ref="I5:I9" si="2">G5+H5</f>
        <v>181.07899055999997</v>
      </c>
    </row>
    <row r="6" spans="2:9" s="31" customFormat="1" ht="15.75" x14ac:dyDescent="0.25">
      <c r="B6" s="37">
        <v>4</v>
      </c>
      <c r="C6" s="48" t="s">
        <v>40</v>
      </c>
      <c r="D6" s="37" t="s">
        <v>9</v>
      </c>
      <c r="E6" s="49">
        <v>203</v>
      </c>
      <c r="F6" s="64">
        <v>2.3555999999999999</v>
      </c>
      <c r="G6" s="40">
        <f t="shared" ref="G6:G8" si="3">E6*F6</f>
        <v>478.18680000000001</v>
      </c>
      <c r="H6" s="40">
        <f t="shared" ref="H6:H8" si="4">G6*0.2</f>
        <v>95.637360000000001</v>
      </c>
      <c r="I6" s="40">
        <f t="shared" ref="I6:I8" si="5">G6+H6</f>
        <v>573.82416000000001</v>
      </c>
    </row>
    <row r="7" spans="2:9" s="31" customFormat="1" ht="15.75" x14ac:dyDescent="0.25">
      <c r="B7" s="37">
        <v>5</v>
      </c>
      <c r="C7" s="48" t="s">
        <v>35</v>
      </c>
      <c r="D7" s="37" t="s">
        <v>9</v>
      </c>
      <c r="E7" s="49">
        <v>44</v>
      </c>
      <c r="F7" s="64">
        <v>2.9443999999999999</v>
      </c>
      <c r="G7" s="40">
        <f t="shared" si="3"/>
        <v>129.55359999999999</v>
      </c>
      <c r="H7" s="40">
        <f t="shared" si="4"/>
        <v>25.910719999999998</v>
      </c>
      <c r="I7" s="40">
        <f t="shared" si="5"/>
        <v>155.46431999999999</v>
      </c>
    </row>
    <row r="8" spans="2:9" s="31" customFormat="1" ht="15.75" x14ac:dyDescent="0.25">
      <c r="B8" s="37">
        <v>6</v>
      </c>
      <c r="C8" s="48" t="s">
        <v>11</v>
      </c>
      <c r="D8" s="37" t="s">
        <v>9</v>
      </c>
      <c r="E8" s="49">
        <v>30.417000000000009</v>
      </c>
      <c r="F8" s="64">
        <v>3.3893</v>
      </c>
      <c r="G8" s="40">
        <f t="shared" si="3"/>
        <v>103.09233810000003</v>
      </c>
      <c r="H8" s="40">
        <f t="shared" si="4"/>
        <v>20.618467620000008</v>
      </c>
      <c r="I8" s="40">
        <f t="shared" si="5"/>
        <v>123.71080572000004</v>
      </c>
    </row>
    <row r="9" spans="2:9" x14ac:dyDescent="0.25">
      <c r="B9" s="37">
        <v>7</v>
      </c>
      <c r="C9" s="50" t="s">
        <v>12</v>
      </c>
      <c r="D9" s="51" t="s">
        <v>13</v>
      </c>
      <c r="E9" s="52"/>
      <c r="F9" s="53">
        <v>0.6</v>
      </c>
      <c r="G9" s="54">
        <f t="shared" ref="G9" si="6">E9*F9</f>
        <v>0</v>
      </c>
      <c r="H9" s="54">
        <f t="shared" si="1"/>
        <v>0</v>
      </c>
      <c r="I9" s="54">
        <f t="shared" si="2"/>
        <v>0</v>
      </c>
    </row>
    <row r="10" spans="2:9" x14ac:dyDescent="0.25">
      <c r="F10" s="44" t="s">
        <v>14</v>
      </c>
      <c r="G10" s="45">
        <f>SUM(G3:G9)</f>
        <v>11731.409256899999</v>
      </c>
      <c r="H10" s="45">
        <f t="shared" ref="H10:I10" si="7">SUM(H3:H9)</f>
        <v>2346.2818513800003</v>
      </c>
      <c r="I10" s="45">
        <f t="shared" si="7"/>
        <v>14077.691108279998</v>
      </c>
    </row>
    <row r="15" spans="2:9" ht="13.9" x14ac:dyDescent="0.25">
      <c r="F15" s="36"/>
    </row>
    <row r="17" spans="2:8" s="31" customFormat="1" ht="15.75" x14ac:dyDescent="0.25">
      <c r="B17" s="31" t="s">
        <v>54</v>
      </c>
      <c r="E17" s="92">
        <v>7272.3359999999993</v>
      </c>
      <c r="F17" s="55" t="s">
        <v>15</v>
      </c>
      <c r="G17" s="57">
        <f>+E17/1.2</f>
        <v>6060.28</v>
      </c>
    </row>
    <row r="18" spans="2:8" s="31" customFormat="1" ht="15.75" x14ac:dyDescent="0.25">
      <c r="B18" s="31" t="s">
        <v>55</v>
      </c>
      <c r="E18" s="92">
        <v>7272.3359999999993</v>
      </c>
      <c r="F18" s="55" t="s">
        <v>15</v>
      </c>
      <c r="G18" s="57">
        <f>+E18/1.2</f>
        <v>6060.28</v>
      </c>
    </row>
    <row r="19" spans="2:8" s="31" customFormat="1" ht="15.6" x14ac:dyDescent="0.3">
      <c r="E19" s="67"/>
      <c r="F19" s="55"/>
    </row>
    <row r="20" spans="2:8" s="31" customFormat="1" x14ac:dyDescent="0.25">
      <c r="C20" s="31" t="s">
        <v>16</v>
      </c>
      <c r="E20" s="56">
        <f>E18+I3+E17</f>
        <v>0</v>
      </c>
      <c r="F20" s="55" t="s">
        <v>15</v>
      </c>
      <c r="H20" s="57"/>
    </row>
    <row r="21" spans="2:8" s="31" customFormat="1" x14ac:dyDescent="0.25">
      <c r="C21" s="31" t="s">
        <v>17</v>
      </c>
      <c r="E21" s="56">
        <f>+E20/1.2</f>
        <v>0</v>
      </c>
      <c r="F21" s="55" t="s">
        <v>18</v>
      </c>
      <c r="G21" s="57"/>
    </row>
    <row r="22" spans="2:8" x14ac:dyDescent="0.25">
      <c r="E22" s="58"/>
    </row>
    <row r="26" spans="2:8" x14ac:dyDescent="0.25">
      <c r="E26" s="97"/>
    </row>
    <row r="27" spans="2:8" x14ac:dyDescent="0.25">
      <c r="E27" s="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9CB6-26FC-401F-AA8F-E07B214F5179}">
  <sheetPr>
    <tabColor theme="2"/>
  </sheetPr>
  <dimension ref="B1:I25"/>
  <sheetViews>
    <sheetView topLeftCell="B1" zoomScaleNormal="100" workbookViewId="0">
      <selection activeCell="H19" sqref="H19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41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42</v>
      </c>
      <c r="D3" s="37" t="s">
        <v>8</v>
      </c>
      <c r="E3" s="39">
        <v>-1</v>
      </c>
      <c r="F3" s="40">
        <v>829.22</v>
      </c>
      <c r="G3" s="40">
        <f>E3*F3</f>
        <v>-829.22</v>
      </c>
      <c r="H3" s="40">
        <f>G3*0.2</f>
        <v>-165.84400000000002</v>
      </c>
      <c r="I3" s="40">
        <f>G3+H3</f>
        <v>-995.06400000000008</v>
      </c>
    </row>
    <row r="4" spans="2:9" s="31" customFormat="1" ht="30" x14ac:dyDescent="0.25">
      <c r="B4" s="37">
        <f>+B3+1</f>
        <v>2</v>
      </c>
      <c r="C4" s="38" t="s">
        <v>74</v>
      </c>
      <c r="D4" s="37" t="s">
        <v>9</v>
      </c>
      <c r="E4" s="39">
        <v>10.139000000000005</v>
      </c>
      <c r="F4" s="96">
        <v>83.78</v>
      </c>
      <c r="G4" s="40">
        <f>E4*F4</f>
        <v>849.44542000000035</v>
      </c>
      <c r="H4" s="40">
        <f>G4*0.2</f>
        <v>169.88908400000008</v>
      </c>
      <c r="I4" s="40">
        <f>G4+H4</f>
        <v>1019.3345040000004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f>+E4</f>
        <v>10.139000000000005</v>
      </c>
      <c r="F5" s="64">
        <v>0.54989999999999994</v>
      </c>
      <c r="G5" s="40">
        <f>E5*F5</f>
        <v>5.5754361000000019</v>
      </c>
      <c r="H5" s="40">
        <f t="shared" ref="H5:H7" si="1">G5*0.2</f>
        <v>1.1150872200000004</v>
      </c>
      <c r="I5" s="40">
        <f t="shared" ref="I5:I7" si="2">G5+H5</f>
        <v>6.6905233200000023</v>
      </c>
    </row>
    <row r="6" spans="2:9" s="31" customFormat="1" ht="15.75" x14ac:dyDescent="0.25">
      <c r="B6" s="37">
        <v>6</v>
      </c>
      <c r="C6" s="48" t="s">
        <v>11</v>
      </c>
      <c r="D6" s="37" t="s">
        <v>9</v>
      </c>
      <c r="E6" s="49">
        <v>1.0369999999999999</v>
      </c>
      <c r="F6" s="64">
        <v>3.3893</v>
      </c>
      <c r="G6" s="40">
        <f t="shared" ref="G6:G7" si="3">E6*F6</f>
        <v>3.5147040999999999</v>
      </c>
      <c r="H6" s="40">
        <f t="shared" si="1"/>
        <v>0.70294082000000002</v>
      </c>
      <c r="I6" s="40">
        <f t="shared" si="2"/>
        <v>4.2176449199999997</v>
      </c>
    </row>
    <row r="7" spans="2:9" x14ac:dyDescent="0.25">
      <c r="B7" s="37">
        <v>7</v>
      </c>
      <c r="C7" s="50" t="s">
        <v>12</v>
      </c>
      <c r="D7" s="51" t="s">
        <v>13</v>
      </c>
      <c r="E7" s="52"/>
      <c r="F7" s="53">
        <v>0.6</v>
      </c>
      <c r="G7" s="54">
        <f t="shared" si="3"/>
        <v>0</v>
      </c>
      <c r="H7" s="54">
        <f t="shared" si="1"/>
        <v>0</v>
      </c>
      <c r="I7" s="54">
        <f t="shared" si="2"/>
        <v>0</v>
      </c>
    </row>
    <row r="8" spans="2:9" x14ac:dyDescent="0.25">
      <c r="F8" s="44" t="s">
        <v>14</v>
      </c>
      <c r="G8" s="45">
        <f>SUM(G3:G7)</f>
        <v>29.315560200000327</v>
      </c>
      <c r="H8" s="45">
        <f t="shared" ref="H8:I8" si="4">SUM(H3:H7)</f>
        <v>5.8631120400000603</v>
      </c>
      <c r="I8" s="45">
        <f t="shared" si="4"/>
        <v>35.178672240000303</v>
      </c>
    </row>
    <row r="13" spans="2:9" ht="13.9" x14ac:dyDescent="0.25">
      <c r="F13" s="36"/>
    </row>
    <row r="15" spans="2:9" s="31" customFormat="1" ht="15.75" x14ac:dyDescent="0.25">
      <c r="B15" s="31" t="s">
        <v>56</v>
      </c>
      <c r="E15" s="92">
        <v>497.53199999999998</v>
      </c>
      <c r="F15" s="55" t="s">
        <v>15</v>
      </c>
      <c r="G15" s="57">
        <f>+E15/1.2</f>
        <v>414.61</v>
      </c>
    </row>
    <row r="16" spans="2:9" s="31" customFormat="1" ht="15.75" x14ac:dyDescent="0.25">
      <c r="B16" s="31" t="s">
        <v>57</v>
      </c>
      <c r="E16" s="92">
        <v>497.53199999999998</v>
      </c>
      <c r="F16" s="55" t="s">
        <v>15</v>
      </c>
    </row>
    <row r="17" spans="3:8" s="31" customFormat="1" ht="15.6" x14ac:dyDescent="0.3">
      <c r="E17" s="67"/>
      <c r="F17" s="55"/>
    </row>
    <row r="18" spans="3:8" s="31" customFormat="1" x14ac:dyDescent="0.25">
      <c r="C18" s="31" t="s">
        <v>16</v>
      </c>
      <c r="E18" s="56">
        <f>E16+I3+E15</f>
        <v>0</v>
      </c>
      <c r="F18" s="55" t="s">
        <v>15</v>
      </c>
      <c r="H18" s="57"/>
    </row>
    <row r="19" spans="3:8" s="31" customFormat="1" x14ac:dyDescent="0.25">
      <c r="C19" s="31" t="s">
        <v>17</v>
      </c>
      <c r="E19" s="56">
        <f>+E18/1.2</f>
        <v>0</v>
      </c>
      <c r="F19" s="55" t="s">
        <v>18</v>
      </c>
      <c r="G19" s="57"/>
    </row>
    <row r="20" spans="3:8" x14ac:dyDescent="0.25">
      <c r="E20" s="58"/>
    </row>
    <row r="24" spans="3:8" x14ac:dyDescent="0.25">
      <c r="E24" s="97"/>
    </row>
    <row r="25" spans="3:8" x14ac:dyDescent="0.25">
      <c r="E25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2"/>
  <sheetViews>
    <sheetView workbookViewId="0">
      <selection activeCell="E8" sqref="E8"/>
    </sheetView>
  </sheetViews>
  <sheetFormatPr defaultColWidth="8.85546875" defaultRowHeight="15.75" x14ac:dyDescent="0.25"/>
  <cols>
    <col min="1" max="1" width="8.85546875" style="72"/>
    <col min="2" max="2" width="9.140625" style="72" bestFit="1" customWidth="1"/>
    <col min="3" max="3" width="34.42578125" style="72" customWidth="1"/>
    <col min="4" max="4" width="7.140625" style="72" bestFit="1" customWidth="1"/>
    <col min="5" max="5" width="14.42578125" style="72" customWidth="1"/>
    <col min="6" max="6" width="15.7109375" style="72" customWidth="1"/>
    <col min="7" max="7" width="12.28515625" style="72" customWidth="1"/>
    <col min="8" max="8" width="10.7109375" style="72" customWidth="1"/>
    <col min="9" max="9" width="11.7109375" style="72" bestFit="1" customWidth="1"/>
    <col min="10" max="16384" width="8.85546875" style="72"/>
  </cols>
  <sheetData>
    <row r="2" spans="2:9" x14ac:dyDescent="0.25">
      <c r="C2" s="72" t="s">
        <v>31</v>
      </c>
    </row>
    <row r="3" spans="2:9" s="73" customFormat="1" ht="31.5" x14ac:dyDescent="0.25">
      <c r="B3" s="74" t="s">
        <v>0</v>
      </c>
      <c r="C3" s="74" t="s">
        <v>1</v>
      </c>
      <c r="D3" s="74" t="s">
        <v>2</v>
      </c>
      <c r="E3" s="75" t="s">
        <v>3</v>
      </c>
      <c r="F3" s="75" t="s">
        <v>4</v>
      </c>
      <c r="G3" s="75" t="s">
        <v>5</v>
      </c>
      <c r="H3" s="30" t="s">
        <v>6</v>
      </c>
      <c r="I3" s="75" t="s">
        <v>7</v>
      </c>
    </row>
    <row r="4" spans="2:9" s="73" customFormat="1" x14ac:dyDescent="0.25">
      <c r="B4" s="32">
        <v>1</v>
      </c>
      <c r="C4" s="63" t="s">
        <v>26</v>
      </c>
      <c r="D4" s="37" t="s">
        <v>8</v>
      </c>
      <c r="E4" s="39">
        <v>-1</v>
      </c>
      <c r="F4" s="40">
        <f>+G5</f>
        <v>3221.1734399999996</v>
      </c>
      <c r="G4" s="40">
        <f>E4*F4</f>
        <v>-3221.1734399999996</v>
      </c>
      <c r="H4" s="40">
        <f>G4*0.2</f>
        <v>-644.23468800000001</v>
      </c>
      <c r="I4" s="40">
        <f>G4+H4</f>
        <v>-3865.4081279999996</v>
      </c>
    </row>
    <row r="5" spans="2:9" s="73" customFormat="1" ht="47.25" x14ac:dyDescent="0.25">
      <c r="B5" s="76">
        <v>2</v>
      </c>
      <c r="C5" s="77" t="s">
        <v>75</v>
      </c>
      <c r="D5" s="76" t="s">
        <v>9</v>
      </c>
      <c r="E5" s="78">
        <v>38.447999999999993</v>
      </c>
      <c r="F5" s="40">
        <v>83.78</v>
      </c>
      <c r="G5" s="79">
        <f>E5*F5</f>
        <v>3221.1734399999996</v>
      </c>
      <c r="H5" s="79">
        <f>G5*0.2</f>
        <v>644.23468800000001</v>
      </c>
      <c r="I5" s="79">
        <f>G5+H5</f>
        <v>3865.4081279999996</v>
      </c>
    </row>
    <row r="6" spans="2:9" s="73" customFormat="1" x14ac:dyDescent="0.25">
      <c r="B6" s="80">
        <v>3</v>
      </c>
      <c r="C6" s="81" t="s">
        <v>10</v>
      </c>
      <c r="D6" s="80" t="s">
        <v>9</v>
      </c>
      <c r="E6" s="82">
        <f>+E5</f>
        <v>38.447999999999993</v>
      </c>
      <c r="F6" s="89">
        <v>0.54989999999999994</v>
      </c>
      <c r="G6" s="83">
        <f>E6*F6</f>
        <v>21.142555199999993</v>
      </c>
      <c r="H6" s="83">
        <f>G6*0.2</f>
        <v>4.228511039999999</v>
      </c>
      <c r="I6" s="83">
        <f>G6+H6</f>
        <v>25.37106623999999</v>
      </c>
    </row>
    <row r="7" spans="2:9" s="73" customFormat="1" x14ac:dyDescent="0.25">
      <c r="B7" s="37">
        <v>4</v>
      </c>
      <c r="C7" s="48" t="s">
        <v>40</v>
      </c>
      <c r="D7" s="37" t="s">
        <v>9</v>
      </c>
      <c r="E7" s="49">
        <v>1</v>
      </c>
      <c r="F7" s="64">
        <v>2.3555999999999999</v>
      </c>
      <c r="G7" s="40">
        <f t="shared" ref="G7" si="0">E7*F7</f>
        <v>2.3555999999999999</v>
      </c>
      <c r="H7" s="40">
        <f t="shared" ref="H7" si="1">G7*0.2</f>
        <v>0.47111999999999998</v>
      </c>
      <c r="I7" s="40">
        <f t="shared" ref="I7" si="2">G7+H7</f>
        <v>2.8267199999999999</v>
      </c>
    </row>
    <row r="8" spans="2:9" s="73" customFormat="1" x14ac:dyDescent="0.25">
      <c r="B8" s="76">
        <v>4</v>
      </c>
      <c r="C8" s="81" t="s">
        <v>11</v>
      </c>
      <c r="D8" s="80" t="s">
        <v>9</v>
      </c>
      <c r="E8" s="84">
        <v>6.883</v>
      </c>
      <c r="F8" s="89">
        <v>3.3893</v>
      </c>
      <c r="G8" s="83">
        <f>E8*F8</f>
        <v>23.328551900000001</v>
      </c>
      <c r="H8" s="83">
        <f>G8*0.2</f>
        <v>4.6657103800000002</v>
      </c>
      <c r="I8" s="83">
        <f>G8+H8</f>
        <v>27.994262280000001</v>
      </c>
    </row>
    <row r="9" spans="2:9" s="35" customFormat="1" ht="15" x14ac:dyDescent="0.25">
      <c r="B9" s="37">
        <v>7</v>
      </c>
      <c r="C9" s="50" t="s">
        <v>12</v>
      </c>
      <c r="D9" s="51" t="s">
        <v>13</v>
      </c>
      <c r="E9" s="52"/>
      <c r="F9" s="53">
        <v>0.6</v>
      </c>
      <c r="G9" s="54">
        <f t="shared" ref="G9" si="3">E9*F9</f>
        <v>0</v>
      </c>
      <c r="H9" s="54">
        <f t="shared" ref="H9" si="4">G9*0.2</f>
        <v>0</v>
      </c>
      <c r="I9" s="54">
        <f t="shared" ref="I9" si="5">G9+H9</f>
        <v>0</v>
      </c>
    </row>
    <row r="10" spans="2:9" x14ac:dyDescent="0.25">
      <c r="F10" s="85" t="s">
        <v>14</v>
      </c>
      <c r="G10" s="86">
        <f>SUM(G4:G9)</f>
        <v>46.826707099999993</v>
      </c>
      <c r="H10" s="86">
        <f t="shared" ref="H10:I10" si="6">SUM(H4:H9)</f>
        <v>9.36534142</v>
      </c>
      <c r="I10" s="86">
        <f t="shared" si="6"/>
        <v>56.192048519999993</v>
      </c>
    </row>
    <row r="15" spans="2:9" x14ac:dyDescent="0.25">
      <c r="C15" s="87" t="s">
        <v>25</v>
      </c>
    </row>
    <row r="18" spans="2:7" x14ac:dyDescent="0.25">
      <c r="B18" s="31" t="s">
        <v>58</v>
      </c>
      <c r="C18" s="73"/>
      <c r="D18" s="73"/>
      <c r="E18" s="92">
        <v>2658.1679999999997</v>
      </c>
      <c r="F18" s="55" t="s">
        <v>15</v>
      </c>
      <c r="G18" s="91"/>
    </row>
    <row r="19" spans="2:7" x14ac:dyDescent="0.25">
      <c r="B19" s="31" t="s">
        <v>59</v>
      </c>
      <c r="C19" s="31"/>
      <c r="D19" s="31"/>
      <c r="E19" s="92">
        <v>2658.1679999999997</v>
      </c>
      <c r="F19" s="55" t="s">
        <v>15</v>
      </c>
      <c r="G19" s="91"/>
    </row>
    <row r="20" spans="2:7" x14ac:dyDescent="0.25">
      <c r="B20" s="31"/>
      <c r="C20" s="31"/>
      <c r="D20" s="31"/>
      <c r="E20" s="94"/>
      <c r="F20" s="55"/>
      <c r="G20" s="91"/>
    </row>
    <row r="21" spans="2:7" x14ac:dyDescent="0.25">
      <c r="B21" s="31"/>
      <c r="C21" s="31" t="s">
        <v>16</v>
      </c>
      <c r="D21" s="31"/>
      <c r="E21" s="56">
        <f>E19+I4+E18</f>
        <v>1450.9278719999998</v>
      </c>
      <c r="F21" s="55" t="s">
        <v>15</v>
      </c>
    </row>
    <row r="22" spans="2:7" x14ac:dyDescent="0.25">
      <c r="B22" s="31"/>
      <c r="C22" s="31" t="s">
        <v>17</v>
      </c>
      <c r="D22" s="31"/>
      <c r="E22" s="93">
        <f>+E21/1.2</f>
        <v>1209.1065599999999</v>
      </c>
      <c r="F22" s="55" t="s">
        <v>18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5"/>
  <sheetViews>
    <sheetView topLeftCell="B3" workbookViewId="0">
      <selection activeCell="G22" sqref="G22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7109375" style="35" bestFit="1" customWidth="1"/>
    <col min="8" max="8" width="10.7109375" style="35" customWidth="1"/>
    <col min="9" max="9" width="11.7109375" style="35" bestFit="1" customWidth="1"/>
    <col min="10" max="16384" width="8.85546875" style="35"/>
  </cols>
  <sheetData>
    <row r="2" spans="1:9" s="31" customFormat="1" x14ac:dyDescent="0.25">
      <c r="B2" s="41"/>
      <c r="C2" s="42" t="s">
        <v>32</v>
      </c>
      <c r="D2" s="41"/>
      <c r="E2" s="43"/>
      <c r="F2" s="46"/>
      <c r="G2" s="47"/>
      <c r="H2" s="47"/>
      <c r="I2" s="47"/>
    </row>
    <row r="3" spans="1:9" s="31" customFormat="1" ht="28.5" x14ac:dyDescent="0.25">
      <c r="B3" s="29" t="s">
        <v>0</v>
      </c>
      <c r="C3" s="29" t="s">
        <v>1</v>
      </c>
      <c r="D3" s="29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0" t="s">
        <v>7</v>
      </c>
    </row>
    <row r="4" spans="1:9" s="31" customFormat="1" ht="15.75" x14ac:dyDescent="0.25">
      <c r="B4" s="13">
        <v>1</v>
      </c>
      <c r="C4" s="14" t="s">
        <v>28</v>
      </c>
      <c r="D4" s="13" t="s">
        <v>8</v>
      </c>
      <c r="E4" s="6">
        <v>-1</v>
      </c>
      <c r="F4" s="16">
        <v>28922.14</v>
      </c>
      <c r="G4" s="16">
        <f>E4*F4</f>
        <v>-28922.14</v>
      </c>
      <c r="H4" s="16">
        <f>G4*0.2</f>
        <v>-5784.4279999999999</v>
      </c>
      <c r="I4" s="16">
        <f>G4+H4</f>
        <v>-34706.567999999999</v>
      </c>
    </row>
    <row r="5" spans="1:9" s="31" customFormat="1" ht="45" x14ac:dyDescent="0.25">
      <c r="B5" s="37">
        <v>1</v>
      </c>
      <c r="C5" s="38" t="s">
        <v>76</v>
      </c>
      <c r="D5" s="37" t="s">
        <v>9</v>
      </c>
      <c r="E5" s="39">
        <v>392.00299999999999</v>
      </c>
      <c r="F5" s="40">
        <v>83.78</v>
      </c>
      <c r="G5" s="40">
        <f>E5*F5</f>
        <v>32842.011339999997</v>
      </c>
      <c r="H5" s="40">
        <f>G5*0.2</f>
        <v>6568.4022679999998</v>
      </c>
      <c r="I5" s="40">
        <f t="shared" ref="I5" si="0">G5+H5</f>
        <v>39410.413607999995</v>
      </c>
    </row>
    <row r="6" spans="1:9" s="31" customFormat="1" x14ac:dyDescent="0.25">
      <c r="B6" s="32">
        <v>2</v>
      </c>
      <c r="C6" s="48" t="s">
        <v>10</v>
      </c>
      <c r="D6" s="60" t="s">
        <v>9</v>
      </c>
      <c r="E6" s="49">
        <f>+E5</f>
        <v>392.00299999999999</v>
      </c>
      <c r="F6" s="53">
        <v>0.54989999999999994</v>
      </c>
      <c r="G6" s="54">
        <f t="shared" ref="G6:G8" si="1">E6*F6</f>
        <v>215.56244969999997</v>
      </c>
      <c r="H6" s="54">
        <f t="shared" ref="H6:H8" si="2">G6*0.2</f>
        <v>43.112489939999996</v>
      </c>
      <c r="I6" s="54">
        <f t="shared" ref="I6:I8" si="3">G6+H6</f>
        <v>258.67493963999999</v>
      </c>
    </row>
    <row r="7" spans="1:9" s="31" customFormat="1" ht="15.75" x14ac:dyDescent="0.25">
      <c r="B7" s="37">
        <v>3</v>
      </c>
      <c r="C7" s="48" t="s">
        <v>40</v>
      </c>
      <c r="D7" s="37" t="s">
        <v>9</v>
      </c>
      <c r="E7" s="49">
        <v>37.5</v>
      </c>
      <c r="F7" s="64">
        <v>2.3555999999999999</v>
      </c>
      <c r="G7" s="40">
        <f t="shared" si="1"/>
        <v>88.334999999999994</v>
      </c>
      <c r="H7" s="40">
        <f t="shared" si="2"/>
        <v>17.666999999999998</v>
      </c>
      <c r="I7" s="40">
        <f t="shared" si="3"/>
        <v>106.002</v>
      </c>
    </row>
    <row r="8" spans="1:9" s="31" customFormat="1" ht="15.75" x14ac:dyDescent="0.25">
      <c r="B8" s="37">
        <v>4</v>
      </c>
      <c r="C8" s="48" t="s">
        <v>35</v>
      </c>
      <c r="D8" s="37" t="s">
        <v>9</v>
      </c>
      <c r="E8" s="49">
        <v>3</v>
      </c>
      <c r="F8" s="64">
        <v>2.9443999999999999</v>
      </c>
      <c r="G8" s="40">
        <f t="shared" si="1"/>
        <v>8.8331999999999997</v>
      </c>
      <c r="H8" s="40">
        <f t="shared" si="2"/>
        <v>1.76664</v>
      </c>
      <c r="I8" s="40">
        <f t="shared" si="3"/>
        <v>10.59984</v>
      </c>
    </row>
    <row r="9" spans="1:9" s="31" customFormat="1" x14ac:dyDescent="0.25">
      <c r="B9" s="37">
        <v>5</v>
      </c>
      <c r="C9" s="38" t="s">
        <v>11</v>
      </c>
      <c r="D9" s="60" t="s">
        <v>9</v>
      </c>
      <c r="E9" s="49">
        <v>52.738</v>
      </c>
      <c r="F9" s="90">
        <v>3.3893</v>
      </c>
      <c r="G9" s="54">
        <f t="shared" ref="G9" si="4">E9*F9</f>
        <v>178.7449034</v>
      </c>
      <c r="H9" s="54">
        <f t="shared" ref="H9" si="5">G9*0.2</f>
        <v>35.748980680000003</v>
      </c>
      <c r="I9" s="54">
        <f t="shared" ref="I9" si="6">G9+H9</f>
        <v>214.49388407999999</v>
      </c>
    </row>
    <row r="10" spans="1:9" x14ac:dyDescent="0.25">
      <c r="B10" s="32">
        <v>6</v>
      </c>
      <c r="C10" s="50" t="s">
        <v>12</v>
      </c>
      <c r="D10" s="32" t="s">
        <v>13</v>
      </c>
      <c r="E10" s="33"/>
      <c r="F10" s="61">
        <v>0.6</v>
      </c>
      <c r="G10" s="40">
        <f t="shared" ref="G10" si="7">E10*F10</f>
        <v>0</v>
      </c>
      <c r="H10" s="40">
        <f t="shared" ref="H10" si="8">G10*0.2</f>
        <v>0</v>
      </c>
      <c r="I10" s="40">
        <f t="shared" ref="I10" si="9">G10+H10</f>
        <v>0</v>
      </c>
    </row>
    <row r="11" spans="1:9" x14ac:dyDescent="0.25">
      <c r="F11" s="44" t="s">
        <v>14</v>
      </c>
      <c r="G11" s="45">
        <f t="shared" ref="G11:I11" si="10">SUM(G4:G10)</f>
        <v>4411.3468930999979</v>
      </c>
      <c r="H11" s="45">
        <f t="shared" si="10"/>
        <v>882.26937862000011</v>
      </c>
      <c r="I11" s="45">
        <f t="shared" si="10"/>
        <v>5293.6162717199959</v>
      </c>
    </row>
    <row r="12" spans="1:9" x14ac:dyDescent="0.25">
      <c r="C12" s="59"/>
      <c r="E12" s="62"/>
    </row>
    <row r="13" spans="1:9" x14ac:dyDescent="0.25">
      <c r="A13" s="31"/>
      <c r="B13" s="31"/>
      <c r="C13" s="31"/>
      <c r="D13" s="31"/>
      <c r="E13" s="45"/>
      <c r="F13" s="55"/>
    </row>
    <row r="14" spans="1:9" x14ac:dyDescent="0.25">
      <c r="C14" s="59"/>
      <c r="E14" s="62"/>
    </row>
    <row r="16" spans="1:9" s="31" customFormat="1" x14ac:dyDescent="0.25"/>
    <row r="18" spans="2:7" x14ac:dyDescent="0.25">
      <c r="B18" s="31"/>
      <c r="C18" s="31"/>
      <c r="D18" s="31"/>
      <c r="E18" s="56"/>
      <c r="F18" s="55"/>
    </row>
    <row r="20" spans="2:7" ht="15.75" x14ac:dyDescent="0.25">
      <c r="B20" s="31" t="s">
        <v>60</v>
      </c>
      <c r="C20" s="73"/>
      <c r="D20" s="73"/>
      <c r="E20" s="101">
        <v>17353.284</v>
      </c>
      <c r="F20" s="95" t="s">
        <v>15</v>
      </c>
      <c r="G20" s="36">
        <f>+E20/1.2</f>
        <v>14461.07</v>
      </c>
    </row>
    <row r="21" spans="2:7" ht="15.75" x14ac:dyDescent="0.25">
      <c r="B21" s="31" t="s">
        <v>61</v>
      </c>
      <c r="C21" s="31"/>
      <c r="D21" s="31"/>
      <c r="E21" s="101">
        <v>17353.284</v>
      </c>
      <c r="F21" s="95" t="s">
        <v>15</v>
      </c>
    </row>
    <row r="22" spans="2:7" ht="15.75" x14ac:dyDescent="0.25">
      <c r="B22" s="31"/>
      <c r="C22" s="31"/>
      <c r="D22" s="31"/>
      <c r="E22" s="94"/>
      <c r="F22" s="95"/>
    </row>
    <row r="23" spans="2:7" x14ac:dyDescent="0.25">
      <c r="B23" s="31"/>
      <c r="C23" s="31" t="s">
        <v>16</v>
      </c>
      <c r="D23" s="31"/>
      <c r="E23" s="56">
        <f>E21+I4+E20</f>
        <v>0</v>
      </c>
      <c r="F23" s="95" t="s">
        <v>15</v>
      </c>
    </row>
    <row r="24" spans="2:7" x14ac:dyDescent="0.25">
      <c r="B24" s="31"/>
      <c r="C24" s="31" t="s">
        <v>16</v>
      </c>
      <c r="D24" s="31"/>
      <c r="E24" s="93">
        <f>+E23/1.2</f>
        <v>0</v>
      </c>
      <c r="F24" s="95" t="s">
        <v>18</v>
      </c>
    </row>
    <row r="25" spans="2:7" x14ac:dyDescent="0.25">
      <c r="B25" s="31"/>
      <c r="C25" s="31"/>
      <c r="D25" s="31"/>
      <c r="E25" s="93"/>
      <c r="F25" s="5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1"/>
  <sheetViews>
    <sheetView topLeftCell="C1" workbookViewId="0">
      <selection activeCell="H18" sqref="H18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33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19</v>
      </c>
      <c r="D4" s="13" t="s">
        <v>8</v>
      </c>
      <c r="E4" s="6">
        <v>-1</v>
      </c>
      <c r="F4" s="23">
        <f>+G5</f>
        <v>71258.921219999989</v>
      </c>
      <c r="G4" s="16">
        <f>E4*F4</f>
        <v>-71258.921219999989</v>
      </c>
      <c r="H4" s="16">
        <f>G4*0.2</f>
        <v>-14251.784243999999</v>
      </c>
      <c r="I4" s="16">
        <f>G4+H4</f>
        <v>-85510.705463999984</v>
      </c>
    </row>
    <row r="5" spans="2:9" s="17" customFormat="1" ht="31.5" x14ac:dyDescent="0.25">
      <c r="B5" s="13">
        <f>+B4+1</f>
        <v>2</v>
      </c>
      <c r="C5" s="14" t="s">
        <v>77</v>
      </c>
      <c r="D5" s="13" t="s">
        <v>9</v>
      </c>
      <c r="E5" s="15">
        <v>871.34899999999982</v>
      </c>
      <c r="F5" s="66">
        <v>81.78</v>
      </c>
      <c r="G5" s="16">
        <f>E5*F5</f>
        <v>71258.921219999989</v>
      </c>
      <c r="H5" s="16">
        <f>G5*0.2</f>
        <v>14251.784243999999</v>
      </c>
      <c r="I5" s="16">
        <f>G5+H5</f>
        <v>85510.705463999984</v>
      </c>
    </row>
    <row r="6" spans="2:9" s="17" customFormat="1" ht="15.75" x14ac:dyDescent="0.25">
      <c r="B6" s="13">
        <v>3</v>
      </c>
      <c r="C6" s="14" t="s">
        <v>19</v>
      </c>
      <c r="D6" s="13" t="s">
        <v>8</v>
      </c>
      <c r="E6" s="15">
        <v>-1</v>
      </c>
      <c r="F6" s="88">
        <f>+G7</f>
        <v>435.67449999999991</v>
      </c>
      <c r="G6" s="16">
        <f t="shared" ref="G6:G11" si="0">E6*F6</f>
        <v>-435.67449999999991</v>
      </c>
      <c r="H6" s="16">
        <f t="shared" ref="H6:H11" si="1">G6*0.2</f>
        <v>-87.134899999999988</v>
      </c>
      <c r="I6" s="16">
        <f t="shared" ref="I6:I11" si="2">G6+H6</f>
        <v>-522.80939999999987</v>
      </c>
    </row>
    <row r="7" spans="2:9" s="17" customFormat="1" ht="31.5" x14ac:dyDescent="0.25">
      <c r="B7" s="13">
        <v>4</v>
      </c>
      <c r="C7" s="14" t="s">
        <v>78</v>
      </c>
      <c r="D7" s="13" t="s">
        <v>9</v>
      </c>
      <c r="E7" s="15">
        <f>E5</f>
        <v>871.34899999999982</v>
      </c>
      <c r="F7" s="66">
        <v>0.5</v>
      </c>
      <c r="G7" s="16">
        <f>E7*F7</f>
        <v>435.67449999999991</v>
      </c>
      <c r="H7" s="16">
        <f t="shared" si="1"/>
        <v>87.134899999999988</v>
      </c>
      <c r="I7" s="16">
        <f t="shared" si="2"/>
        <v>522.80939999999987</v>
      </c>
    </row>
    <row r="8" spans="2:9" s="17" customFormat="1" ht="15.75" x14ac:dyDescent="0.25">
      <c r="B8" s="13">
        <v>5</v>
      </c>
      <c r="C8" s="14" t="s">
        <v>19</v>
      </c>
      <c r="D8" s="13" t="s">
        <v>8</v>
      </c>
      <c r="E8" s="15">
        <v>-1</v>
      </c>
      <c r="F8" s="16">
        <f>+G9</f>
        <v>479.15481509999984</v>
      </c>
      <c r="G8" s="16">
        <f t="shared" si="0"/>
        <v>-479.15481509999984</v>
      </c>
      <c r="H8" s="16">
        <f t="shared" si="1"/>
        <v>-95.83096301999997</v>
      </c>
      <c r="I8" s="16">
        <f t="shared" si="2"/>
        <v>-574.98577811999985</v>
      </c>
    </row>
    <row r="9" spans="2:9" s="17" customFormat="1" ht="15.75" x14ac:dyDescent="0.25">
      <c r="B9" s="13">
        <v>6</v>
      </c>
      <c r="C9" s="14" t="s">
        <v>20</v>
      </c>
      <c r="D9" s="13" t="s">
        <v>9</v>
      </c>
      <c r="E9" s="15">
        <f>E7</f>
        <v>871.34899999999982</v>
      </c>
      <c r="F9" s="18">
        <v>0.54989999999999994</v>
      </c>
      <c r="G9" s="16">
        <f>E9*F9</f>
        <v>479.15481509999984</v>
      </c>
      <c r="H9" s="16">
        <f t="shared" si="1"/>
        <v>95.83096301999997</v>
      </c>
      <c r="I9" s="16">
        <f>G9+H9</f>
        <v>574.98577811999985</v>
      </c>
    </row>
    <row r="10" spans="2:9" s="17" customFormat="1" ht="15.75" x14ac:dyDescent="0.25">
      <c r="B10" s="13">
        <v>8</v>
      </c>
      <c r="C10" s="14" t="s">
        <v>11</v>
      </c>
      <c r="D10" s="13" t="s">
        <v>9</v>
      </c>
      <c r="E10" s="98">
        <v>0.68500000000000227</v>
      </c>
      <c r="F10" s="100">
        <v>3.3893</v>
      </c>
      <c r="G10" s="99">
        <f t="shared" ref="G10" si="3">E10*F10</f>
        <v>2.3216705000000077</v>
      </c>
      <c r="H10" s="99">
        <f t="shared" si="1"/>
        <v>0.46433410000000158</v>
      </c>
      <c r="I10" s="99">
        <f t="shared" ref="I10" si="4">G10+H10</f>
        <v>2.7860046000000094</v>
      </c>
    </row>
    <row r="11" spans="2:9" s="17" customFormat="1" ht="15.75" x14ac:dyDescent="0.25">
      <c r="B11" s="13">
        <v>9</v>
      </c>
      <c r="C11" s="14" t="s">
        <v>12</v>
      </c>
      <c r="D11" s="13" t="s">
        <v>13</v>
      </c>
      <c r="E11" s="15"/>
      <c r="F11" s="18">
        <v>0.6</v>
      </c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75" x14ac:dyDescent="0.25">
      <c r="B12" s="3"/>
      <c r="C12" s="3"/>
      <c r="D12" s="3"/>
      <c r="E12" s="3"/>
      <c r="F12" s="8" t="s">
        <v>14</v>
      </c>
      <c r="G12" s="9">
        <f>SUM(G4:G11)</f>
        <v>2.3216705000000077</v>
      </c>
      <c r="H12" s="9">
        <f>SUM(H4:H11)</f>
        <v>0.46433410000000158</v>
      </c>
      <c r="I12" s="9">
        <f>SUM(I4:I11)</f>
        <v>2.7860046000000094</v>
      </c>
    </row>
    <row r="14" spans="2:9" x14ac:dyDescent="0.25">
      <c r="E14" s="20"/>
      <c r="F14" s="20"/>
    </row>
    <row r="15" spans="2:9" x14ac:dyDescent="0.25">
      <c r="H15" s="19"/>
    </row>
    <row r="18" spans="2:9" s="17" customFormat="1" ht="15.75" x14ac:dyDescent="0.25">
      <c r="B18" s="12" t="s">
        <v>62</v>
      </c>
      <c r="C18" s="12"/>
      <c r="D18" s="12"/>
      <c r="E18" s="67">
        <v>49051.907999999996</v>
      </c>
      <c r="F18" s="68" t="s">
        <v>15</v>
      </c>
      <c r="G18" s="69"/>
      <c r="H18" s="69"/>
    </row>
    <row r="19" spans="2:9" s="17" customFormat="1" ht="15.75" x14ac:dyDescent="0.25">
      <c r="B19" s="12" t="s">
        <v>62</v>
      </c>
      <c r="C19" s="12"/>
      <c r="D19" s="12"/>
      <c r="E19" s="67">
        <v>300.59999999999997</v>
      </c>
      <c r="F19" s="68" t="s">
        <v>15</v>
      </c>
      <c r="G19" s="69"/>
    </row>
    <row r="20" spans="2:9" s="17" customFormat="1" ht="15.75" x14ac:dyDescent="0.25">
      <c r="B20" s="12" t="s">
        <v>62</v>
      </c>
      <c r="C20" s="12"/>
      <c r="D20" s="12"/>
      <c r="E20" s="67">
        <v>330.59999999999997</v>
      </c>
      <c r="F20" s="68" t="s">
        <v>15</v>
      </c>
      <c r="G20" s="69"/>
    </row>
    <row r="21" spans="2:9" s="17" customFormat="1" ht="15.75" x14ac:dyDescent="0.25">
      <c r="B21" s="12"/>
      <c r="C21" s="12"/>
      <c r="D21" s="12"/>
      <c r="E21" s="67"/>
      <c r="F21" s="68"/>
    </row>
    <row r="22" spans="2:9" s="17" customFormat="1" ht="15.75" x14ac:dyDescent="0.25">
      <c r="B22" s="12" t="s">
        <v>63</v>
      </c>
      <c r="C22" s="12"/>
      <c r="D22" s="12"/>
      <c r="E22" s="67">
        <v>49051.907999999996</v>
      </c>
      <c r="F22" s="68" t="s">
        <v>15</v>
      </c>
      <c r="G22" s="69"/>
    </row>
    <row r="23" spans="2:9" s="17" customFormat="1" ht="15.75" x14ac:dyDescent="0.25">
      <c r="B23" s="12" t="s">
        <v>63</v>
      </c>
      <c r="C23" s="12"/>
      <c r="D23" s="12"/>
      <c r="E23" s="67">
        <v>300.59999999999997</v>
      </c>
      <c r="F23" s="68" t="s">
        <v>15</v>
      </c>
      <c r="G23" s="69"/>
    </row>
    <row r="24" spans="2:9" s="17" customFormat="1" ht="15.75" x14ac:dyDescent="0.25">
      <c r="B24" s="12" t="s">
        <v>63</v>
      </c>
      <c r="C24" s="12"/>
      <c r="D24" s="12"/>
      <c r="E24" s="67">
        <v>330.59999999999997</v>
      </c>
      <c r="F24" s="68" t="s">
        <v>15</v>
      </c>
      <c r="G24" s="69"/>
      <c r="H24" s="69"/>
    </row>
    <row r="25" spans="2:9" s="17" customFormat="1" ht="15.75" x14ac:dyDescent="0.25">
      <c r="B25" s="12"/>
      <c r="C25" s="12"/>
      <c r="D25" s="12"/>
      <c r="E25" s="67"/>
      <c r="F25" s="68"/>
      <c r="H25" s="69"/>
    </row>
    <row r="26" spans="2:9" s="17" customFormat="1" ht="15.75" x14ac:dyDescent="0.25">
      <c r="B26" s="12"/>
      <c r="C26" s="12"/>
      <c r="D26" s="12"/>
      <c r="E26" s="67"/>
      <c r="F26" s="68"/>
      <c r="H26" s="69"/>
    </row>
    <row r="27" spans="2:9" s="17" customFormat="1" ht="15.75" x14ac:dyDescent="0.25">
      <c r="B27" s="12"/>
      <c r="C27" s="12" t="s">
        <v>21</v>
      </c>
      <c r="D27" s="12"/>
      <c r="E27" s="67">
        <f>E28+E29</f>
        <v>12757.715357880008</v>
      </c>
      <c r="F27" s="68" t="s">
        <v>22</v>
      </c>
      <c r="G27" s="69"/>
    </row>
    <row r="28" spans="2:9" s="17" customFormat="1" ht="15.75" x14ac:dyDescent="0.25">
      <c r="B28" s="12"/>
      <c r="C28" s="17" t="s">
        <v>23</v>
      </c>
      <c r="D28" s="12"/>
      <c r="E28" s="67">
        <f>E22+E18+I4</f>
        <v>12593.110536000007</v>
      </c>
      <c r="F28" s="68" t="s">
        <v>15</v>
      </c>
    </row>
    <row r="29" spans="2:9" ht="15.75" x14ac:dyDescent="0.25">
      <c r="B29" s="17"/>
      <c r="C29" s="17" t="s">
        <v>24</v>
      </c>
      <c r="D29" s="17"/>
      <c r="E29" s="67">
        <f>E24+E23+E20+E19+I6+I8</f>
        <v>164.60482188000015</v>
      </c>
      <c r="F29" s="68" t="s">
        <v>15</v>
      </c>
      <c r="I29" s="21"/>
    </row>
    <row r="30" spans="2:9" ht="15.75" x14ac:dyDescent="0.25">
      <c r="E30" s="71"/>
      <c r="F30" s="68"/>
      <c r="I30" s="21"/>
    </row>
    <row r="31" spans="2:9" x14ac:dyDescent="0.25">
      <c r="E31" s="70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4AA-4BCB-4DA4-A0D4-D644CF889AB3}">
  <sheetPr>
    <tabColor theme="2"/>
  </sheetPr>
  <dimension ref="B1:I28"/>
  <sheetViews>
    <sheetView topLeftCell="B1" zoomScaleNormal="100" workbookViewId="0">
      <selection activeCell="E9" sqref="E9:F9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43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44</v>
      </c>
      <c r="D3" s="37" t="s">
        <v>8</v>
      </c>
      <c r="E3" s="39">
        <v>-1</v>
      </c>
      <c r="F3" s="34">
        <v>5008.04</v>
      </c>
      <c r="G3" s="40">
        <f>E3*F3</f>
        <v>-5008.04</v>
      </c>
      <c r="H3" s="40">
        <f>G3*0.2</f>
        <v>-1001.6080000000001</v>
      </c>
      <c r="I3" s="40">
        <f>G3+H3</f>
        <v>-6009.6480000000001</v>
      </c>
    </row>
    <row r="4" spans="2:9" s="31" customFormat="1" ht="30" x14ac:dyDescent="0.25">
      <c r="B4" s="37">
        <f>+B3+1</f>
        <v>2</v>
      </c>
      <c r="C4" s="38" t="s">
        <v>79</v>
      </c>
      <c r="D4" s="37" t="s">
        <v>9</v>
      </c>
      <c r="E4" s="39">
        <v>131.655</v>
      </c>
      <c r="F4" s="96">
        <v>90.89</v>
      </c>
      <c r="G4" s="40">
        <f>E4*F4</f>
        <v>11966.122950000001</v>
      </c>
      <c r="H4" s="40">
        <f>G4*0.2</f>
        <v>2393.2245900000003</v>
      </c>
      <c r="I4" s="40">
        <f>G4+H4</f>
        <v>14359.347540000001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f>+E4</f>
        <v>131.655</v>
      </c>
      <c r="F5" s="64">
        <v>1.0733999999999999</v>
      </c>
      <c r="G5" s="40">
        <f>E5*F5</f>
        <v>141.318477</v>
      </c>
      <c r="H5" s="40">
        <f t="shared" ref="H5:H10" si="1">G5*0.2</f>
        <v>28.263695400000003</v>
      </c>
      <c r="I5" s="40">
        <f t="shared" ref="I5:I10" si="2">G5+H5</f>
        <v>169.58217239999999</v>
      </c>
    </row>
    <row r="6" spans="2:9" s="31" customFormat="1" ht="15.75" x14ac:dyDescent="0.25">
      <c r="B6" s="37">
        <v>4</v>
      </c>
      <c r="C6" s="48" t="s">
        <v>40</v>
      </c>
      <c r="D6" s="37" t="s">
        <v>9</v>
      </c>
      <c r="E6" s="49">
        <v>5.7</v>
      </c>
      <c r="F6" s="64">
        <v>5.9855999999999998</v>
      </c>
      <c r="G6" s="40">
        <f t="shared" ref="G6:G10" si="3">E6*F6</f>
        <v>34.117919999999998</v>
      </c>
      <c r="H6" s="40">
        <f t="shared" si="1"/>
        <v>6.8235840000000003</v>
      </c>
      <c r="I6" s="40">
        <f t="shared" si="2"/>
        <v>40.941503999999995</v>
      </c>
    </row>
    <row r="7" spans="2:9" s="31" customFormat="1" ht="15.75" x14ac:dyDescent="0.25">
      <c r="B7" s="37">
        <v>5</v>
      </c>
      <c r="C7" s="48" t="s">
        <v>35</v>
      </c>
      <c r="D7" s="37" t="s">
        <v>9</v>
      </c>
      <c r="E7" s="49">
        <v>125.2</v>
      </c>
      <c r="F7" s="64">
        <v>7.4818999999999996</v>
      </c>
      <c r="G7" s="40">
        <f t="shared" si="3"/>
        <v>936.73388</v>
      </c>
      <c r="H7" s="40">
        <f t="shared" si="1"/>
        <v>187.34677600000001</v>
      </c>
      <c r="I7" s="40">
        <f t="shared" si="2"/>
        <v>1124.0806560000001</v>
      </c>
    </row>
    <row r="8" spans="2:9" s="31" customFormat="1" ht="15.75" x14ac:dyDescent="0.25">
      <c r="B8" s="37">
        <v>6</v>
      </c>
      <c r="C8" s="48" t="s">
        <v>11</v>
      </c>
      <c r="D8" s="37" t="s">
        <v>9</v>
      </c>
      <c r="E8" s="49">
        <v>8.6629389269219139</v>
      </c>
      <c r="F8" s="64">
        <v>3.3893</v>
      </c>
      <c r="G8" s="40">
        <f t="shared" si="3"/>
        <v>29.361298905016444</v>
      </c>
      <c r="H8" s="40">
        <f t="shared" si="1"/>
        <v>5.8722597810032893</v>
      </c>
      <c r="I8" s="40">
        <f t="shared" si="2"/>
        <v>35.233558686019734</v>
      </c>
    </row>
    <row r="9" spans="2:9" s="31" customFormat="1" ht="15.75" x14ac:dyDescent="0.25">
      <c r="B9" s="37">
        <v>7</v>
      </c>
      <c r="C9" s="48" t="s">
        <v>49</v>
      </c>
      <c r="D9" s="37" t="s">
        <v>9</v>
      </c>
      <c r="E9" s="49">
        <v>6.8744837333949285</v>
      </c>
      <c r="F9" s="64">
        <v>9.0890000000000004</v>
      </c>
      <c r="G9" s="40">
        <f t="shared" si="3"/>
        <v>62.482182652826509</v>
      </c>
      <c r="H9" s="40">
        <f t="shared" si="1"/>
        <v>12.496436530565303</v>
      </c>
      <c r="I9" s="40">
        <f t="shared" si="2"/>
        <v>74.978619183391814</v>
      </c>
    </row>
    <row r="10" spans="2:9" x14ac:dyDescent="0.25">
      <c r="B10" s="37">
        <v>8</v>
      </c>
      <c r="C10" s="50" t="s">
        <v>12</v>
      </c>
      <c r="D10" s="51" t="s">
        <v>13</v>
      </c>
      <c r="E10" s="52"/>
      <c r="F10" s="53">
        <v>0.6</v>
      </c>
      <c r="G10" s="54">
        <f t="shared" si="3"/>
        <v>0</v>
      </c>
      <c r="H10" s="54">
        <f t="shared" si="1"/>
        <v>0</v>
      </c>
      <c r="I10" s="54">
        <f t="shared" si="2"/>
        <v>0</v>
      </c>
    </row>
    <row r="11" spans="2:9" x14ac:dyDescent="0.25">
      <c r="F11" s="44" t="s">
        <v>14</v>
      </c>
      <c r="G11" s="45">
        <f>SUM(G3:G10)</f>
        <v>8162.0967085578432</v>
      </c>
      <c r="H11" s="45">
        <f>SUM(H3:H10)</f>
        <v>1632.4193417115687</v>
      </c>
      <c r="I11" s="45">
        <f>SUM(I3:I10)</f>
        <v>9794.5160502694125</v>
      </c>
    </row>
    <row r="16" spans="2:9" ht="13.9" x14ac:dyDescent="0.25">
      <c r="F16" s="36"/>
    </row>
    <row r="18" spans="2:8" s="31" customFormat="1" ht="15.75" x14ac:dyDescent="0.25">
      <c r="B18" s="31" t="s">
        <v>64</v>
      </c>
      <c r="E18" s="92">
        <v>3004.8240000000001</v>
      </c>
      <c r="F18" s="55" t="s">
        <v>15</v>
      </c>
      <c r="G18" s="57"/>
    </row>
    <row r="19" spans="2:8" s="31" customFormat="1" ht="15.75" x14ac:dyDescent="0.25">
      <c r="B19" s="31" t="s">
        <v>65</v>
      </c>
      <c r="E19" s="92">
        <v>3004.8240000000001</v>
      </c>
      <c r="F19" s="55" t="s">
        <v>15</v>
      </c>
    </row>
    <row r="20" spans="2:8" s="31" customFormat="1" ht="15.6" x14ac:dyDescent="0.3">
      <c r="E20" s="67"/>
      <c r="F20" s="55"/>
    </row>
    <row r="21" spans="2:8" s="31" customFormat="1" x14ac:dyDescent="0.25">
      <c r="C21" s="31" t="s">
        <v>16</v>
      </c>
      <c r="E21" s="56">
        <f>E19+I3+E18</f>
        <v>0</v>
      </c>
      <c r="F21" s="55" t="s">
        <v>15</v>
      </c>
      <c r="H21" s="57"/>
    </row>
    <row r="22" spans="2:8" s="31" customFormat="1" x14ac:dyDescent="0.25">
      <c r="C22" s="31" t="s">
        <v>17</v>
      </c>
      <c r="E22" s="56">
        <f>+E21/1.2</f>
        <v>0</v>
      </c>
      <c r="F22" s="55" t="s">
        <v>18</v>
      </c>
      <c r="G22" s="57"/>
    </row>
    <row r="23" spans="2:8" x14ac:dyDescent="0.25">
      <c r="E23" s="58"/>
    </row>
    <row r="27" spans="2:8" x14ac:dyDescent="0.25">
      <c r="E27" s="97"/>
    </row>
    <row r="28" spans="2:8" x14ac:dyDescent="0.25">
      <c r="E28" s="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E618-C3E2-4704-A40A-CFA1186A6BFE}">
  <sheetPr>
    <tabColor theme="2"/>
  </sheetPr>
  <dimension ref="B1:I28"/>
  <sheetViews>
    <sheetView tabSelected="1" zoomScaleNormal="100" workbookViewId="0">
      <selection activeCell="L20" sqref="L20"/>
    </sheetView>
  </sheetViews>
  <sheetFormatPr defaultColWidth="8.85546875" defaultRowHeight="15" x14ac:dyDescent="0.25"/>
  <cols>
    <col min="1" max="1" width="8.85546875" style="35"/>
    <col min="2" max="2" width="9.140625" style="35" bestFit="1" customWidth="1"/>
    <col min="3" max="3" width="34.42578125" style="35" customWidth="1"/>
    <col min="4" max="4" width="7.140625" style="35" bestFit="1" customWidth="1"/>
    <col min="5" max="5" width="14.42578125" style="35" customWidth="1"/>
    <col min="6" max="6" width="15.7109375" style="35" customWidth="1"/>
    <col min="7" max="7" width="12.28515625" style="35" customWidth="1"/>
    <col min="8" max="8" width="10.7109375" style="35" customWidth="1"/>
    <col min="9" max="9" width="11.7109375" style="35" bestFit="1" customWidth="1"/>
    <col min="10" max="10" width="8.85546875" style="35"/>
    <col min="11" max="11" width="9.85546875" style="35" bestFit="1" customWidth="1"/>
    <col min="12" max="16384" width="8.85546875" style="35"/>
  </cols>
  <sheetData>
    <row r="1" spans="2:9" x14ac:dyDescent="0.25">
      <c r="C1" s="35" t="s">
        <v>45</v>
      </c>
    </row>
    <row r="2" spans="2:9" s="31" customFormat="1" ht="28.5" x14ac:dyDescent="0.25">
      <c r="B2" s="29" t="s">
        <v>0</v>
      </c>
      <c r="C2" s="29" t="s">
        <v>1</v>
      </c>
      <c r="D2" s="29" t="s">
        <v>2</v>
      </c>
      <c r="E2" s="30" t="s">
        <v>3</v>
      </c>
      <c r="F2" s="30" t="s">
        <v>4</v>
      </c>
      <c r="G2" s="30" t="s">
        <v>5</v>
      </c>
      <c r="H2" s="30" t="s">
        <v>6</v>
      </c>
      <c r="I2" s="30" t="s">
        <v>7</v>
      </c>
    </row>
    <row r="3" spans="2:9" s="31" customFormat="1" x14ac:dyDescent="0.25">
      <c r="B3" s="32">
        <v>1</v>
      </c>
      <c r="C3" s="63" t="s">
        <v>46</v>
      </c>
      <c r="D3" s="37" t="s">
        <v>8</v>
      </c>
      <c r="E3" s="39">
        <v>-1</v>
      </c>
      <c r="F3" s="34">
        <f>+G4</f>
        <v>4626.0283300000001</v>
      </c>
      <c r="G3" s="40">
        <f>E3*F3</f>
        <v>-4626.0283300000001</v>
      </c>
      <c r="H3" s="40">
        <f>G3*0.2</f>
        <v>-925.20566600000006</v>
      </c>
      <c r="I3" s="40">
        <f>G3+H3</f>
        <v>-5551.2339959999999</v>
      </c>
    </row>
    <row r="4" spans="2:9" s="31" customFormat="1" ht="45" x14ac:dyDescent="0.25">
      <c r="B4" s="37">
        <f>+B3+1</f>
        <v>2</v>
      </c>
      <c r="C4" s="38" t="s">
        <v>80</v>
      </c>
      <c r="D4" s="37" t="s">
        <v>9</v>
      </c>
      <c r="E4" s="39">
        <v>50.896999999999998</v>
      </c>
      <c r="F4" s="96">
        <v>90.89</v>
      </c>
      <c r="G4" s="40">
        <f>E4*F4</f>
        <v>4626.0283300000001</v>
      </c>
      <c r="H4" s="40">
        <f>G4*0.2</f>
        <v>925.20566600000006</v>
      </c>
      <c r="I4" s="40">
        <f>G4+H4</f>
        <v>5551.2339959999999</v>
      </c>
    </row>
    <row r="5" spans="2:9" s="31" customFormat="1" ht="15.75" x14ac:dyDescent="0.25">
      <c r="B5" s="37">
        <f t="shared" ref="B5" si="0">+B4+1</f>
        <v>3</v>
      </c>
      <c r="C5" s="38" t="s">
        <v>10</v>
      </c>
      <c r="D5" s="37" t="s">
        <v>9</v>
      </c>
      <c r="E5" s="39">
        <f>+E4</f>
        <v>50.896999999999998</v>
      </c>
      <c r="F5" s="64">
        <v>1.0733999999999999</v>
      </c>
      <c r="G5" s="40">
        <f>E5*F5</f>
        <v>54.632839799999992</v>
      </c>
      <c r="H5" s="40">
        <f t="shared" ref="H5:H10" si="1">G5*0.2</f>
        <v>10.92656796</v>
      </c>
      <c r="I5" s="40">
        <f t="shared" ref="I5:I10" si="2">G5+H5</f>
        <v>65.559407759999999</v>
      </c>
    </row>
    <row r="6" spans="2:9" s="31" customFormat="1" ht="15.75" x14ac:dyDescent="0.25">
      <c r="B6" s="37">
        <v>4</v>
      </c>
      <c r="C6" s="48" t="s">
        <v>40</v>
      </c>
      <c r="D6" s="37" t="s">
        <v>9</v>
      </c>
      <c r="E6" s="49">
        <v>45.084999999999987</v>
      </c>
      <c r="F6" s="64">
        <v>5.9855999999999998</v>
      </c>
      <c r="G6" s="40">
        <f t="shared" ref="G6:G10" si="3">E6*F6</f>
        <v>269.86077599999993</v>
      </c>
      <c r="H6" s="40">
        <f t="shared" si="1"/>
        <v>53.972155199999989</v>
      </c>
      <c r="I6" s="40">
        <f t="shared" si="2"/>
        <v>323.8329311999999</v>
      </c>
    </row>
    <row r="7" spans="2:9" s="31" customFormat="1" ht="15.75" x14ac:dyDescent="0.25">
      <c r="B7" s="37">
        <v>5</v>
      </c>
      <c r="C7" s="48" t="s">
        <v>35</v>
      </c>
      <c r="D7" s="37" t="s">
        <v>9</v>
      </c>
      <c r="E7" s="49">
        <v>3.2570000000000001</v>
      </c>
      <c r="F7" s="64">
        <v>7.4818999999999996</v>
      </c>
      <c r="G7" s="40">
        <f t="shared" si="3"/>
        <v>24.3685483</v>
      </c>
      <c r="H7" s="40">
        <f t="shared" si="1"/>
        <v>4.8737096600000003</v>
      </c>
      <c r="I7" s="40">
        <f t="shared" si="2"/>
        <v>29.24225796</v>
      </c>
    </row>
    <row r="8" spans="2:9" s="31" customFormat="1" ht="15.75" x14ac:dyDescent="0.25">
      <c r="B8" s="37">
        <v>6</v>
      </c>
      <c r="C8" s="48" t="s">
        <v>11</v>
      </c>
      <c r="D8" s="37" t="s">
        <v>9</v>
      </c>
      <c r="E8" s="49">
        <v>3.4822633209105449</v>
      </c>
      <c r="F8" s="64">
        <v>8.6122999999999994</v>
      </c>
      <c r="G8" s="40">
        <f t="shared" si="3"/>
        <v>29.990296398677884</v>
      </c>
      <c r="H8" s="40">
        <f t="shared" si="1"/>
        <v>5.9980592797355774</v>
      </c>
      <c r="I8" s="40">
        <f t="shared" si="2"/>
        <v>35.988355678413463</v>
      </c>
    </row>
    <row r="9" spans="2:9" s="31" customFormat="1" ht="15.75" x14ac:dyDescent="0.25">
      <c r="B9" s="37">
        <v>7</v>
      </c>
      <c r="C9" s="48" t="s">
        <v>49</v>
      </c>
      <c r="D9" s="37" t="s">
        <v>9</v>
      </c>
      <c r="E9" s="49">
        <v>1.9141499999999991</v>
      </c>
      <c r="F9" s="64">
        <v>9.0890000000000004</v>
      </c>
      <c r="G9" s="40">
        <f t="shared" si="3"/>
        <v>17.397709349999992</v>
      </c>
      <c r="H9" s="40">
        <f t="shared" ref="H9" si="4">G9*0.2</f>
        <v>3.4795418699999985</v>
      </c>
      <c r="I9" s="40">
        <f t="shared" ref="I9" si="5">G9+H9</f>
        <v>20.877251219999991</v>
      </c>
    </row>
    <row r="10" spans="2:9" x14ac:dyDescent="0.25">
      <c r="B10" s="37">
        <v>8</v>
      </c>
      <c r="C10" s="50" t="s">
        <v>12</v>
      </c>
      <c r="D10" s="51" t="s">
        <v>13</v>
      </c>
      <c r="E10" s="52"/>
      <c r="F10" s="53">
        <v>0.6</v>
      </c>
      <c r="G10" s="54">
        <f t="shared" si="3"/>
        <v>0</v>
      </c>
      <c r="H10" s="54">
        <f t="shared" si="1"/>
        <v>0</v>
      </c>
      <c r="I10" s="54">
        <f t="shared" si="2"/>
        <v>0</v>
      </c>
    </row>
    <row r="11" spans="2:9" x14ac:dyDescent="0.25">
      <c r="F11" s="44" t="s">
        <v>14</v>
      </c>
      <c r="G11" s="45">
        <f>SUM(G3:G10)</f>
        <v>396.25016984867784</v>
      </c>
      <c r="H11" s="45">
        <f>SUM(H3:H10)</f>
        <v>79.250033969735568</v>
      </c>
      <c r="I11" s="45">
        <f>SUM(I3:I10)</f>
        <v>475.50020381841341</v>
      </c>
    </row>
    <row r="16" spans="2:9" ht="13.9" x14ac:dyDescent="0.25">
      <c r="F16" s="36"/>
    </row>
    <row r="18" spans="2:8" s="31" customFormat="1" ht="15.75" x14ac:dyDescent="0.25">
      <c r="B18" s="31" t="s">
        <v>66</v>
      </c>
      <c r="E18" s="92">
        <v>2924.22</v>
      </c>
      <c r="F18" s="55" t="s">
        <v>15</v>
      </c>
      <c r="G18" s="57"/>
    </row>
    <row r="19" spans="2:8" s="31" customFormat="1" ht="15.75" x14ac:dyDescent="0.25">
      <c r="B19" s="31" t="s">
        <v>67</v>
      </c>
      <c r="E19" s="92">
        <v>2924.22</v>
      </c>
      <c r="F19" s="55" t="s">
        <v>15</v>
      </c>
    </row>
    <row r="20" spans="2:8" s="31" customFormat="1" ht="15.6" x14ac:dyDescent="0.3">
      <c r="E20" s="67"/>
      <c r="F20" s="55"/>
    </row>
    <row r="21" spans="2:8" s="31" customFormat="1" x14ac:dyDescent="0.25">
      <c r="C21" s="31" t="s">
        <v>16</v>
      </c>
      <c r="E21" s="56">
        <f>E19+I3+E18</f>
        <v>297.20600399999967</v>
      </c>
      <c r="F21" s="55" t="s">
        <v>15</v>
      </c>
      <c r="H21" s="57"/>
    </row>
    <row r="22" spans="2:8" s="31" customFormat="1" x14ac:dyDescent="0.25">
      <c r="C22" s="31" t="s">
        <v>17</v>
      </c>
      <c r="E22" s="56">
        <f>+E21/1.2</f>
        <v>247.67166999999972</v>
      </c>
      <c r="F22" s="55" t="s">
        <v>18</v>
      </c>
      <c r="G22" s="57"/>
    </row>
    <row r="23" spans="2:8" x14ac:dyDescent="0.25">
      <c r="E23" s="58"/>
    </row>
    <row r="27" spans="2:8" x14ac:dyDescent="0.25">
      <c r="E27" s="97"/>
    </row>
    <row r="28" spans="2:8" x14ac:dyDescent="0.25">
      <c r="E28" s="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N21"/>
  <sheetViews>
    <sheetView workbookViewId="0">
      <selection activeCell="G20" sqref="G2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25"/>
      <c r="C2" s="26" t="s">
        <v>34</v>
      </c>
      <c r="D2" s="25"/>
      <c r="E2" s="27"/>
      <c r="F2" s="24"/>
      <c r="G2" s="28"/>
      <c r="H2" s="28"/>
      <c r="I2" s="28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30" t="s">
        <v>6</v>
      </c>
      <c r="I3" s="2" t="s">
        <v>7</v>
      </c>
    </row>
    <row r="4" spans="2:9" s="31" customFormat="1" x14ac:dyDescent="0.25">
      <c r="B4" s="13">
        <v>1</v>
      </c>
      <c r="C4" s="14" t="s">
        <v>29</v>
      </c>
      <c r="D4" s="13" t="s">
        <v>8</v>
      </c>
      <c r="E4" s="6">
        <v>-1</v>
      </c>
      <c r="F4" s="23">
        <f>+G5</f>
        <v>2434.6468000000004</v>
      </c>
      <c r="G4" s="16">
        <f>E4*F4</f>
        <v>-2434.6468000000004</v>
      </c>
      <c r="H4" s="16">
        <f>G4*0.2</f>
        <v>-486.92936000000009</v>
      </c>
      <c r="I4" s="16">
        <f>G4+H4</f>
        <v>-2921.5761600000005</v>
      </c>
    </row>
    <row r="5" spans="2:9" s="12" customFormat="1" ht="47.25" x14ac:dyDescent="0.25">
      <c r="B5" s="4">
        <v>1</v>
      </c>
      <c r="C5" s="22" t="s">
        <v>81</v>
      </c>
      <c r="D5" s="4" t="s">
        <v>9</v>
      </c>
      <c r="E5" s="6">
        <v>29.060000000000002</v>
      </c>
      <c r="F5" s="66">
        <v>83.78</v>
      </c>
      <c r="G5" s="23">
        <f t="shared" ref="G5" si="0">E5*F5</f>
        <v>2434.6468000000004</v>
      </c>
      <c r="H5" s="23">
        <f>G5*0.2</f>
        <v>486.92936000000009</v>
      </c>
      <c r="I5" s="23">
        <f>G5+H5</f>
        <v>2921.5761600000005</v>
      </c>
    </row>
    <row r="6" spans="2:9" s="12" customFormat="1" x14ac:dyDescent="0.25">
      <c r="B6" s="4">
        <v>1</v>
      </c>
      <c r="C6" s="5" t="s">
        <v>10</v>
      </c>
      <c r="D6" s="4" t="s">
        <v>9</v>
      </c>
      <c r="E6" s="6">
        <f>+E5</f>
        <v>29.060000000000002</v>
      </c>
      <c r="F6" s="18">
        <v>1.0733999999999999</v>
      </c>
      <c r="G6" s="23">
        <f t="shared" ref="G6:G7" si="1">E6*F6</f>
        <v>31.193003999999998</v>
      </c>
      <c r="H6" s="23">
        <f t="shared" ref="H6:H7" si="2">G6*0.2</f>
        <v>6.2386008000000004</v>
      </c>
      <c r="I6" s="23">
        <f t="shared" ref="I6:I7" si="3">G6+H6</f>
        <v>37.431604800000002</v>
      </c>
    </row>
    <row r="7" spans="2:9" x14ac:dyDescent="0.25">
      <c r="B7" s="4">
        <f t="shared" ref="B7" si="4">+B6+1</f>
        <v>2</v>
      </c>
      <c r="C7" s="5" t="s">
        <v>12</v>
      </c>
      <c r="D7" s="4" t="s">
        <v>13</v>
      </c>
      <c r="E7" s="6"/>
      <c r="F7" s="11">
        <v>0.6</v>
      </c>
      <c r="G7" s="23">
        <f t="shared" si="1"/>
        <v>0</v>
      </c>
      <c r="H7" s="23">
        <f t="shared" si="2"/>
        <v>0</v>
      </c>
      <c r="I7" s="23">
        <f t="shared" si="3"/>
        <v>0</v>
      </c>
    </row>
    <row r="8" spans="2:9" x14ac:dyDescent="0.25">
      <c r="F8" s="8" t="s">
        <v>14</v>
      </c>
      <c r="G8" s="65">
        <f>SUM(G4:G7)</f>
        <v>31.193003999999998</v>
      </c>
      <c r="H8" s="65">
        <f t="shared" ref="H8:I8" si="5">SUM(H4:H7)</f>
        <v>6.2386008000000004</v>
      </c>
      <c r="I8" s="65">
        <f t="shared" si="5"/>
        <v>37.431604800000002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27</v>
      </c>
    </row>
    <row r="16" spans="2:9" s="35" customFormat="1" x14ac:dyDescent="0.25">
      <c r="B16" s="31" t="s">
        <v>68</v>
      </c>
      <c r="C16" s="73"/>
      <c r="D16" s="73"/>
      <c r="E16" s="92">
        <v>1755.396</v>
      </c>
      <c r="F16" s="95" t="s">
        <v>15</v>
      </c>
      <c r="G16" s="36"/>
    </row>
    <row r="17" spans="2:14" s="35" customFormat="1" x14ac:dyDescent="0.25">
      <c r="B17" s="31" t="s">
        <v>69</v>
      </c>
      <c r="C17" s="31"/>
      <c r="D17" s="31"/>
      <c r="E17" s="92">
        <v>1755.396</v>
      </c>
      <c r="F17" s="95" t="s">
        <v>15</v>
      </c>
    </row>
    <row r="18" spans="2:14" s="35" customFormat="1" x14ac:dyDescent="0.25">
      <c r="B18" s="31"/>
      <c r="C18" s="31"/>
      <c r="D18" s="31"/>
      <c r="E18" s="94"/>
      <c r="F18" s="95"/>
    </row>
    <row r="19" spans="2:14" s="35" customFormat="1" ht="15" x14ac:dyDescent="0.25">
      <c r="B19" s="31"/>
      <c r="C19" s="31" t="s">
        <v>16</v>
      </c>
      <c r="D19" s="31"/>
      <c r="E19" s="56">
        <f>E17+I4+E16</f>
        <v>589.21583999999939</v>
      </c>
      <c r="F19" s="95" t="s">
        <v>15</v>
      </c>
    </row>
    <row r="20" spans="2:14" s="35" customFormat="1" ht="15" x14ac:dyDescent="0.25">
      <c r="B20" s="31"/>
      <c r="C20" s="31" t="s">
        <v>16</v>
      </c>
      <c r="D20" s="31"/>
      <c r="E20" s="56">
        <f>+E19/1.2</f>
        <v>491.01319999999953</v>
      </c>
      <c r="F20" s="95" t="s">
        <v>18</v>
      </c>
    </row>
    <row r="21" spans="2:14" x14ac:dyDescent="0.25">
      <c r="L21" s="35"/>
      <c r="M21" s="35"/>
      <c r="N21" s="3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Оконч.плащане Русе Кемикълс</vt:lpstr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Оконч.плащане ЛКМК</vt:lpstr>
      <vt:lpstr>Оконч.плащане Булмаш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2025-01-07T10:22:42Z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