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DEKEMVRI_2024/FAKTURI/Топлофикации/Топлофикации финал/"/>
    </mc:Choice>
  </mc:AlternateContent>
  <xr:revisionPtr revIDLastSave="2485" documentId="8_{4787745F-0F81-4ED3-8635-230621C462B2}" xr6:coauthVersionLast="47" xr6:coauthVersionMax="47" xr10:uidLastSave="{F4DFF7ED-A8C4-4E81-A0DD-138613BCA8C4}"/>
  <bookViews>
    <workbookView xWindow="-108" yWindow="-108" windowWidth="23256" windowHeight="12576" tabRatio="897" xr2:uid="{6181C59F-D665-4BC0-B758-0A74609C04CD}"/>
  </bookViews>
  <sheets>
    <sheet name="Плевен 20.12.-31.12.2024" sheetId="11" r:id="rId1"/>
    <sheet name="Бургас 20.12.-31.12.2024" sheetId="12" r:id="rId2"/>
    <sheet name="Враца 20.12.-31.12.2024" sheetId="13" r:id="rId3"/>
    <sheet name="Перник 20.12.-31.12.2024" sheetId="16" r:id="rId4"/>
    <sheet name="Русе 20.12.-31.12.2024" sheetId="17" r:id="rId5"/>
    <sheet name="ВеликоТърново 20.12.-31.12.2024" sheetId="15" r:id="rId6"/>
    <sheet name="Марица 3 20.12.-31.12.2024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15" l="1"/>
  <c r="H18" i="15"/>
  <c r="I18" i="15" s="1"/>
  <c r="J18" i="15" s="1"/>
  <c r="H17" i="15"/>
  <c r="I17" i="15" s="1"/>
  <c r="J17" i="15" s="1"/>
  <c r="H16" i="15"/>
  <c r="I16" i="15" s="1"/>
  <c r="H15" i="15"/>
  <c r="H32" i="13"/>
  <c r="I15" i="15" l="1"/>
  <c r="J15" i="15" s="1"/>
  <c r="J16" i="15"/>
  <c r="I24" i="15"/>
  <c r="J24" i="15" s="1"/>
  <c r="I32" i="13"/>
  <c r="J32" i="13" s="1"/>
  <c r="H23" i="13"/>
  <c r="H22" i="13"/>
  <c r="I22" i="13" s="1"/>
  <c r="J22" i="13" s="1"/>
  <c r="H31" i="13"/>
  <c r="H25" i="13"/>
  <c r="I25" i="13" s="1"/>
  <c r="J25" i="13" s="1"/>
  <c r="H24" i="13"/>
  <c r="I24" i="13" s="1"/>
  <c r="J24" i="13" s="1"/>
  <c r="H21" i="13"/>
  <c r="H20" i="13"/>
  <c r="H26" i="12"/>
  <c r="I26" i="12" s="1"/>
  <c r="J26" i="12" s="1"/>
  <c r="H20" i="12"/>
  <c r="I20" i="12" s="1"/>
  <c r="J20" i="12" s="1"/>
  <c r="H19" i="12"/>
  <c r="H18" i="12"/>
  <c r="H17" i="12"/>
  <c r="I17" i="12" s="1"/>
  <c r="J17" i="12" s="1"/>
  <c r="H25" i="11"/>
  <c r="H19" i="11"/>
  <c r="I19" i="11" s="1"/>
  <c r="J19" i="11" s="1"/>
  <c r="H18" i="11"/>
  <c r="H17" i="11"/>
  <c r="H16" i="11"/>
  <c r="I16" i="11" s="1"/>
  <c r="J16" i="11" s="1"/>
  <c r="I18" i="11" l="1"/>
  <c r="J18" i="11" s="1"/>
  <c r="I23" i="13"/>
  <c r="J23" i="13" s="1"/>
  <c r="I21" i="13"/>
  <c r="J21" i="13" s="1"/>
  <c r="I20" i="13"/>
  <c r="J20" i="13" s="1"/>
  <c r="I31" i="13"/>
  <c r="J31" i="13" s="1"/>
  <c r="I19" i="12"/>
  <c r="J19" i="12" s="1"/>
  <c r="I18" i="12"/>
  <c r="J18" i="12" s="1"/>
  <c r="I17" i="11"/>
  <c r="J17" i="11" s="1"/>
  <c r="I25" i="11"/>
  <c r="J25" i="11" s="1"/>
  <c r="H5" i="15" l="1"/>
  <c r="H9" i="13"/>
  <c r="I9" i="13" s="1"/>
  <c r="H7" i="13"/>
  <c r="I7" i="13" s="1"/>
  <c r="J7" i="13" s="1"/>
  <c r="I5" i="15" l="1"/>
  <c r="J5" i="15" s="1"/>
  <c r="J9" i="13"/>
  <c r="H6" i="12" l="1"/>
  <c r="I6" i="12" s="1"/>
  <c r="H5" i="11"/>
  <c r="I5" i="11" s="1"/>
  <c r="J6" i="12" l="1"/>
  <c r="J5" i="11"/>
  <c r="H9" i="12" l="1"/>
  <c r="H8" i="12"/>
  <c r="I8" i="12" s="1"/>
  <c r="J8" i="12" s="1"/>
  <c r="I9" i="12" l="1"/>
  <c r="J9" i="12" s="1"/>
  <c r="J14" i="13" l="1"/>
  <c r="J11" i="12"/>
  <c r="H8" i="17" l="1"/>
  <c r="H7" i="17"/>
  <c r="H6" i="17"/>
  <c r="I6" i="17" l="1"/>
  <c r="J6" i="17" s="1"/>
  <c r="I7" i="17"/>
  <c r="J7" i="17" s="1"/>
  <c r="I8" i="17"/>
  <c r="J8" i="17" s="1"/>
  <c r="H12" i="13"/>
  <c r="H11" i="13"/>
  <c r="I12" i="13" l="1"/>
  <c r="J12" i="13" s="1"/>
  <c r="I11" i="13"/>
  <c r="J11" i="13" s="1"/>
  <c r="H7" i="18" l="1"/>
  <c r="H6" i="18"/>
  <c r="I6" i="18" s="1"/>
  <c r="J6" i="18" s="1"/>
  <c r="H7" i="15"/>
  <c r="I7" i="15" s="1"/>
  <c r="J7" i="15" s="1"/>
  <c r="H7" i="11"/>
  <c r="H9" i="17"/>
  <c r="H9" i="16"/>
  <c r="I7" i="18" l="1"/>
  <c r="J7" i="18" s="1"/>
  <c r="I7" i="11"/>
  <c r="J7" i="11" s="1"/>
  <c r="I9" i="17"/>
  <c r="J9" i="17" s="1"/>
  <c r="I9" i="16"/>
  <c r="J9" i="16" s="1"/>
  <c r="H5" i="18"/>
  <c r="C5" i="18"/>
  <c r="H4" i="18"/>
  <c r="H6" i="16"/>
  <c r="I4" i="18" l="1"/>
  <c r="J4" i="18" s="1"/>
  <c r="I5" i="18"/>
  <c r="J5" i="18" s="1"/>
  <c r="I6" i="16"/>
  <c r="J6" i="16" s="1"/>
  <c r="H8" i="15" l="1"/>
  <c r="H6" i="15"/>
  <c r="C6" i="15"/>
  <c r="C7" i="15" s="1"/>
  <c r="H4" i="15"/>
  <c r="I8" i="15" l="1"/>
  <c r="J8" i="15" s="1"/>
  <c r="I4" i="15"/>
  <c r="J4" i="15" s="1"/>
  <c r="I6" i="15"/>
  <c r="J6" i="15" s="1"/>
  <c r="H5" i="17" l="1"/>
  <c r="I5" i="17" s="1"/>
  <c r="J5" i="17" s="1"/>
  <c r="C5" i="17"/>
  <c r="C6" i="17" s="1"/>
  <c r="C7" i="17" s="1"/>
  <c r="C8" i="17" s="1"/>
  <c r="H4" i="17"/>
  <c r="I4" i="17" s="1"/>
  <c r="J4" i="17" s="1"/>
  <c r="H8" i="13"/>
  <c r="I8" i="13" s="1"/>
  <c r="H10" i="13"/>
  <c r="I10" i="13" s="1"/>
  <c r="H13" i="13"/>
  <c r="I13" i="13" s="1"/>
  <c r="H7" i="12"/>
  <c r="H10" i="12"/>
  <c r="I10" i="12" s="1"/>
  <c r="H6" i="11"/>
  <c r="H8" i="11"/>
  <c r="I8" i="11" s="1"/>
  <c r="H9" i="11"/>
  <c r="H5" i="16"/>
  <c r="H7" i="16"/>
  <c r="I7" i="16" s="1"/>
  <c r="J7" i="16" s="1"/>
  <c r="H8" i="16"/>
  <c r="I8" i="16" s="1"/>
  <c r="J13" i="13" l="1"/>
  <c r="J10" i="12"/>
  <c r="I9" i="11"/>
  <c r="J9" i="11" s="1"/>
  <c r="J8" i="13"/>
  <c r="J10" i="13"/>
  <c r="I7" i="12"/>
  <c r="J7" i="12" s="1"/>
  <c r="J8" i="11"/>
  <c r="I6" i="11"/>
  <c r="J6" i="11" s="1"/>
  <c r="I5" i="16"/>
  <c r="J5" i="16" s="1"/>
  <c r="J8" i="16"/>
  <c r="H4" i="16" l="1"/>
  <c r="I4" i="16" s="1"/>
  <c r="J4" i="16" l="1"/>
  <c r="H6" i="13" l="1"/>
  <c r="H5" i="12"/>
  <c r="I5" i="12" s="1"/>
  <c r="H4" i="11"/>
  <c r="I6" i="13" l="1"/>
  <c r="J6" i="13" s="1"/>
  <c r="I4" i="11"/>
  <c r="J4" i="11" s="1"/>
  <c r="J5" i="12"/>
</calcChain>
</file>

<file path=xl/sharedStrings.xml><?xml version="1.0" encoding="utf-8"?>
<sst xmlns="http://schemas.openxmlformats.org/spreadsheetml/2006/main" count="262" uniqueCount="59">
  <si>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</si>
  <si>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</si>
  <si>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</si>
  <si>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</si>
  <si>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</si>
  <si>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</si>
  <si>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</si>
  <si>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Стойност с ДДС</t>
  </si>
  <si>
    <t>Фактуриран природен газ в газообразно състояние на линия C102P01</t>
  </si>
  <si>
    <t>Фактуриран на природен газ в газообразно състояние на линия C104P01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</si>
  <si>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C041P03</t>
    </r>
  </si>
  <si>
    <t>ДДС, 20%</t>
  </si>
  <si>
    <t>бр.</t>
  </si>
  <si>
    <t>Фактуриран природен газ в газообразно състояние на линия C059P02</t>
  </si>
  <si>
    <t>Капацитет в рамките на деня</t>
  </si>
  <si>
    <t>ДДС,20%</t>
  </si>
  <si>
    <t>Превишен капацитет</t>
  </si>
  <si>
    <t>Дневен капацитет</t>
  </si>
  <si>
    <t>Доставен природен газ в газообразно състояние на линия C025P01</t>
  </si>
  <si>
    <t>ТОПЛОФИКАЦИЯ РУСЕ</t>
  </si>
  <si>
    <t>ТОПЛОФИКАЦИЯ ПЕРНИК</t>
  </si>
  <si>
    <t>ТОПЛОФИКАЦИЯ ВЕЛИКО ТЪРНОВО</t>
  </si>
  <si>
    <t>ТОПЛОФИКАЦИЯ ВРАЦА</t>
  </si>
  <si>
    <t>ТОПЛОФИКАЦИЯ БУРГАС</t>
  </si>
  <si>
    <t>ТОПЛОФИКАЦИЯ ПЛЕВЕН</t>
  </si>
  <si>
    <t>Фактуриран природен газ в газообразно състояние на линия C033P01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</si>
  <si>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C057P03</t>
    </r>
  </si>
  <si>
    <t>ТЕЦ Марица 3 АД</t>
  </si>
  <si>
    <t>Фактуриран природен газ в газообразно състояние на линия C072P02</t>
  </si>
  <si>
    <t>Р-ди по чл.18 от Дог.№ ПГ-0106/ДГ24/025/25.03.2024 г.</t>
  </si>
  <si>
    <t>Р-ди по чл.18 от Дог.№ ПГ-0106/ДГ24/022/25.03.2024 г.</t>
  </si>
  <si>
    <t>Р-ди по чл.18 от Дог.№ ПГ-0106/ДГ24/024/25.03.2024 г.</t>
  </si>
  <si>
    <t>Р-ди по чл.18 от Дог.№ ПГ-0106/ДГ24/026/25.03.2024 г.</t>
  </si>
  <si>
    <t>Р-ди по чл.18 от Дог.№ ПГ-0106/ДГ24/027/25.03.2024 г.</t>
  </si>
  <si>
    <t>Р-ди по чл.18 от Дог.№ ПГ-0106/ДГ24/023/25.03.2024 г.</t>
  </si>
  <si>
    <t>Период на доставка: 20.12.2024 г. 07:00:00 –01.12.2024 г. 07:00</t>
  </si>
  <si>
    <t>Пренос на природен газ м. Декември 2024 г.</t>
  </si>
  <si>
    <t>Доставен природен газ в газообразно състояние на линия C041P03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</si>
  <si>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C041P03</t>
    </r>
    <r>
      <rPr>
        <sz val="12"/>
        <color theme="1"/>
        <rFont val="Times New Roman"/>
        <family val="1"/>
        <charset val="204"/>
      </rPr>
      <t xml:space="preserve"> м.март 2024</t>
    </r>
  </si>
  <si>
    <t>Доставен природен газ в газообразно състояние на линия C041P03 м.март 2024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</si>
  <si>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C041P03</t>
    </r>
    <r>
      <rPr>
        <sz val="12"/>
        <color theme="1"/>
        <rFont val="Times New Roman"/>
        <family val="1"/>
        <charset val="204"/>
      </rPr>
      <t xml:space="preserve"> м.ноември 2024</t>
    </r>
  </si>
  <si>
    <t>Доставен природен газ в газообразно състояние на линия C041P03 м.ноември 2024</t>
  </si>
  <si>
    <t>Продажба на природен газ с отложена доставка на линия C041P03 за 2025 г. съгласно договор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</si>
  <si>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C059P02</t>
    </r>
    <r>
      <rPr>
        <sz val="12"/>
        <color theme="1"/>
        <rFont val="Times New Roman"/>
        <family val="1"/>
        <charset val="204"/>
      </rPr>
      <t xml:space="preserve"> м.март 2024</t>
    </r>
  </si>
  <si>
    <t>Доставен природен газ в газообразно състояние на линия C059P02 м.март 2024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</si>
  <si>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C059P02</t>
    </r>
    <r>
      <rPr>
        <sz val="12"/>
        <color theme="1"/>
        <rFont val="Times New Roman"/>
        <family val="1"/>
        <charset val="204"/>
      </rPr>
      <t xml:space="preserve"> м.ноември 2024</t>
    </r>
  </si>
  <si>
    <t>Доставен природен газ в газообразно състояние на линия C059P02 м.ноември 2024</t>
  </si>
  <si>
    <t>Продажба на природен газ с отложена доставка на линия C059P02 за 2025 г. съгласно договор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</si>
  <si>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C102P01</t>
    </r>
    <r>
      <rPr>
        <sz val="12"/>
        <color theme="1"/>
        <rFont val="Times New Roman"/>
        <family val="1"/>
        <charset val="204"/>
      </rPr>
      <t xml:space="preserve"> м.март 2024</t>
    </r>
  </si>
  <si>
    <t>Доставен природен газ в газообразно състояние на линия C102P01 м.март 2024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</si>
  <si>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C102P01</t>
    </r>
    <r>
      <rPr>
        <sz val="12"/>
        <color theme="1"/>
        <rFont val="Times New Roman"/>
        <family val="1"/>
        <charset val="204"/>
      </rPr>
      <t xml:space="preserve"> м.ноември 2024</t>
    </r>
  </si>
  <si>
    <t>Доставен природен газ в газообразно състояние на линия C102P01 м.ноември 2024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</si>
  <si>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C104P01</t>
    </r>
    <r>
      <rPr>
        <sz val="12"/>
        <color theme="1"/>
        <rFont val="Times New Roman"/>
        <family val="1"/>
        <charset val="204"/>
      </rPr>
      <t xml:space="preserve"> м.ноември 2024</t>
    </r>
  </si>
  <si>
    <t>Продажба на природен газ с отложена доставка на линия C104P01 за 2025 г. съгласно договор</t>
  </si>
  <si>
    <t>Продажба на природен газ с отложена доставка на линия C102P01 за 2025 г. съгласно договор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</si>
  <si>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C033P01</t>
    </r>
    <r>
      <rPr>
        <sz val="12"/>
        <color theme="1"/>
        <rFont val="Times New Roman"/>
        <family val="1"/>
        <charset val="204"/>
      </rPr>
      <t xml:space="preserve"> м.март 2024</t>
    </r>
  </si>
  <si>
    <t>Доставен природен газ в газообразно състояние на линия C033P01 м.март 2024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</si>
  <si>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C033P01</t>
    </r>
    <r>
      <rPr>
        <sz val="12"/>
        <color theme="1"/>
        <rFont val="Times New Roman"/>
        <family val="1"/>
        <charset val="204"/>
      </rPr>
      <t xml:space="preserve"> м.ноември 2024</t>
    </r>
  </si>
  <si>
    <t>Продажба на природен газ с отложена доставка на линия C033P01 за 2025 г. съгласно 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</si>
</sst>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0.0000"/>
    <numFmt numFmtId="168" formatCode="0.000000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 vertical="center"/>
    </xf>
    <xf numFmtId="0" fontId="2" fillId="0" borderId="0" xfId="0" applyFont="1"/>
    <xf numFmtId="0" fontId="1" fillId="0" borderId="0" xfId="0" applyFont="1"/>
    <xf numFmtId="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4" fontId="2" fillId="0" borderId="0" xfId="0" applyNumberFormat="1" applyFont="1"/>
    <xf numFmtId="4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0" fontId="0" fillId="3" borderId="0" xfId="0" applyFill="1"/>
    <xf numFmtId="2" fontId="0" fillId="0" borderId="0" xfId="0" applyNumberFormat="1"/>
    <xf numFmtId="167" fontId="0" fillId="0" borderId="0" xfId="0" applyNumberFormat="1"/>
    <xf numFmtId="164" fontId="2" fillId="0" borderId="0" xfId="0" applyNumberFormat="1" applyFont="1"/>
    <xf numFmtId="165" fontId="2" fillId="3" borderId="1" xfId="0" applyNumberFormat="1" applyFont="1" applyFill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3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8F3-400A-4244-8A9C-F14DFB2A5220}">
  <dimension ref="C2:K25"/>
  <sheetViews>
    <sheetView tabSelected="1" zoomScaleNormal="100" workbookViewId="0">
      <selection activeCell="C30" sqref="C30"/>
    </sheetView>
  </sheetViews>
  <sheetFormatPr defaultColWidth="8.88671875" defaultRowHeight="15.6" x14ac:dyDescent="0.3"/>
  <cols>
    <col min="1" max="3" width="8.88671875" style="9"/>
    <col min="4" max="4" width="30.6640625" style="9" customWidth="1"/>
    <col min="5" max="5" width="9.88671875" style="9" bestFit="1" customWidth="1"/>
    <col min="6" max="6" width="13.6640625" style="9" customWidth="1"/>
    <col min="7" max="7" width="19.6640625" style="9" customWidth="1"/>
    <col min="8" max="8" width="17.6640625" style="9" bestFit="1" customWidth="1"/>
    <col min="9" max="9" width="17.44140625" style="9" customWidth="1"/>
    <col min="10" max="10" width="14" style="9" customWidth="1"/>
    <col min="11" max="11" width="11" style="9" bestFit="1" customWidth="1"/>
    <col min="12" max="16384" width="8.88671875" style="9"/>
  </cols>
  <sheetData>
    <row r="2" spans="3:11" x14ac:dyDescent="0.3">
      <c r="D2" s="9" t="s">
        <v>24</v>
      </c>
    </row>
    <row r="3" spans="3:11" ht="31.2" x14ac:dyDescent="0.3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11</v>
      </c>
      <c r="J3" s="4" t="s">
        <v>7</v>
      </c>
    </row>
    <row r="4" spans="3:11" s="12" customFormat="1" ht="46.8" x14ac:dyDescent="0.3">
      <c r="C4" s="6">
        <v>1</v>
      </c>
      <c r="D4" s="7" t="s">
        <v>10</v>
      </c>
      <c r="E4" s="6" t="s">
        <v>5</v>
      </c>
      <c r="F4" s="5">
        <v>1612.9549999999999</v>
      </c>
      <c r="G4" s="27">
        <v>236.77</v>
      </c>
      <c r="H4" s="8">
        <f>F4*G4</f>
        <v>381899.35535000003</v>
      </c>
      <c r="I4" s="8">
        <f>H4*0.2</f>
        <v>76379.871070000008</v>
      </c>
      <c r="J4" s="8">
        <f>H4+I4</f>
        <v>458279.22642000002</v>
      </c>
      <c r="K4" s="11"/>
    </row>
    <row r="5" spans="3:11" s="12" customFormat="1" ht="46.8" x14ac:dyDescent="0.3">
      <c r="C5" s="6">
        <v>2</v>
      </c>
      <c r="D5" s="7" t="s">
        <v>37</v>
      </c>
      <c r="E5" s="6" t="s">
        <v>5</v>
      </c>
      <c r="F5" s="5">
        <v>-957.74199999999996</v>
      </c>
      <c r="G5" s="27">
        <v>75.89</v>
      </c>
      <c r="H5" s="8">
        <f t="shared" ref="H5" si="0">F5*G5</f>
        <v>-72683.040379999991</v>
      </c>
      <c r="I5" s="8">
        <f t="shared" ref="I5" si="1">H5*0.2</f>
        <v>-14536.608075999999</v>
      </c>
      <c r="J5" s="8">
        <f t="shared" ref="J5" si="2">H5+I5</f>
        <v>-87219.648455999995</v>
      </c>
      <c r="K5" s="11"/>
    </row>
    <row r="6" spans="3:11" customFormat="1" ht="31.2" x14ac:dyDescent="0.3">
      <c r="C6" s="6">
        <v>4</v>
      </c>
      <c r="D6" s="7" t="s">
        <v>36</v>
      </c>
      <c r="E6" s="6" t="s">
        <v>5</v>
      </c>
      <c r="F6" s="5">
        <v>1612.9549999999999</v>
      </c>
      <c r="G6" s="24">
        <v>1.0733999999999999</v>
      </c>
      <c r="H6" s="8">
        <f t="shared" ref="H6:H9" si="3">F6*G6</f>
        <v>1731.3458969999997</v>
      </c>
      <c r="I6" s="8">
        <f t="shared" ref="I6:I9" si="4">H6*0.2</f>
        <v>346.26917939999998</v>
      </c>
      <c r="J6" s="8">
        <f t="shared" ref="J6:J9" si="5">H6+I6</f>
        <v>2077.6150763999995</v>
      </c>
    </row>
    <row r="7" spans="3:11" customFormat="1" x14ac:dyDescent="0.3">
      <c r="C7" s="6">
        <v>5</v>
      </c>
      <c r="D7" s="7" t="s">
        <v>16</v>
      </c>
      <c r="E7" s="6" t="s">
        <v>5</v>
      </c>
      <c r="F7" s="5">
        <v>89.383999999999986</v>
      </c>
      <c r="G7" s="24">
        <v>8.6122999999999994</v>
      </c>
      <c r="H7" s="8">
        <f t="shared" si="3"/>
        <v>769.80182319999983</v>
      </c>
      <c r="I7" s="8">
        <f t="shared" si="4"/>
        <v>153.96036463999997</v>
      </c>
      <c r="J7" s="8">
        <f t="shared" si="5"/>
        <v>923.7621878399998</v>
      </c>
    </row>
    <row r="8" spans="3:11" customFormat="1" x14ac:dyDescent="0.3">
      <c r="C8" s="6">
        <v>6</v>
      </c>
      <c r="D8" s="7" t="s">
        <v>14</v>
      </c>
      <c r="E8" s="6" t="s">
        <v>5</v>
      </c>
      <c r="F8" s="5">
        <v>95</v>
      </c>
      <c r="G8" s="24">
        <v>7.4818999999999996</v>
      </c>
      <c r="H8" s="8">
        <f t="shared" si="3"/>
        <v>710.78049999999996</v>
      </c>
      <c r="I8" s="8">
        <f t="shared" si="4"/>
        <v>142.15610000000001</v>
      </c>
      <c r="J8" s="8">
        <f t="shared" si="5"/>
        <v>852.9366</v>
      </c>
    </row>
    <row r="9" spans="3:11" ht="31.2" x14ac:dyDescent="0.3">
      <c r="C9" s="6">
        <v>7</v>
      </c>
      <c r="D9" s="7" t="s">
        <v>29</v>
      </c>
      <c r="E9" s="6" t="s">
        <v>12</v>
      </c>
      <c r="F9" s="5">
        <v>1</v>
      </c>
      <c r="G9" s="8">
        <v>61905.87</v>
      </c>
      <c r="H9" s="8">
        <f t="shared" si="3"/>
        <v>61905.87</v>
      </c>
      <c r="I9" s="8">
        <f t="shared" si="4"/>
        <v>12381.174000000001</v>
      </c>
      <c r="J9" s="8">
        <f t="shared" si="5"/>
        <v>74287.044000000009</v>
      </c>
    </row>
    <row r="10" spans="3:11" ht="16.5" customHeight="1" x14ac:dyDescent="0.3">
      <c r="C10" s="13"/>
      <c r="D10" s="10"/>
      <c r="J10" s="14"/>
    </row>
    <row r="11" spans="3:11" x14ac:dyDescent="0.3">
      <c r="D11" s="10" t="s">
        <v>35</v>
      </c>
    </row>
    <row r="12" spans="3:11" x14ac:dyDescent="0.3">
      <c r="C12" s="13"/>
      <c r="D12" s="10"/>
    </row>
    <row r="14" spans="3:11" x14ac:dyDescent="0.3">
      <c r="G14" s="22"/>
    </row>
    <row r="15" spans="3:11" ht="31.2" x14ac:dyDescent="0.3">
      <c r="C15" s="3" t="s">
        <v>0</v>
      </c>
      <c r="D15" s="3" t="s">
        <v>1</v>
      </c>
      <c r="E15" s="3" t="s">
        <v>2</v>
      </c>
      <c r="F15" s="4" t="s">
        <v>6</v>
      </c>
      <c r="G15" s="4" t="s">
        <v>3</v>
      </c>
      <c r="H15" s="4" t="s">
        <v>4</v>
      </c>
      <c r="I15" s="4" t="s">
        <v>11</v>
      </c>
      <c r="J15" s="4" t="s">
        <v>7</v>
      </c>
    </row>
    <row r="16" spans="3:11" s="12" customFormat="1" ht="46.8" x14ac:dyDescent="0.3">
      <c r="C16" s="6">
        <v>1</v>
      </c>
      <c r="D16" s="7" t="s">
        <v>38</v>
      </c>
      <c r="E16" s="6" t="s">
        <v>5</v>
      </c>
      <c r="F16" s="5">
        <v>-15280.663</v>
      </c>
      <c r="G16" s="23">
        <v>57.59</v>
      </c>
      <c r="H16" s="8">
        <f>F16*G16</f>
        <v>-880013.38217000011</v>
      </c>
      <c r="I16" s="8">
        <f>H16*0.2</f>
        <v>-176002.67643400002</v>
      </c>
      <c r="J16" s="8">
        <f>H16+I16</f>
        <v>-1056016.0586040001</v>
      </c>
      <c r="K16" s="11"/>
    </row>
    <row r="17" spans="3:11" customFormat="1" ht="46.8" x14ac:dyDescent="0.3">
      <c r="C17" s="6">
        <v>2</v>
      </c>
      <c r="D17" s="7" t="s">
        <v>39</v>
      </c>
      <c r="E17" s="6" t="s">
        <v>5</v>
      </c>
      <c r="F17" s="5">
        <v>15280.663</v>
      </c>
      <c r="G17" s="24">
        <v>236.77</v>
      </c>
      <c r="H17" s="8">
        <f>F17*G17</f>
        <v>3618002.5785100004</v>
      </c>
      <c r="I17" s="8">
        <f>H17*0.2</f>
        <v>723600.51570200012</v>
      </c>
      <c r="J17" s="8">
        <f>H17+I17</f>
        <v>4341603.0942120003</v>
      </c>
    </row>
    <row r="18" spans="3:11" s="12" customFormat="1" ht="62.4" x14ac:dyDescent="0.3">
      <c r="C18" s="6">
        <v>3</v>
      </c>
      <c r="D18" s="7" t="s">
        <v>40</v>
      </c>
      <c r="E18" s="6" t="s">
        <v>5</v>
      </c>
      <c r="F18" s="5">
        <v>-7510.78</v>
      </c>
      <c r="G18" s="23">
        <v>68.69</v>
      </c>
      <c r="H18" s="8">
        <f>F18*G18</f>
        <v>-515915.47819999995</v>
      </c>
      <c r="I18" s="8">
        <f>H18*0.2</f>
        <v>-103183.09564</v>
      </c>
      <c r="J18" s="8">
        <f>H18+I18</f>
        <v>-619098.57383999997</v>
      </c>
      <c r="K18" s="11"/>
    </row>
    <row r="19" spans="3:11" customFormat="1" ht="62.4" x14ac:dyDescent="0.3">
      <c r="C19" s="6">
        <v>4</v>
      </c>
      <c r="D19" s="7" t="s">
        <v>41</v>
      </c>
      <c r="E19" s="6" t="s">
        <v>5</v>
      </c>
      <c r="F19" s="5">
        <v>7510.78</v>
      </c>
      <c r="G19" s="24">
        <v>236.77</v>
      </c>
      <c r="H19" s="8">
        <f>F19*G19</f>
        <v>1778327.3806</v>
      </c>
      <c r="I19" s="8">
        <f>H19*0.2</f>
        <v>355665.47612000001</v>
      </c>
      <c r="J19" s="8">
        <f>H19+I19</f>
        <v>2133992.85672</v>
      </c>
    </row>
    <row r="20" spans="3:11" customFormat="1" ht="14.4" x14ac:dyDescent="0.3"/>
    <row r="21" spans="3:11" customFormat="1" ht="14.4" x14ac:dyDescent="0.3"/>
    <row r="22" spans="3:11" customFormat="1" ht="14.4" x14ac:dyDescent="0.3"/>
    <row r="23" spans="3:11" customFormat="1" ht="14.4" x14ac:dyDescent="0.3"/>
    <row r="24" spans="3:11" customFormat="1" ht="31.2" x14ac:dyDescent="0.3">
      <c r="C24" s="3" t="s">
        <v>0</v>
      </c>
      <c r="D24" s="3" t="s">
        <v>1</v>
      </c>
      <c r="E24" s="3" t="s">
        <v>2</v>
      </c>
      <c r="F24" s="4" t="s">
        <v>6</v>
      </c>
      <c r="G24" s="4" t="s">
        <v>3</v>
      </c>
      <c r="H24" s="4" t="s">
        <v>4</v>
      </c>
      <c r="I24" s="4" t="s">
        <v>11</v>
      </c>
      <c r="J24" s="4" t="s">
        <v>7</v>
      </c>
    </row>
    <row r="25" spans="3:11" customFormat="1" ht="62.4" x14ac:dyDescent="0.3">
      <c r="C25" s="28">
        <v>1</v>
      </c>
      <c r="D25" s="29" t="s">
        <v>42</v>
      </c>
      <c r="E25" s="28" t="s">
        <v>5</v>
      </c>
      <c r="F25" s="30">
        <v>20150.758249999999</v>
      </c>
      <c r="G25" s="31">
        <v>236.77</v>
      </c>
      <c r="H25" s="32">
        <f>F25*G25</f>
        <v>4771095.0308525003</v>
      </c>
      <c r="I25" s="32">
        <f>H25*0.2</f>
        <v>954219.00617050007</v>
      </c>
      <c r="J25" s="32">
        <f>H25+I25</f>
        <v>5725314.0370230004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C54-61BB-48A6-9CCC-96E468B6805E}">
  <dimension ref="C3:K26"/>
  <sheetViews>
    <sheetView topLeftCell="B19" workbookViewId="0">
      <selection activeCell="F26" sqref="F26"/>
    </sheetView>
  </sheetViews>
  <sheetFormatPr defaultRowHeight="14.4" x14ac:dyDescent="0.3"/>
  <cols>
    <col min="3" max="3" width="3.33203125" bestFit="1" customWidth="1"/>
    <col min="4" max="4" width="32.88671875" customWidth="1"/>
    <col min="5" max="5" width="13.109375" bestFit="1" customWidth="1"/>
    <col min="6" max="6" width="15.6640625" customWidth="1"/>
    <col min="7" max="7" width="14.6640625" bestFit="1" customWidth="1"/>
    <col min="8" max="8" width="14.5546875" customWidth="1"/>
    <col min="9" max="9" width="13.5546875" bestFit="1" customWidth="1"/>
    <col min="10" max="10" width="17.88671875" bestFit="1" customWidth="1"/>
  </cols>
  <sheetData>
    <row r="3" spans="3:11" x14ac:dyDescent="0.3">
      <c r="D3" t="s">
        <v>23</v>
      </c>
    </row>
    <row r="4" spans="3:11" s="9" customFormat="1" ht="27.6" customHeight="1" x14ac:dyDescent="0.3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11</v>
      </c>
      <c r="J4" s="4" t="s">
        <v>7</v>
      </c>
    </row>
    <row r="5" spans="3:11" s="12" customFormat="1" ht="52.95" customHeight="1" x14ac:dyDescent="0.3">
      <c r="C5" s="6">
        <v>1</v>
      </c>
      <c r="D5" s="7" t="s">
        <v>13</v>
      </c>
      <c r="E5" s="6" t="s">
        <v>5</v>
      </c>
      <c r="F5" s="5">
        <v>1411.9879999999998</v>
      </c>
      <c r="G5" s="23">
        <v>236.77</v>
      </c>
      <c r="H5" s="5">
        <f t="shared" ref="H5:H10" si="0">F5*G5</f>
        <v>334316.39875999995</v>
      </c>
      <c r="I5" s="8">
        <f t="shared" ref="I5:I10" si="1">H5*0.2</f>
        <v>66863.279751999988</v>
      </c>
      <c r="J5" s="8">
        <f t="shared" ref="J5:J10" si="2">H5+I5</f>
        <v>401179.67851199995</v>
      </c>
      <c r="K5" s="11"/>
    </row>
    <row r="6" spans="3:11" s="12" customFormat="1" ht="52.95" customHeight="1" x14ac:dyDescent="0.3">
      <c r="C6" s="6">
        <v>2</v>
      </c>
      <c r="D6" s="7" t="s">
        <v>13</v>
      </c>
      <c r="E6" s="6" t="s">
        <v>5</v>
      </c>
      <c r="F6" s="5">
        <v>-1196.9880000000001</v>
      </c>
      <c r="G6" s="23">
        <v>75.89</v>
      </c>
      <c r="H6" s="5">
        <f t="shared" ref="H6" si="3">F6*G6</f>
        <v>-90839.419320000001</v>
      </c>
      <c r="I6" s="8">
        <f t="shared" ref="I6" si="4">H6*0.2</f>
        <v>-18167.883863999999</v>
      </c>
      <c r="J6" s="8">
        <f t="shared" ref="J6" si="5">H6+I6</f>
        <v>-109007.303184</v>
      </c>
      <c r="K6" s="11"/>
    </row>
    <row r="7" spans="3:11" s="9" customFormat="1" ht="31.2" x14ac:dyDescent="0.3">
      <c r="C7" s="6">
        <v>3</v>
      </c>
      <c r="D7" s="7" t="s">
        <v>36</v>
      </c>
      <c r="E7" s="6" t="s">
        <v>5</v>
      </c>
      <c r="F7" s="5">
        <v>1411.9879999999998</v>
      </c>
      <c r="G7" s="24">
        <v>1.0733999999999999</v>
      </c>
      <c r="H7" s="5">
        <f t="shared" si="0"/>
        <v>1515.6279191999997</v>
      </c>
      <c r="I7" s="8">
        <f t="shared" si="1"/>
        <v>303.12558383999993</v>
      </c>
      <c r="J7" s="8">
        <f t="shared" si="2"/>
        <v>1818.7535030399997</v>
      </c>
    </row>
    <row r="8" spans="3:11" ht="15.6" x14ac:dyDescent="0.3">
      <c r="C8" s="6">
        <v>4</v>
      </c>
      <c r="D8" s="7" t="s">
        <v>16</v>
      </c>
      <c r="E8" s="6" t="s">
        <v>5</v>
      </c>
      <c r="F8" s="5">
        <v>144.09799999999973</v>
      </c>
      <c r="G8" s="24">
        <v>8.6122999999999994</v>
      </c>
      <c r="H8" s="8">
        <f t="shared" si="0"/>
        <v>1241.0152053999975</v>
      </c>
      <c r="I8" s="8">
        <f t="shared" si="1"/>
        <v>248.20304107999951</v>
      </c>
      <c r="J8" s="8">
        <f t="shared" si="2"/>
        <v>1489.2182464799971</v>
      </c>
    </row>
    <row r="9" spans="3:11" ht="15.6" x14ac:dyDescent="0.3">
      <c r="C9" s="6">
        <v>5</v>
      </c>
      <c r="D9" s="7" t="s">
        <v>14</v>
      </c>
      <c r="E9" s="6" t="s">
        <v>5</v>
      </c>
      <c r="F9" s="5">
        <v>560</v>
      </c>
      <c r="G9" s="24">
        <v>7.4818999999999996</v>
      </c>
      <c r="H9" s="8">
        <f t="shared" si="0"/>
        <v>4189.8639999999996</v>
      </c>
      <c r="I9" s="8">
        <f t="shared" si="1"/>
        <v>837.97280000000001</v>
      </c>
      <c r="J9" s="8">
        <f t="shared" si="2"/>
        <v>5027.8367999999991</v>
      </c>
    </row>
    <row r="10" spans="3:11" s="9" customFormat="1" ht="31.2" x14ac:dyDescent="0.3">
      <c r="C10" s="6">
        <v>6</v>
      </c>
      <c r="D10" s="7" t="s">
        <v>30</v>
      </c>
      <c r="E10" s="6" t="s">
        <v>12</v>
      </c>
      <c r="F10" s="5">
        <v>1</v>
      </c>
      <c r="G10" s="5">
        <v>20635.29</v>
      </c>
      <c r="H10" s="5">
        <f t="shared" si="0"/>
        <v>20635.29</v>
      </c>
      <c r="I10" s="8">
        <f t="shared" si="1"/>
        <v>4127.058</v>
      </c>
      <c r="J10" s="8">
        <f t="shared" si="2"/>
        <v>24762.348000000002</v>
      </c>
    </row>
    <row r="11" spans="3:11" x14ac:dyDescent="0.3">
      <c r="J11" s="2">
        <f>31.27*1.2</f>
        <v>37.524000000000001</v>
      </c>
    </row>
    <row r="12" spans="3:11" s="9" customFormat="1" ht="15.6" x14ac:dyDescent="0.3">
      <c r="D12" s="10" t="s">
        <v>35</v>
      </c>
    </row>
    <row r="13" spans="3:11" x14ac:dyDescent="0.3">
      <c r="J13" s="2"/>
    </row>
    <row r="14" spans="3:11" x14ac:dyDescent="0.3">
      <c r="J14" s="2"/>
    </row>
    <row r="15" spans="3:11" x14ac:dyDescent="0.3">
      <c r="J15" s="2"/>
    </row>
    <row r="16" spans="3:11" s="9" customFormat="1" ht="31.2" x14ac:dyDescent="0.3">
      <c r="C16" s="3" t="s">
        <v>0</v>
      </c>
      <c r="D16" s="3" t="s">
        <v>1</v>
      </c>
      <c r="E16" s="3" t="s">
        <v>2</v>
      </c>
      <c r="F16" s="4" t="s">
        <v>6</v>
      </c>
      <c r="G16" s="4" t="s">
        <v>3</v>
      </c>
      <c r="H16" s="4" t="s">
        <v>4</v>
      </c>
      <c r="I16" s="4" t="s">
        <v>11</v>
      </c>
      <c r="J16" s="4" t="s">
        <v>7</v>
      </c>
    </row>
    <row r="17" spans="3:11" s="12" customFormat="1" ht="46.8" x14ac:dyDescent="0.3">
      <c r="C17" s="6">
        <v>1</v>
      </c>
      <c r="D17" s="7" t="s">
        <v>43</v>
      </c>
      <c r="E17" s="6" t="s">
        <v>5</v>
      </c>
      <c r="F17" s="5">
        <v>-1507.8389999999999</v>
      </c>
      <c r="G17" s="23">
        <v>57.59</v>
      </c>
      <c r="H17" s="8">
        <f>F17*G17</f>
        <v>-86836.448010000007</v>
      </c>
      <c r="I17" s="8">
        <f>H17*0.2</f>
        <v>-17367.289602000001</v>
      </c>
      <c r="J17" s="8">
        <f>H17+I17</f>
        <v>-104203.73761200001</v>
      </c>
      <c r="K17" s="11"/>
    </row>
    <row r="18" spans="3:11" ht="46.8" x14ac:dyDescent="0.3">
      <c r="C18" s="6">
        <v>2</v>
      </c>
      <c r="D18" s="7" t="s">
        <v>44</v>
      </c>
      <c r="E18" s="6" t="s">
        <v>5</v>
      </c>
      <c r="F18" s="5">
        <v>1507.8389999999999</v>
      </c>
      <c r="G18" s="24">
        <v>236.77</v>
      </c>
      <c r="H18" s="8">
        <f>F18*G18</f>
        <v>357011.04002999997</v>
      </c>
      <c r="I18" s="8">
        <f>H18*0.2</f>
        <v>71402.208006000001</v>
      </c>
      <c r="J18" s="8">
        <f>H18+I18</f>
        <v>428413.24803599995</v>
      </c>
    </row>
    <row r="19" spans="3:11" s="12" customFormat="1" ht="46.8" x14ac:dyDescent="0.3">
      <c r="C19" s="6">
        <v>3</v>
      </c>
      <c r="D19" s="7" t="s">
        <v>45</v>
      </c>
      <c r="E19" s="6" t="s">
        <v>5</v>
      </c>
      <c r="F19" s="5">
        <v>-307.61599999999999</v>
      </c>
      <c r="G19" s="23">
        <v>68.69</v>
      </c>
      <c r="H19" s="8">
        <f>F19*G19</f>
        <v>-21130.143039999999</v>
      </c>
      <c r="I19" s="8">
        <f>H19*0.2</f>
        <v>-4226.0286079999996</v>
      </c>
      <c r="J19" s="8">
        <f>H19+I19</f>
        <v>-25356.171648</v>
      </c>
      <c r="K19" s="11"/>
    </row>
    <row r="20" spans="3:11" ht="46.8" x14ac:dyDescent="0.3">
      <c r="C20" s="6">
        <v>4</v>
      </c>
      <c r="D20" s="7" t="s">
        <v>46</v>
      </c>
      <c r="E20" s="6" t="s">
        <v>5</v>
      </c>
      <c r="F20" s="5">
        <v>307.61599999999999</v>
      </c>
      <c r="G20" s="24">
        <v>236.77</v>
      </c>
      <c r="H20" s="8">
        <f>F20*G20</f>
        <v>72834.240319999997</v>
      </c>
      <c r="I20" s="8">
        <f>H20*0.2</f>
        <v>14566.848064</v>
      </c>
      <c r="J20" s="8">
        <f>H20+I20</f>
        <v>87401.088384000002</v>
      </c>
    </row>
    <row r="25" spans="3:11" ht="31.2" x14ac:dyDescent="0.3">
      <c r="C25" s="3" t="s">
        <v>0</v>
      </c>
      <c r="D25" s="3" t="s">
        <v>1</v>
      </c>
      <c r="E25" s="3" t="s">
        <v>2</v>
      </c>
      <c r="F25" s="4" t="s">
        <v>6</v>
      </c>
      <c r="G25" s="4" t="s">
        <v>3</v>
      </c>
      <c r="H25" s="4" t="s">
        <v>4</v>
      </c>
      <c r="I25" s="4" t="s">
        <v>11</v>
      </c>
      <c r="J25" s="4" t="s">
        <v>7</v>
      </c>
    </row>
    <row r="26" spans="3:11" ht="62.4" x14ac:dyDescent="0.3">
      <c r="C26" s="28">
        <v>1</v>
      </c>
      <c r="D26" s="29" t="s">
        <v>47</v>
      </c>
      <c r="E26" s="28" t="s">
        <v>5</v>
      </c>
      <c r="F26" s="30">
        <v>51743.088250000001</v>
      </c>
      <c r="G26" s="31">
        <v>236.77</v>
      </c>
      <c r="H26" s="32">
        <f>F26*G26</f>
        <v>12251211.004952502</v>
      </c>
      <c r="I26" s="32">
        <f>H26*0.2</f>
        <v>2450242.2009905004</v>
      </c>
      <c r="J26" s="32">
        <f>H26+I26</f>
        <v>14701453.205943001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B34-8ABF-4D2F-987E-C99CC5DCB128}">
  <dimension ref="C3:K32"/>
  <sheetViews>
    <sheetView topLeftCell="C22" workbookViewId="0">
      <selection activeCell="F35" sqref="F35"/>
    </sheetView>
  </sheetViews>
  <sheetFormatPr defaultRowHeight="14.4" x14ac:dyDescent="0.3"/>
  <cols>
    <col min="4" max="4" width="30.5546875" bestFit="1" customWidth="1"/>
    <col min="5" max="5" width="9.5546875" customWidth="1"/>
    <col min="6" max="6" width="15.33203125" customWidth="1"/>
    <col min="7" max="7" width="15.88671875" customWidth="1"/>
    <col min="8" max="8" width="13.88671875" bestFit="1" customWidth="1"/>
    <col min="9" max="9" width="14.44140625" customWidth="1"/>
    <col min="10" max="10" width="13.44140625" customWidth="1"/>
  </cols>
  <sheetData>
    <row r="3" spans="3:10" x14ac:dyDescent="0.3">
      <c r="F3" s="2"/>
    </row>
    <row r="4" spans="3:10" x14ac:dyDescent="0.3">
      <c r="D4" t="s">
        <v>22</v>
      </c>
      <c r="F4" s="2"/>
    </row>
    <row r="5" spans="3:10" ht="31.2" x14ac:dyDescent="0.3">
      <c r="C5" s="3" t="s">
        <v>0</v>
      </c>
      <c r="D5" s="3" t="s">
        <v>1</v>
      </c>
      <c r="E5" s="3" t="s">
        <v>2</v>
      </c>
      <c r="F5" s="4" t="s">
        <v>6</v>
      </c>
      <c r="G5" s="4" t="s">
        <v>3</v>
      </c>
      <c r="H5" s="4" t="s">
        <v>4</v>
      </c>
      <c r="I5" s="4" t="s">
        <v>15</v>
      </c>
      <c r="J5" s="4" t="s">
        <v>7</v>
      </c>
    </row>
    <row r="6" spans="3:10" ht="46.8" x14ac:dyDescent="0.3">
      <c r="C6" s="6">
        <v>1</v>
      </c>
      <c r="D6" s="7" t="s">
        <v>8</v>
      </c>
      <c r="E6" s="6" t="s">
        <v>5</v>
      </c>
      <c r="F6" s="5">
        <v>983.07700000000011</v>
      </c>
      <c r="G6" s="23">
        <v>236.77</v>
      </c>
      <c r="H6" s="8">
        <f t="shared" ref="H6:H13" si="0">F6*G6</f>
        <v>232763.14129000003</v>
      </c>
      <c r="I6" s="8">
        <f t="shared" ref="I6:I13" si="1">H6*0.2</f>
        <v>46552.628258000012</v>
      </c>
      <c r="J6" s="8">
        <f t="shared" ref="J6:J13" si="2">H6+I6</f>
        <v>279315.76954800007</v>
      </c>
    </row>
    <row r="7" spans="3:10" ht="46.8" x14ac:dyDescent="0.3">
      <c r="C7" s="6">
        <v>2</v>
      </c>
      <c r="D7" s="7" t="s">
        <v>8</v>
      </c>
      <c r="E7" s="6" t="s">
        <v>5</v>
      </c>
      <c r="F7" s="5">
        <v>-640.15300000000002</v>
      </c>
      <c r="G7" s="23">
        <v>75.89</v>
      </c>
      <c r="H7" s="8">
        <f t="shared" ref="H7" si="3">F7*G7</f>
        <v>-48581.211170000002</v>
      </c>
      <c r="I7" s="8">
        <f t="shared" ref="I7" si="4">H7*0.2</f>
        <v>-9716.2422340000012</v>
      </c>
      <c r="J7" s="8">
        <f t="shared" ref="J7" si="5">H7+I7</f>
        <v>-58297.453404</v>
      </c>
    </row>
    <row r="8" spans="3:10" ht="46.8" x14ac:dyDescent="0.3">
      <c r="C8" s="6">
        <v>3</v>
      </c>
      <c r="D8" s="7" t="s">
        <v>9</v>
      </c>
      <c r="E8" s="6" t="s">
        <v>5</v>
      </c>
      <c r="F8" s="5">
        <v>1916.4939999999992</v>
      </c>
      <c r="G8" s="23">
        <v>236.77</v>
      </c>
      <c r="H8" s="8">
        <f t="shared" si="0"/>
        <v>453768.28437999985</v>
      </c>
      <c r="I8" s="8">
        <f t="shared" si="1"/>
        <v>90753.656875999979</v>
      </c>
      <c r="J8" s="8">
        <f t="shared" si="2"/>
        <v>544521.94125599985</v>
      </c>
    </row>
    <row r="9" spans="3:10" ht="46.8" x14ac:dyDescent="0.3">
      <c r="C9" s="6">
        <v>4</v>
      </c>
      <c r="D9" s="7" t="s">
        <v>9</v>
      </c>
      <c r="E9" s="6" t="s">
        <v>5</v>
      </c>
      <c r="F9" s="5">
        <v>-1177.6569999999999</v>
      </c>
      <c r="G9" s="23">
        <v>75.89</v>
      </c>
      <c r="H9" s="8">
        <f t="shared" ref="H9" si="6">F9*G9</f>
        <v>-89372.389729999995</v>
      </c>
      <c r="I9" s="8">
        <f t="shared" ref="I9" si="7">H9*0.2</f>
        <v>-17874.477945999999</v>
      </c>
      <c r="J9" s="8">
        <f t="shared" ref="J9" si="8">H9+I9</f>
        <v>-107246.86767599999</v>
      </c>
    </row>
    <row r="10" spans="3:10" ht="31.2" x14ac:dyDescent="0.3">
      <c r="C10" s="6">
        <v>5</v>
      </c>
      <c r="D10" s="7" t="s">
        <v>36</v>
      </c>
      <c r="E10" s="6" t="s">
        <v>5</v>
      </c>
      <c r="F10" s="5">
        <v>2899.5709999999995</v>
      </c>
      <c r="G10" s="24">
        <v>1.0733999999999999</v>
      </c>
      <c r="H10" s="8">
        <f t="shared" si="0"/>
        <v>3112.399511399999</v>
      </c>
      <c r="I10" s="8">
        <f t="shared" si="1"/>
        <v>622.47990227999981</v>
      </c>
      <c r="J10" s="8">
        <f t="shared" si="2"/>
        <v>3734.8794136799988</v>
      </c>
    </row>
    <row r="11" spans="3:10" ht="15.6" x14ac:dyDescent="0.3">
      <c r="C11" s="6">
        <v>6</v>
      </c>
      <c r="D11" s="7" t="s">
        <v>14</v>
      </c>
      <c r="E11" s="6" t="s">
        <v>5</v>
      </c>
      <c r="F11" s="5">
        <v>902</v>
      </c>
      <c r="G11" s="24">
        <v>7.4818999999999996</v>
      </c>
      <c r="H11" s="8">
        <f t="shared" ref="H11:H12" si="9">F11*G11</f>
        <v>6748.6737999999996</v>
      </c>
      <c r="I11" s="8">
        <f t="shared" ref="I11:I12" si="10">H11*0.2</f>
        <v>1349.7347600000001</v>
      </c>
      <c r="J11" s="8">
        <f t="shared" ref="J11:J12" si="11">H11+I11</f>
        <v>8098.4085599999999</v>
      </c>
    </row>
    <row r="12" spans="3:10" ht="15.6" x14ac:dyDescent="0.3">
      <c r="C12" s="6">
        <v>7</v>
      </c>
      <c r="D12" s="7" t="s">
        <v>16</v>
      </c>
      <c r="E12" s="6" t="s">
        <v>5</v>
      </c>
      <c r="F12" s="5">
        <v>47.316000000000145</v>
      </c>
      <c r="G12" s="25">
        <v>8.6122999999999994</v>
      </c>
      <c r="H12" s="8">
        <f t="shared" si="9"/>
        <v>407.49958680000123</v>
      </c>
      <c r="I12" s="8">
        <f t="shared" si="10"/>
        <v>81.499917360000254</v>
      </c>
      <c r="J12" s="8">
        <f t="shared" si="11"/>
        <v>488.99950416000149</v>
      </c>
    </row>
    <row r="13" spans="3:10" ht="31.2" x14ac:dyDescent="0.3">
      <c r="C13" s="6">
        <v>8</v>
      </c>
      <c r="D13" s="7" t="s">
        <v>31</v>
      </c>
      <c r="E13" s="6" t="s">
        <v>12</v>
      </c>
      <c r="F13" s="5">
        <v>1</v>
      </c>
      <c r="G13" s="8">
        <v>12698.64</v>
      </c>
      <c r="H13" s="8">
        <f t="shared" si="0"/>
        <v>12698.64</v>
      </c>
      <c r="I13" s="8">
        <f t="shared" si="1"/>
        <v>2539.7280000000001</v>
      </c>
      <c r="J13" s="8">
        <f t="shared" si="2"/>
        <v>15238.367999999999</v>
      </c>
    </row>
    <row r="14" spans="3:10" ht="15.6" x14ac:dyDescent="0.3">
      <c r="C14" s="13"/>
      <c r="D14" s="18"/>
      <c r="E14" s="13"/>
      <c r="F14" s="17"/>
      <c r="G14" s="16"/>
      <c r="H14" s="15"/>
      <c r="I14" s="15"/>
      <c r="J14" s="15">
        <f>586.08*1.2</f>
        <v>703.29600000000005</v>
      </c>
    </row>
    <row r="15" spans="3:10" s="9" customFormat="1" ht="15.6" x14ac:dyDescent="0.3">
      <c r="D15" s="10" t="s">
        <v>35</v>
      </c>
    </row>
    <row r="16" spans="3:10" x14ac:dyDescent="0.3">
      <c r="F16" s="2"/>
    </row>
    <row r="17" spans="3:11" x14ac:dyDescent="0.3">
      <c r="F17" s="2"/>
    </row>
    <row r="18" spans="3:11" ht="15.6" x14ac:dyDescent="0.3">
      <c r="C18" s="33"/>
      <c r="D18" s="33"/>
      <c r="E18" s="33"/>
      <c r="F18" s="1"/>
      <c r="G18" s="2"/>
    </row>
    <row r="19" spans="3:11" s="9" customFormat="1" ht="31.2" x14ac:dyDescent="0.3">
      <c r="C19" s="3" t="s">
        <v>0</v>
      </c>
      <c r="D19" s="3" t="s">
        <v>1</v>
      </c>
      <c r="E19" s="3" t="s">
        <v>2</v>
      </c>
      <c r="F19" s="4" t="s">
        <v>6</v>
      </c>
      <c r="G19" s="4" t="s">
        <v>3</v>
      </c>
      <c r="H19" s="4" t="s">
        <v>4</v>
      </c>
      <c r="I19" s="4" t="s">
        <v>11</v>
      </c>
      <c r="J19" s="4" t="s">
        <v>7</v>
      </c>
    </row>
    <row r="20" spans="3:11" s="12" customFormat="1" ht="46.8" x14ac:dyDescent="0.3">
      <c r="C20" s="6">
        <v>1</v>
      </c>
      <c r="D20" s="7" t="s">
        <v>48</v>
      </c>
      <c r="E20" s="6" t="s">
        <v>5</v>
      </c>
      <c r="F20" s="5">
        <v>-1036.203</v>
      </c>
      <c r="G20" s="23">
        <v>57.59</v>
      </c>
      <c r="H20" s="8">
        <f t="shared" ref="H20:H25" si="12">F20*G20</f>
        <v>-59674.930769999999</v>
      </c>
      <c r="I20" s="8">
        <f t="shared" ref="I20:I25" si="13">H20*0.2</f>
        <v>-11934.986154</v>
      </c>
      <c r="J20" s="8">
        <f t="shared" ref="J20:J25" si="14">H20+I20</f>
        <v>-71609.916924000005</v>
      </c>
      <c r="K20" s="11"/>
    </row>
    <row r="21" spans="3:11" ht="46.8" x14ac:dyDescent="0.3">
      <c r="C21" s="6">
        <v>2</v>
      </c>
      <c r="D21" s="7" t="s">
        <v>49</v>
      </c>
      <c r="E21" s="6" t="s">
        <v>5</v>
      </c>
      <c r="F21" s="5">
        <v>1036.203</v>
      </c>
      <c r="G21" s="24">
        <v>236.77</v>
      </c>
      <c r="H21" s="8">
        <f t="shared" si="12"/>
        <v>245341.78431000002</v>
      </c>
      <c r="I21" s="8">
        <f t="shared" si="13"/>
        <v>49068.356862000008</v>
      </c>
      <c r="J21" s="8">
        <f t="shared" si="14"/>
        <v>294410.14117200003</v>
      </c>
    </row>
    <row r="22" spans="3:11" s="12" customFormat="1" ht="62.4" x14ac:dyDescent="0.3">
      <c r="C22" s="6">
        <v>3</v>
      </c>
      <c r="D22" s="7" t="s">
        <v>50</v>
      </c>
      <c r="E22" s="6" t="s">
        <v>5</v>
      </c>
      <c r="F22" s="5">
        <v>-627.49300000000005</v>
      </c>
      <c r="G22" s="23">
        <v>68.69</v>
      </c>
      <c r="H22" s="8">
        <f t="shared" si="12"/>
        <v>-43102.494170000005</v>
      </c>
      <c r="I22" s="8">
        <f t="shared" si="13"/>
        <v>-8620.4988340000018</v>
      </c>
      <c r="J22" s="8">
        <f t="shared" si="14"/>
        <v>-51722.993004000004</v>
      </c>
      <c r="K22" s="11"/>
    </row>
    <row r="23" spans="3:11" ht="62.4" x14ac:dyDescent="0.3">
      <c r="C23" s="6">
        <v>4</v>
      </c>
      <c r="D23" s="7" t="s">
        <v>51</v>
      </c>
      <c r="E23" s="6" t="s">
        <v>5</v>
      </c>
      <c r="F23" s="5">
        <v>627.49300000000005</v>
      </c>
      <c r="G23" s="24">
        <v>236.77</v>
      </c>
      <c r="H23" s="8">
        <f t="shared" si="12"/>
        <v>148571.51761000001</v>
      </c>
      <c r="I23" s="8">
        <f t="shared" si="13"/>
        <v>29714.303522000002</v>
      </c>
      <c r="J23" s="8">
        <f t="shared" si="14"/>
        <v>178285.82113200001</v>
      </c>
    </row>
    <row r="24" spans="3:11" s="12" customFormat="1" ht="62.4" x14ac:dyDescent="0.3">
      <c r="C24" s="6">
        <v>3</v>
      </c>
      <c r="D24" s="7" t="s">
        <v>52</v>
      </c>
      <c r="E24" s="6" t="s">
        <v>5</v>
      </c>
      <c r="F24" s="5">
        <v>-427.32900000000001</v>
      </c>
      <c r="G24" s="23">
        <v>68.69</v>
      </c>
      <c r="H24" s="8">
        <f t="shared" si="12"/>
        <v>-29353.229009999999</v>
      </c>
      <c r="I24" s="8">
        <f t="shared" si="13"/>
        <v>-5870.645802</v>
      </c>
      <c r="J24" s="8">
        <f t="shared" si="14"/>
        <v>-35223.874812000002</v>
      </c>
      <c r="K24" s="11"/>
    </row>
    <row r="25" spans="3:11" ht="62.4" x14ac:dyDescent="0.3">
      <c r="C25" s="6">
        <v>4</v>
      </c>
      <c r="D25" s="7" t="s">
        <v>52</v>
      </c>
      <c r="E25" s="6" t="s">
        <v>5</v>
      </c>
      <c r="F25" s="5">
        <v>427.32899999999995</v>
      </c>
      <c r="G25" s="24">
        <v>236.77</v>
      </c>
      <c r="H25" s="8">
        <f t="shared" si="12"/>
        <v>101178.68732999999</v>
      </c>
      <c r="I25" s="8">
        <f t="shared" si="13"/>
        <v>20235.737465999999</v>
      </c>
      <c r="J25" s="8">
        <f t="shared" si="14"/>
        <v>121414.42479599998</v>
      </c>
    </row>
    <row r="30" spans="3:11" ht="31.2" x14ac:dyDescent="0.3">
      <c r="C30" s="3" t="s">
        <v>0</v>
      </c>
      <c r="D30" s="3" t="s">
        <v>1</v>
      </c>
      <c r="E30" s="3" t="s">
        <v>2</v>
      </c>
      <c r="F30" s="4" t="s">
        <v>6</v>
      </c>
      <c r="G30" s="4" t="s">
        <v>3</v>
      </c>
      <c r="H30" s="4" t="s">
        <v>4</v>
      </c>
      <c r="I30" s="4" t="s">
        <v>11</v>
      </c>
      <c r="J30" s="4" t="s">
        <v>7</v>
      </c>
    </row>
    <row r="31" spans="3:11" ht="62.4" x14ac:dyDescent="0.3">
      <c r="C31" s="28">
        <v>1</v>
      </c>
      <c r="D31" s="29" t="s">
        <v>54</v>
      </c>
      <c r="E31" s="28" t="s">
        <v>5</v>
      </c>
      <c r="F31" s="30">
        <v>20749.308110999998</v>
      </c>
      <c r="G31" s="31">
        <v>236.77</v>
      </c>
      <c r="H31" s="32">
        <f>F31*G31</f>
        <v>4912813.68144147</v>
      </c>
      <c r="I31" s="32">
        <f>H31*0.2</f>
        <v>982562.73628829408</v>
      </c>
      <c r="J31" s="32">
        <f>H31+I31</f>
        <v>5895376.4177297642</v>
      </c>
    </row>
    <row r="32" spans="3:11" ht="62.4" x14ac:dyDescent="0.3">
      <c r="C32" s="28">
        <v>1</v>
      </c>
      <c r="D32" s="29" t="s">
        <v>53</v>
      </c>
      <c r="E32" s="28" t="s">
        <v>5</v>
      </c>
      <c r="F32" s="30">
        <v>8892.5606189999999</v>
      </c>
      <c r="G32" s="31">
        <v>236.77</v>
      </c>
      <c r="H32" s="32">
        <f>F32*G32</f>
        <v>2105491.5777606303</v>
      </c>
      <c r="I32" s="32">
        <f>H32*0.2</f>
        <v>421098.31555212609</v>
      </c>
      <c r="J32" s="32">
        <f>H32+I32</f>
        <v>2526589.8933127564</v>
      </c>
    </row>
  </sheetData>
  <mergeCells count="1">
    <mergeCell ref="C18:E1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BDCE-348A-4A4C-8772-B62C34AA635F}">
  <dimension ref="C2:K11"/>
  <sheetViews>
    <sheetView workbookViewId="0">
      <selection activeCell="G27" sqref="G27"/>
    </sheetView>
  </sheetViews>
  <sheetFormatPr defaultRowHeight="14.4" x14ac:dyDescent="0.3"/>
  <cols>
    <col min="4" max="4" width="30.5546875" customWidth="1"/>
    <col min="5" max="5" width="7.6640625" bestFit="1" customWidth="1"/>
    <col min="6" max="6" width="15.5546875" customWidth="1"/>
    <col min="7" max="7" width="13" customWidth="1"/>
    <col min="8" max="8" width="12.6640625" bestFit="1" customWidth="1"/>
    <col min="9" max="9" width="11" bestFit="1" customWidth="1"/>
    <col min="10" max="10" width="12.6640625" bestFit="1" customWidth="1"/>
  </cols>
  <sheetData>
    <row r="2" spans="3:11" x14ac:dyDescent="0.3">
      <c r="D2" t="s">
        <v>20</v>
      </c>
    </row>
    <row r="3" spans="3:11" s="9" customFormat="1" ht="31.2" x14ac:dyDescent="0.3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11</v>
      </c>
      <c r="J3" s="4" t="s">
        <v>7</v>
      </c>
    </row>
    <row r="4" spans="3:11" s="12" customFormat="1" ht="46.8" x14ac:dyDescent="0.3">
      <c r="C4" s="6">
        <v>1</v>
      </c>
      <c r="D4" s="7" t="s">
        <v>26</v>
      </c>
      <c r="E4" s="6" t="s">
        <v>5</v>
      </c>
      <c r="F4" s="5">
        <v>1835.9670000000001</v>
      </c>
      <c r="G4" s="23">
        <v>75.89</v>
      </c>
      <c r="H4" s="8">
        <f>F4*G4</f>
        <v>139331.53563</v>
      </c>
      <c r="I4" s="8">
        <f>H4*0.2</f>
        <v>27866.307126</v>
      </c>
      <c r="J4" s="8">
        <f>H4+I4</f>
        <v>167197.842756</v>
      </c>
      <c r="K4" s="11"/>
    </row>
    <row r="5" spans="3:11" ht="31.2" x14ac:dyDescent="0.3">
      <c r="C5" s="6">
        <v>3</v>
      </c>
      <c r="D5" s="7" t="s">
        <v>36</v>
      </c>
      <c r="E5" s="6" t="s">
        <v>5</v>
      </c>
      <c r="F5" s="5">
        <v>2515.5029999999997</v>
      </c>
      <c r="G5" s="24">
        <v>1.0733999999999999</v>
      </c>
      <c r="H5" s="8">
        <f t="shared" ref="H5:H9" si="0">F5*G5</f>
        <v>2700.1409201999995</v>
      </c>
      <c r="I5" s="8">
        <f t="shared" ref="I5:I9" si="1">H5*0.2</f>
        <v>540.02818403999993</v>
      </c>
      <c r="J5" s="8">
        <f t="shared" ref="J5:J9" si="2">H5+I5</f>
        <v>3240.1691042399993</v>
      </c>
    </row>
    <row r="6" spans="3:11" ht="15.6" x14ac:dyDescent="0.3">
      <c r="C6" s="6">
        <v>4</v>
      </c>
      <c r="D6" s="7" t="s">
        <v>17</v>
      </c>
      <c r="E6" s="6" t="s">
        <v>5</v>
      </c>
      <c r="F6" s="5">
        <v>200</v>
      </c>
      <c r="G6" s="24">
        <v>5.9855999999999998</v>
      </c>
      <c r="H6" s="8">
        <f t="shared" ref="H6" si="3">F6*G6</f>
        <v>1197.1199999999999</v>
      </c>
      <c r="I6" s="8">
        <f t="shared" ref="I6" si="4">H6*0.2</f>
        <v>239.42399999999998</v>
      </c>
      <c r="J6" s="8">
        <f t="shared" ref="J6" si="5">H6+I6</f>
        <v>1436.5439999999999</v>
      </c>
    </row>
    <row r="7" spans="3:11" ht="15.6" x14ac:dyDescent="0.3">
      <c r="C7" s="6">
        <v>5</v>
      </c>
      <c r="D7" s="7" t="s">
        <v>14</v>
      </c>
      <c r="E7" s="6" t="s">
        <v>5</v>
      </c>
      <c r="F7" s="5">
        <v>1382.7840000000001</v>
      </c>
      <c r="G7" s="24">
        <v>7.4818999999999996</v>
      </c>
      <c r="H7" s="8">
        <f t="shared" si="0"/>
        <v>10345.8516096</v>
      </c>
      <c r="I7" s="8">
        <f t="shared" si="1"/>
        <v>2069.1703219200003</v>
      </c>
      <c r="J7" s="8">
        <f t="shared" si="2"/>
        <v>12415.021931520001</v>
      </c>
    </row>
    <row r="8" spans="3:11" ht="15.6" x14ac:dyDescent="0.3">
      <c r="C8" s="6">
        <v>6</v>
      </c>
      <c r="D8" s="7" t="s">
        <v>16</v>
      </c>
      <c r="E8" s="6" t="s">
        <v>5</v>
      </c>
      <c r="F8" s="5">
        <v>107.21899999999989</v>
      </c>
      <c r="G8" s="25">
        <v>8.6122999999999994</v>
      </c>
      <c r="H8" s="8">
        <f t="shared" si="0"/>
        <v>923.40219369999897</v>
      </c>
      <c r="I8" s="8">
        <f t="shared" si="1"/>
        <v>184.6804387399998</v>
      </c>
      <c r="J8" s="8">
        <f t="shared" si="2"/>
        <v>1108.0826324399989</v>
      </c>
    </row>
    <row r="9" spans="3:11" ht="31.2" x14ac:dyDescent="0.3">
      <c r="C9" s="6">
        <v>7</v>
      </c>
      <c r="D9" s="7" t="s">
        <v>32</v>
      </c>
      <c r="E9" s="6" t="s">
        <v>12</v>
      </c>
      <c r="F9" s="5">
        <v>1</v>
      </c>
      <c r="G9" s="8">
        <v>25397.279999999999</v>
      </c>
      <c r="H9" s="8">
        <f t="shared" si="0"/>
        <v>25397.279999999999</v>
      </c>
      <c r="I9" s="8">
        <f t="shared" si="1"/>
        <v>5079.4560000000001</v>
      </c>
      <c r="J9" s="8">
        <f t="shared" si="2"/>
        <v>30476.735999999997</v>
      </c>
    </row>
    <row r="11" spans="3:11" s="9" customFormat="1" ht="15.6" x14ac:dyDescent="0.3">
      <c r="D11" s="10" t="s">
        <v>35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C0BD-5035-42FC-818D-FCBEC615D575}">
  <dimension ref="C2:K11"/>
  <sheetViews>
    <sheetView workbookViewId="0">
      <selection activeCell="G4" sqref="G4"/>
    </sheetView>
  </sheetViews>
  <sheetFormatPr defaultRowHeight="14.4" x14ac:dyDescent="0.3"/>
  <cols>
    <col min="4" max="4" width="30.5546875" customWidth="1"/>
    <col min="5" max="5" width="7.6640625" bestFit="1" customWidth="1"/>
    <col min="6" max="6" width="15.5546875" customWidth="1"/>
    <col min="7" max="7" width="13" customWidth="1"/>
    <col min="8" max="8" width="12.6640625" bestFit="1" customWidth="1"/>
    <col min="9" max="9" width="11" bestFit="1" customWidth="1"/>
    <col min="10" max="10" width="12.6640625" bestFit="1" customWidth="1"/>
  </cols>
  <sheetData>
    <row r="2" spans="3:11" x14ac:dyDescent="0.3">
      <c r="D2" t="s">
        <v>19</v>
      </c>
    </row>
    <row r="3" spans="3:11" s="9" customFormat="1" ht="31.2" x14ac:dyDescent="0.3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11</v>
      </c>
      <c r="J3" s="4" t="s">
        <v>7</v>
      </c>
    </row>
    <row r="4" spans="3:11" s="12" customFormat="1" ht="46.8" x14ac:dyDescent="0.3">
      <c r="C4" s="6">
        <v>1</v>
      </c>
      <c r="D4" s="7" t="s">
        <v>18</v>
      </c>
      <c r="E4" s="6" t="s">
        <v>5</v>
      </c>
      <c r="F4" s="5">
        <v>588.37</v>
      </c>
      <c r="G4" s="23">
        <v>75.89</v>
      </c>
      <c r="H4" s="8">
        <f>F4*G4</f>
        <v>44651.399299999997</v>
      </c>
      <c r="I4" s="8">
        <f>H4*0.2</f>
        <v>8930.2798600000006</v>
      </c>
      <c r="J4" s="8">
        <f>H4+I4</f>
        <v>53581.67916</v>
      </c>
      <c r="K4" s="11"/>
    </row>
    <row r="5" spans="3:11" ht="31.2" x14ac:dyDescent="0.3">
      <c r="C5" s="6">
        <f>+C4+1</f>
        <v>2</v>
      </c>
      <c r="D5" s="7" t="s">
        <v>36</v>
      </c>
      <c r="E5" s="6" t="s">
        <v>5</v>
      </c>
      <c r="F5" s="5">
        <v>3130.5170000000003</v>
      </c>
      <c r="G5" s="24">
        <v>1.0733999999999999</v>
      </c>
      <c r="H5" s="8">
        <f t="shared" ref="H5:H9" si="0">F5*G5</f>
        <v>3360.2969478</v>
      </c>
      <c r="I5" s="8">
        <f t="shared" ref="I5:I9" si="1">H5*0.2</f>
        <v>672.05938956</v>
      </c>
      <c r="J5" s="8">
        <f t="shared" ref="J5:J9" si="2">H5+I5</f>
        <v>4032.35633736</v>
      </c>
    </row>
    <row r="6" spans="3:11" ht="15.6" x14ac:dyDescent="0.3">
      <c r="C6" s="6">
        <f t="shared" ref="C6:C8" si="3">+C5+1</f>
        <v>3</v>
      </c>
      <c r="D6" s="7" t="s">
        <v>17</v>
      </c>
      <c r="E6" s="6" t="s">
        <v>5</v>
      </c>
      <c r="F6" s="5">
        <v>610</v>
      </c>
      <c r="G6" s="24">
        <v>5.9855999999999998</v>
      </c>
      <c r="H6" s="8">
        <f t="shared" si="0"/>
        <v>3651.2159999999999</v>
      </c>
      <c r="I6" s="8">
        <f t="shared" si="1"/>
        <v>730.2432</v>
      </c>
      <c r="J6" s="8">
        <f t="shared" si="2"/>
        <v>4381.4592000000002</v>
      </c>
    </row>
    <row r="7" spans="3:11" ht="15.6" x14ac:dyDescent="0.3">
      <c r="C7" s="6">
        <f t="shared" si="3"/>
        <v>4</v>
      </c>
      <c r="D7" s="7" t="s">
        <v>14</v>
      </c>
      <c r="E7" s="6" t="s">
        <v>5</v>
      </c>
      <c r="F7" s="5">
        <v>2371.6019999999999</v>
      </c>
      <c r="G7" s="24">
        <v>7.4818999999999996</v>
      </c>
      <c r="H7" s="8">
        <f t="shared" si="0"/>
        <v>17744.089003799996</v>
      </c>
      <c r="I7" s="8">
        <f t="shared" si="1"/>
        <v>3548.8178007599995</v>
      </c>
      <c r="J7" s="8">
        <f t="shared" si="2"/>
        <v>21292.906804559996</v>
      </c>
    </row>
    <row r="8" spans="3:11" ht="15.6" x14ac:dyDescent="0.3">
      <c r="C8" s="6">
        <f t="shared" si="3"/>
        <v>5</v>
      </c>
      <c r="D8" s="7" t="s">
        <v>16</v>
      </c>
      <c r="E8" s="6" t="s">
        <v>5</v>
      </c>
      <c r="F8" s="5">
        <v>171.73599999999999</v>
      </c>
      <c r="G8" s="25">
        <v>8.6122999999999994</v>
      </c>
      <c r="H8" s="8">
        <f t="shared" si="0"/>
        <v>1479.0419527999998</v>
      </c>
      <c r="I8" s="8">
        <f t="shared" si="1"/>
        <v>295.80839055999996</v>
      </c>
      <c r="J8" s="8">
        <f t="shared" si="2"/>
        <v>1774.8503433599997</v>
      </c>
    </row>
    <row r="9" spans="3:11" ht="31.2" x14ac:dyDescent="0.3">
      <c r="C9" s="6">
        <v>6</v>
      </c>
      <c r="D9" s="7" t="s">
        <v>33</v>
      </c>
      <c r="E9" s="6" t="s">
        <v>12</v>
      </c>
      <c r="F9" s="5">
        <v>1</v>
      </c>
      <c r="G9" s="8">
        <v>23809.95</v>
      </c>
      <c r="H9" s="8">
        <f t="shared" si="0"/>
        <v>23809.95</v>
      </c>
      <c r="I9" s="8">
        <f t="shared" si="1"/>
        <v>4761.9900000000007</v>
      </c>
      <c r="J9" s="8">
        <f t="shared" si="2"/>
        <v>28571.940000000002</v>
      </c>
    </row>
    <row r="11" spans="3:11" s="9" customFormat="1" ht="15.6" x14ac:dyDescent="0.3">
      <c r="D11" s="10" t="s">
        <v>35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C056-E2B2-4279-BD9A-CB9033DCB03C}">
  <dimension ref="C2:K24"/>
  <sheetViews>
    <sheetView topLeftCell="B1" workbookViewId="0">
      <selection activeCell="K23" sqref="K23"/>
    </sheetView>
  </sheetViews>
  <sheetFormatPr defaultRowHeight="14.4" x14ac:dyDescent="0.3"/>
  <cols>
    <col min="3" max="3" width="9.6640625" bestFit="1" customWidth="1"/>
    <col min="4" max="4" width="30.6640625" customWidth="1"/>
    <col min="5" max="5" width="7.6640625" bestFit="1" customWidth="1"/>
    <col min="6" max="6" width="13.6640625" customWidth="1"/>
    <col min="7" max="7" width="21.109375" customWidth="1"/>
    <col min="8" max="8" width="17.6640625" bestFit="1" customWidth="1"/>
    <col min="9" max="9" width="16.6640625" customWidth="1"/>
    <col min="10" max="10" width="13.109375" bestFit="1" customWidth="1"/>
  </cols>
  <sheetData>
    <row r="2" spans="3:11" x14ac:dyDescent="0.3">
      <c r="D2" t="s">
        <v>21</v>
      </c>
    </row>
    <row r="3" spans="3:11" ht="31.2" x14ac:dyDescent="0.3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11</v>
      </c>
      <c r="J3" s="4" t="s">
        <v>7</v>
      </c>
    </row>
    <row r="4" spans="3:11" s="19" customFormat="1" ht="57.75" customHeight="1" x14ac:dyDescent="0.3">
      <c r="C4" s="6">
        <v>1</v>
      </c>
      <c r="D4" s="7" t="s">
        <v>25</v>
      </c>
      <c r="E4" s="6" t="s">
        <v>5</v>
      </c>
      <c r="F4" s="5">
        <v>87.781000000000006</v>
      </c>
      <c r="G4" s="23">
        <v>236.77</v>
      </c>
      <c r="H4" s="5">
        <f t="shared" ref="H4:H8" si="0">F4*G4</f>
        <v>20783.907370000001</v>
      </c>
      <c r="I4" s="8">
        <f t="shared" ref="I4:I8" si="1">H4*0.2</f>
        <v>4156.7814740000003</v>
      </c>
      <c r="J4" s="8">
        <f t="shared" ref="J4:J8" si="2">H4+I4</f>
        <v>24940.688844</v>
      </c>
    </row>
    <row r="5" spans="3:11" s="19" customFormat="1" ht="57.75" customHeight="1" x14ac:dyDescent="0.3">
      <c r="C5" s="6">
        <v>1</v>
      </c>
      <c r="D5" s="7" t="s">
        <v>25</v>
      </c>
      <c r="E5" s="6" t="s">
        <v>5</v>
      </c>
      <c r="F5" s="5">
        <v>-26.780999999999999</v>
      </c>
      <c r="G5" s="23">
        <v>75.89</v>
      </c>
      <c r="H5" s="5">
        <f t="shared" ref="H5" si="3">F5*G5</f>
        <v>-2032.4100899999999</v>
      </c>
      <c r="I5" s="8">
        <f t="shared" ref="I5" si="4">H5*0.2</f>
        <v>-406.48201799999998</v>
      </c>
      <c r="J5" s="8">
        <f t="shared" ref="J5" si="5">H5+I5</f>
        <v>-2438.892108</v>
      </c>
    </row>
    <row r="6" spans="3:11" ht="31.2" x14ac:dyDescent="0.3">
      <c r="C6" s="6">
        <f>+C4+1</f>
        <v>2</v>
      </c>
      <c r="D6" s="7" t="s">
        <v>36</v>
      </c>
      <c r="E6" s="6" t="s">
        <v>5</v>
      </c>
      <c r="F6" s="5">
        <v>87.781000000000006</v>
      </c>
      <c r="G6" s="24">
        <v>1.0733999999999999</v>
      </c>
      <c r="H6" s="5">
        <f t="shared" si="0"/>
        <v>94.224125400000005</v>
      </c>
      <c r="I6" s="8">
        <f t="shared" si="1"/>
        <v>18.844825080000003</v>
      </c>
      <c r="J6" s="8">
        <f t="shared" si="2"/>
        <v>113.06895048000001</v>
      </c>
    </row>
    <row r="7" spans="3:11" ht="15.6" x14ac:dyDescent="0.3">
      <c r="C7" s="6">
        <f t="shared" ref="C7" si="6">+C6+1</f>
        <v>3</v>
      </c>
      <c r="D7" s="7" t="s">
        <v>14</v>
      </c>
      <c r="E7" s="6" t="s">
        <v>5</v>
      </c>
      <c r="F7" s="5">
        <v>80</v>
      </c>
      <c r="G7" s="24">
        <v>7.4818999999999996</v>
      </c>
      <c r="H7" s="8">
        <f>F7*G7</f>
        <v>598.55199999999991</v>
      </c>
      <c r="I7" s="8">
        <f t="shared" si="1"/>
        <v>119.71039999999999</v>
      </c>
      <c r="J7" s="8">
        <f t="shared" si="2"/>
        <v>718.26239999999984</v>
      </c>
    </row>
    <row r="8" spans="3:11" ht="31.2" x14ac:dyDescent="0.3">
      <c r="C8" s="6">
        <v>5</v>
      </c>
      <c r="D8" s="7" t="s">
        <v>34</v>
      </c>
      <c r="E8" s="6" t="s">
        <v>12</v>
      </c>
      <c r="F8" s="5">
        <v>1</v>
      </c>
      <c r="G8" s="26">
        <v>4761.99</v>
      </c>
      <c r="H8" s="5">
        <f t="shared" si="0"/>
        <v>4761.99</v>
      </c>
      <c r="I8" s="8">
        <f t="shared" si="1"/>
        <v>952.39800000000002</v>
      </c>
      <c r="J8" s="8">
        <f t="shared" si="2"/>
        <v>5714.3879999999999</v>
      </c>
    </row>
    <row r="9" spans="3:11" x14ac:dyDescent="0.3">
      <c r="H9" s="2"/>
    </row>
    <row r="10" spans="3:11" s="9" customFormat="1" ht="15.6" x14ac:dyDescent="0.3">
      <c r="D10" s="10" t="s">
        <v>35</v>
      </c>
    </row>
    <row r="11" spans="3:11" x14ac:dyDescent="0.3">
      <c r="H11" s="2"/>
    </row>
    <row r="12" spans="3:11" x14ac:dyDescent="0.3">
      <c r="G12" s="2"/>
    </row>
    <row r="13" spans="3:11" x14ac:dyDescent="0.3">
      <c r="D13" s="20"/>
      <c r="F13" s="21"/>
    </row>
    <row r="14" spans="3:11" s="9" customFormat="1" ht="31.2" x14ac:dyDescent="0.3">
      <c r="C14" s="3" t="s">
        <v>0</v>
      </c>
      <c r="D14" s="3" t="s">
        <v>1</v>
      </c>
      <c r="E14" s="3" t="s">
        <v>2</v>
      </c>
      <c r="F14" s="4" t="s">
        <v>6</v>
      </c>
      <c r="G14" s="4" t="s">
        <v>3</v>
      </c>
      <c r="H14" s="4" t="s">
        <v>4</v>
      </c>
      <c r="I14" s="4" t="s">
        <v>11</v>
      </c>
      <c r="J14" s="4" t="s">
        <v>7</v>
      </c>
    </row>
    <row r="15" spans="3:11" s="12" customFormat="1" ht="46.8" x14ac:dyDescent="0.3">
      <c r="C15" s="6">
        <v>1</v>
      </c>
      <c r="D15" s="7" t="s">
        <v>55</v>
      </c>
      <c r="E15" s="6" t="s">
        <v>5</v>
      </c>
      <c r="F15" s="5">
        <v>-691.29499999999996</v>
      </c>
      <c r="G15" s="23">
        <v>57.59</v>
      </c>
      <c r="H15" s="8">
        <f>F15*G15</f>
        <v>-39811.679049999999</v>
      </c>
      <c r="I15" s="8">
        <f>H15*0.2</f>
        <v>-7962.3358100000005</v>
      </c>
      <c r="J15" s="8">
        <f>H15+I15</f>
        <v>-47774.014859999996</v>
      </c>
      <c r="K15" s="11"/>
    </row>
    <row r="16" spans="3:11" ht="46.8" x14ac:dyDescent="0.3">
      <c r="C16" s="6">
        <v>2</v>
      </c>
      <c r="D16" s="7" t="s">
        <v>56</v>
      </c>
      <c r="E16" s="6" t="s">
        <v>5</v>
      </c>
      <c r="F16" s="5">
        <v>691.29499999999996</v>
      </c>
      <c r="G16" s="24">
        <v>236.77</v>
      </c>
      <c r="H16" s="8">
        <f>F16*G16</f>
        <v>163677.91714999999</v>
      </c>
      <c r="I16" s="8">
        <f>H16*0.2</f>
        <v>32735.583429999999</v>
      </c>
      <c r="J16" s="8">
        <f>H16+I16</f>
        <v>196413.50057999999</v>
      </c>
    </row>
    <row r="17" spans="3:11" s="12" customFormat="1" ht="62.4" x14ac:dyDescent="0.3">
      <c r="C17" s="6">
        <v>3</v>
      </c>
      <c r="D17" s="7" t="s">
        <v>57</v>
      </c>
      <c r="E17" s="6" t="s">
        <v>5</v>
      </c>
      <c r="F17" s="5">
        <v>-117.58199999999999</v>
      </c>
      <c r="G17" s="23">
        <v>68.69</v>
      </c>
      <c r="H17" s="8">
        <f>F17*G17</f>
        <v>-8076.7075799999993</v>
      </c>
      <c r="I17" s="8">
        <f>H17*0.2</f>
        <v>-1615.341516</v>
      </c>
      <c r="J17" s="8">
        <f>H17+I17</f>
        <v>-9692.0490959999988</v>
      </c>
      <c r="K17" s="11"/>
    </row>
    <row r="18" spans="3:11" ht="62.4" x14ac:dyDescent="0.3">
      <c r="C18" s="6">
        <v>4</v>
      </c>
      <c r="D18" s="7" t="s">
        <v>46</v>
      </c>
      <c r="E18" s="6" t="s">
        <v>5</v>
      </c>
      <c r="F18" s="5">
        <v>117.58199999999999</v>
      </c>
      <c r="G18" s="24">
        <v>236.77</v>
      </c>
      <c r="H18" s="8">
        <f>F18*G18</f>
        <v>27839.89014</v>
      </c>
      <c r="I18" s="8">
        <f>H18*0.2</f>
        <v>5567.9780280000004</v>
      </c>
      <c r="J18" s="8">
        <f>H18+I18</f>
        <v>33407.868168000001</v>
      </c>
    </row>
    <row r="23" spans="3:11" ht="31.2" x14ac:dyDescent="0.3">
      <c r="C23" s="3" t="s">
        <v>0</v>
      </c>
      <c r="D23" s="3" t="s">
        <v>1</v>
      </c>
      <c r="E23" s="3" t="s">
        <v>2</v>
      </c>
      <c r="F23" s="4" t="s">
        <v>6</v>
      </c>
      <c r="G23" s="4" t="s">
        <v>3</v>
      </c>
      <c r="H23" s="4" t="s">
        <v>4</v>
      </c>
      <c r="I23" s="4" t="s">
        <v>11</v>
      </c>
      <c r="J23" s="4" t="s">
        <v>7</v>
      </c>
    </row>
    <row r="24" spans="3:11" ht="62.4" x14ac:dyDescent="0.3">
      <c r="C24" s="28">
        <v>1</v>
      </c>
      <c r="D24" s="29" t="s">
        <v>58</v>
      </c>
      <c r="E24" s="28" t="s">
        <v>5</v>
      </c>
      <c r="F24" s="30">
        <v>12983.15048</v>
      </c>
      <c r="G24" s="31">
        <v>236.77</v>
      </c>
      <c r="H24" s="32">
        <f>F24*G24</f>
        <v>3074020.5391496001</v>
      </c>
      <c r="I24" s="32">
        <f>H24*0.2</f>
        <v>614804.10782992002</v>
      </c>
      <c r="J24" s="32">
        <f>H24+I24</f>
        <v>3688824.6469795201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FAAD-5706-4046-B37C-74FFE38340F1}">
  <dimension ref="C2:J18"/>
  <sheetViews>
    <sheetView topLeftCell="B1" workbookViewId="0">
      <selection activeCell="C12" sqref="C12"/>
    </sheetView>
  </sheetViews>
  <sheetFormatPr defaultRowHeight="14.4" x14ac:dyDescent="0.3"/>
  <cols>
    <col min="3" max="3" width="9.6640625" bestFit="1" customWidth="1"/>
    <col min="4" max="4" width="30.6640625" customWidth="1"/>
    <col min="5" max="5" width="7.6640625" bestFit="1" customWidth="1"/>
    <col min="6" max="6" width="13.6640625" customWidth="1"/>
    <col min="7" max="7" width="21.109375" customWidth="1"/>
    <col min="8" max="8" width="17.6640625" bestFit="1" customWidth="1"/>
    <col min="9" max="9" width="16.6640625" customWidth="1"/>
    <col min="10" max="10" width="12.44140625" customWidth="1"/>
  </cols>
  <sheetData>
    <row r="2" spans="3:10" x14ac:dyDescent="0.3">
      <c r="D2" t="s">
        <v>27</v>
      </c>
    </row>
    <row r="3" spans="3:10" ht="31.2" x14ac:dyDescent="0.3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11</v>
      </c>
      <c r="J3" s="4" t="s">
        <v>7</v>
      </c>
    </row>
    <row r="4" spans="3:10" s="19" customFormat="1" ht="46.8" x14ac:dyDescent="0.3">
      <c r="C4" s="6">
        <v>1</v>
      </c>
      <c r="D4" s="7" t="s">
        <v>28</v>
      </c>
      <c r="E4" s="6" t="s">
        <v>5</v>
      </c>
      <c r="F4" s="5">
        <v>1749.4379999999999</v>
      </c>
      <c r="G4" s="23">
        <v>81.99</v>
      </c>
      <c r="H4" s="5">
        <f t="shared" ref="H4:H7" si="0">F4*G4</f>
        <v>143436.42161999998</v>
      </c>
      <c r="I4" s="8">
        <f t="shared" ref="I4:I7" si="1">H4*0.2</f>
        <v>28687.284323999997</v>
      </c>
      <c r="J4" s="8">
        <f t="shared" ref="J4:J7" si="2">H4+I4</f>
        <v>172123.70594399999</v>
      </c>
    </row>
    <row r="5" spans="3:10" ht="31.2" x14ac:dyDescent="0.3">
      <c r="C5" s="6">
        <f>+C4+1</f>
        <v>2</v>
      </c>
      <c r="D5" s="7" t="s">
        <v>36</v>
      </c>
      <c r="E5" s="6" t="s">
        <v>5</v>
      </c>
      <c r="F5" s="5">
        <v>1749.4379999999999</v>
      </c>
      <c r="G5" s="24">
        <v>1.0733999999999999</v>
      </c>
      <c r="H5" s="5">
        <f t="shared" si="0"/>
        <v>1877.8467491999997</v>
      </c>
      <c r="I5" s="8">
        <f t="shared" si="1"/>
        <v>375.56934983999997</v>
      </c>
      <c r="J5" s="8">
        <f t="shared" si="2"/>
        <v>2253.4160990399996</v>
      </c>
    </row>
    <row r="6" spans="3:10" ht="15.6" x14ac:dyDescent="0.3">
      <c r="C6" s="6">
        <v>3</v>
      </c>
      <c r="D6" s="7" t="s">
        <v>14</v>
      </c>
      <c r="E6" s="6" t="s">
        <v>5</v>
      </c>
      <c r="F6" s="5">
        <v>1687.76</v>
      </c>
      <c r="G6" s="24">
        <v>7.4818999999999996</v>
      </c>
      <c r="H6" s="8">
        <f t="shared" si="0"/>
        <v>12627.651543999998</v>
      </c>
      <c r="I6" s="8">
        <f t="shared" si="1"/>
        <v>2525.5303088000001</v>
      </c>
      <c r="J6" s="8">
        <f t="shared" si="2"/>
        <v>15153.181852799999</v>
      </c>
    </row>
    <row r="7" spans="3:10" ht="15.6" x14ac:dyDescent="0.3">
      <c r="C7" s="6">
        <v>4</v>
      </c>
      <c r="D7" s="7" t="s">
        <v>16</v>
      </c>
      <c r="E7" s="6" t="s">
        <v>5</v>
      </c>
      <c r="F7" s="5">
        <v>53.058999999999948</v>
      </c>
      <c r="G7" s="25">
        <v>8.6122999999999994</v>
      </c>
      <c r="H7" s="8">
        <f t="shared" si="0"/>
        <v>456.96002569999951</v>
      </c>
      <c r="I7" s="8">
        <f t="shared" si="1"/>
        <v>91.39200513999991</v>
      </c>
      <c r="J7" s="8">
        <f t="shared" si="2"/>
        <v>548.35203083999943</v>
      </c>
    </row>
    <row r="8" spans="3:10" x14ac:dyDescent="0.3">
      <c r="H8" s="2"/>
    </row>
    <row r="9" spans="3:10" x14ac:dyDescent="0.3">
      <c r="H9" s="2"/>
    </row>
    <row r="10" spans="3:10" x14ac:dyDescent="0.3">
      <c r="H10" s="2"/>
    </row>
    <row r="11" spans="3:10" s="9" customFormat="1" ht="15.6" x14ac:dyDescent="0.3">
      <c r="D11" s="10" t="s">
        <v>35</v>
      </c>
    </row>
    <row r="12" spans="3:10" x14ac:dyDescent="0.3">
      <c r="H12" s="2"/>
    </row>
    <row r="13" spans="3:10" x14ac:dyDescent="0.3">
      <c r="G13" s="2"/>
    </row>
    <row r="14" spans="3:10" x14ac:dyDescent="0.3">
      <c r="D14" s="20"/>
      <c r="F14" s="21"/>
    </row>
    <row r="18" spans="3:8" ht="15.6" x14ac:dyDescent="0.3">
      <c r="C18" s="33"/>
      <c r="D18" s="33"/>
      <c r="E18" s="33"/>
      <c r="F18" s="1"/>
      <c r="G18" s="2"/>
      <c r="H18" s="2"/>
    </row>
  </sheetData>
  <mergeCells count="1">
    <mergeCell ref="C18:E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CE2B7-3476-4D96-BF37-1942E684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FE9B1-FA42-47E1-AC3D-F256E3D23265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40BBB0C5-B722-4E5D-9304-3AAE7346D9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Плевен 20.12.-31.12.2024</vt:lpstr>
      <vt:lpstr>Бургас 20.12.-31.12.2024</vt:lpstr>
      <vt:lpstr>Враца 20.12.-31.12.2024</vt:lpstr>
      <vt:lpstr>Перник 20.12.-31.12.2024</vt:lpstr>
      <vt:lpstr>Русе 20.12.-31.12.2024</vt:lpstr>
      <vt:lpstr>ВеликоТърново 20.12.-31.12.2024</vt:lpstr>
      <vt:lpstr>Марица 3 20.12.-31.12.2024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2025-01-13T18:44:37Z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