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5/FEVRUARI_2025/FAKTURI/"/>
    </mc:Choice>
  </mc:AlternateContent>
  <xr:revisionPtr revIDLastSave="132" documentId="8_{F1E103D4-0BB3-4129-B301-BF489AFB027D}" xr6:coauthVersionLast="47" xr6:coauthVersionMax="47" xr10:uidLastSave="{4FF7CC95-F4DC-430B-866E-5467343CA97B}"/>
  <bookViews>
    <workbookView xWindow="-120" yWindow="-120" windowWidth="29040" windowHeight="15840" firstSheet="1" activeTab="1" xr2:uid="{9F6FC6A4-1851-4D4B-8245-9EDFCF0F8862}"/>
  </bookViews>
  <sheets>
    <sheet name="продажби на природен газ" sheetId="1" r:id="rId1"/>
    <sheet name="продажби на природен газ цен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7" i="2"/>
  <c r="G11" i="2"/>
  <c r="G19" i="2"/>
  <c r="G7" i="2"/>
  <c r="H14" i="2"/>
  <c r="H15" i="2"/>
  <c r="H12" i="2"/>
  <c r="H7" i="2"/>
  <c r="H8" i="2"/>
  <c r="H9" i="2"/>
  <c r="H16" i="2"/>
  <c r="H17" i="2"/>
  <c r="H18" i="2"/>
  <c r="H10" i="2"/>
  <c r="H19" i="2"/>
  <c r="H20" i="2"/>
  <c r="H11" i="2"/>
  <c r="H21" i="2"/>
  <c r="H13" i="2"/>
  <c r="G13" i="2"/>
  <c r="G21" i="2"/>
  <c r="G20" i="2"/>
  <c r="G18" i="2"/>
  <c r="G17" i="2"/>
  <c r="G15" i="2"/>
  <c r="G14" i="2"/>
  <c r="G16" i="2"/>
  <c r="G12" i="2"/>
  <c r="G10" i="2"/>
  <c r="G8" i="2"/>
  <c r="I9" i="2"/>
  <c r="D8" i="1"/>
  <c r="F8" i="1" s="1"/>
  <c r="H8" i="1" s="1"/>
  <c r="J8" i="1" s="1"/>
  <c r="D9" i="1"/>
  <c r="F9" i="1" s="1"/>
  <c r="D10" i="1"/>
  <c r="F10" i="1" s="1"/>
  <c r="D11" i="1"/>
  <c r="F11" i="1" s="1"/>
  <c r="D12" i="1"/>
  <c r="F12" i="1" s="1"/>
  <c r="H12" i="1" s="1"/>
  <c r="D13" i="1"/>
  <c r="F13" i="1" s="1"/>
  <c r="D14" i="1"/>
  <c r="F14" i="1" s="1"/>
  <c r="D15" i="1"/>
  <c r="F15" i="1" s="1"/>
  <c r="D16" i="1"/>
  <c r="D17" i="1"/>
  <c r="F17" i="1" s="1"/>
  <c r="D18" i="1"/>
  <c r="F18" i="1" s="1"/>
  <c r="D19" i="1"/>
  <c r="F19" i="1" s="1"/>
  <c r="D20" i="1"/>
  <c r="D21" i="1"/>
  <c r="F21" i="1" s="1"/>
  <c r="D7" i="1"/>
  <c r="F7" i="1" s="1"/>
  <c r="C22" i="1"/>
  <c r="F20" i="1"/>
  <c r="F16" i="1"/>
  <c r="I8" i="2" l="1"/>
  <c r="I21" i="2"/>
  <c r="I12" i="2"/>
  <c r="I13" i="2"/>
  <c r="I19" i="2"/>
  <c r="I15" i="2"/>
  <c r="I16" i="2"/>
  <c r="I10" i="2"/>
  <c r="I11" i="2"/>
  <c r="I18" i="2"/>
  <c r="I14" i="2"/>
  <c r="I20" i="2"/>
  <c r="I17" i="2"/>
  <c r="I7" i="2"/>
  <c r="G9" i="2"/>
  <c r="I11" i="1"/>
  <c r="H11" i="1"/>
  <c r="J11" i="1" s="1"/>
  <c r="I7" i="1"/>
  <c r="H7" i="1"/>
  <c r="J7" i="1" s="1"/>
  <c r="D22" i="1"/>
  <c r="D23" i="1" s="1"/>
  <c r="H20" i="1"/>
  <c r="I20" i="1"/>
  <c r="I13" i="1"/>
  <c r="H13" i="1"/>
  <c r="J13" i="1" s="1"/>
  <c r="H17" i="1"/>
  <c r="I17" i="1"/>
  <c r="H21" i="1"/>
  <c r="I21" i="1"/>
  <c r="I9" i="1"/>
  <c r="H9" i="1"/>
  <c r="J9" i="1" s="1"/>
  <c r="H15" i="1"/>
  <c r="I15" i="1"/>
  <c r="H19" i="1"/>
  <c r="I19" i="1"/>
  <c r="H10" i="1"/>
  <c r="J10" i="1" s="1"/>
  <c r="I10" i="1"/>
  <c r="H16" i="1"/>
  <c r="I16" i="1"/>
  <c r="F22" i="1"/>
  <c r="F23" i="1" s="1"/>
  <c r="H14" i="1"/>
  <c r="I14" i="1"/>
  <c r="H18" i="1"/>
  <c r="I18" i="1"/>
  <c r="I8" i="1"/>
  <c r="I12" i="1"/>
  <c r="E23" i="1" l="1"/>
  <c r="E24" i="1" s="1"/>
  <c r="I22" i="1"/>
  <c r="I23" i="1" s="1"/>
  <c r="J22" i="1"/>
  <c r="J23" i="1" s="1"/>
  <c r="H22" i="1"/>
  <c r="H23" i="1" s="1"/>
  <c r="H25" i="1" l="1"/>
  <c r="H27" i="1" s="1"/>
</calcChain>
</file>

<file path=xl/sharedStrings.xml><?xml version="1.0" encoding="utf-8"?>
<sst xmlns="http://schemas.openxmlformats.org/spreadsheetml/2006/main" count="97" uniqueCount="23">
  <si>
    <t>купувач</t>
  </si>
  <si>
    <t>период на доставка</t>
  </si>
  <si>
    <t>MWh/ден</t>
  </si>
  <si>
    <t>МВтч/мес.</t>
  </si>
  <si>
    <t>цена EUR/MWh</t>
  </si>
  <si>
    <t>стойност  евро</t>
  </si>
  <si>
    <t>падеж</t>
  </si>
  <si>
    <t>за плащане в Януари</t>
  </si>
  <si>
    <t>за плащане във февруари 2025</t>
  </si>
  <si>
    <t>ДДС в Януари</t>
  </si>
  <si>
    <t>МЕТ ЕНЕРДЖИ</t>
  </si>
  <si>
    <t>ВИТОЛ</t>
  </si>
  <si>
    <t>OMV Petrom</t>
  </si>
  <si>
    <t>ОБЩО, евро</t>
  </si>
  <si>
    <t>ОБЩО, лева</t>
  </si>
  <si>
    <t>Общо с ДДС в Януари</t>
  </si>
  <si>
    <t>01.02.-28.02.2025</t>
  </si>
  <si>
    <t>50% Плащане до 20.02.2025, 50% плащане до 05.03.2025</t>
  </si>
  <si>
    <t>цена лева/MWh</t>
  </si>
  <si>
    <t>стойност  лева</t>
  </si>
  <si>
    <t>Падеж</t>
  </si>
  <si>
    <t>МВтч</t>
  </si>
  <si>
    <t xml:space="preserve">споразумение от дата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</si>
</sst>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4"/>
      <name val="Times New Roman"/>
      <family val="1"/>
      <charset val="204"/>
    </font>
    <font>
      <sz val="11"/>
      <color theme="4"/>
      <name val="Aptos Narrow"/>
      <family val="2"/>
      <scheme val="minor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7" fontId="1" fillId="2" borderId="0" xfId="0" applyNumberFormat="1" applyFont="1" applyFill="1" applyAlignment="1">
      <alignment horizontal="center"/>
    </xf>
    <xf numFmtId="3" fontId="0" fillId="0" borderId="0" xfId="0" applyNumberFormat="1"/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/>
    <xf numFmtId="3" fontId="2" fillId="0" borderId="1" xfId="0" applyNumberFormat="1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3" fontId="2" fillId="4" borderId="1" xfId="0" applyNumberFormat="1" applyFont="1" applyFill="1" applyBorder="1"/>
    <xf numFmtId="0" fontId="3" fillId="0" borderId="1" xfId="0" applyFont="1" applyBorder="1"/>
    <xf numFmtId="3" fontId="3" fillId="0" borderId="1" xfId="0" applyNumberFormat="1" applyFont="1" applyBorder="1"/>
    <xf numFmtId="2" fontId="3" fillId="0" borderId="1" xfId="0" applyNumberFormat="1" applyFont="1" applyBorder="1"/>
    <xf numFmtId="3" fontId="3" fillId="4" borderId="1" xfId="0" applyNumberFormat="1" applyFont="1" applyFill="1" applyBorder="1"/>
    <xf numFmtId="0" fontId="4" fillId="0" borderId="0" xfId="0" applyFont="1"/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/>
    <xf numFmtId="3" fontId="5" fillId="4" borderId="1" xfId="0" applyNumberFormat="1" applyFont="1" applyFill="1" applyBorder="1"/>
    <xf numFmtId="0" fontId="1" fillId="5" borderId="0" xfId="0" applyFont="1" applyFill="1" applyAlignment="1">
      <alignment horizontal="right"/>
    </xf>
    <xf numFmtId="3" fontId="1" fillId="5" borderId="0" xfId="0" applyNumberFormat="1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6" fillId="0" borderId="1" xfId="0" applyFont="1" applyBorder="1"/>
    <xf numFmtId="3" fontId="6" fillId="0" borderId="1" xfId="0" applyNumberFormat="1" applyFont="1" applyBorder="1"/>
    <xf numFmtId="2" fontId="6" fillId="0" borderId="1" xfId="0" applyNumberFormat="1" applyFont="1" applyBorder="1"/>
    <xf numFmtId="0" fontId="7" fillId="0" borderId="0" xfId="0" applyFont="1"/>
    <xf numFmtId="3" fontId="2" fillId="0" borderId="0" xfId="0" applyNumberFormat="1" applyFont="1"/>
    <xf numFmtId="164" fontId="2" fillId="0" borderId="1" xfId="0" applyNumberFormat="1" applyFont="1" applyBorder="1"/>
    <xf numFmtId="164" fontId="6" fillId="0" borderId="1" xfId="0" applyNumberFormat="1" applyFont="1" applyBorder="1"/>
    <xf numFmtId="14" fontId="6" fillId="0" borderId="1" xfId="0" applyNumberFormat="1" applyFont="1" applyBorder="1"/>
    <xf numFmtId="3" fontId="2" fillId="6" borderId="1" xfId="0" applyNumberFormat="1" applyFont="1" applyFill="1" applyBorder="1"/>
    <xf numFmtId="2" fontId="2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11CE-7A4C-4BE0-AADA-BCEAC90367CE}">
  <sheetPr>
    <pageSetUpPr fitToPage="1"/>
  </sheetPr>
  <dimension ref="A5:L27"/>
  <sheetViews>
    <sheetView topLeftCell="A6" workbookViewId="0">
      <selection activeCell="C27" sqref="C27"/>
    </sheetView>
  </sheetViews>
  <sheetFormatPr defaultRowHeight="15" x14ac:dyDescent="0.25"/>
  <cols>
    <col min="1" max="1" width="16.42578125" bestFit="1" customWidth="1"/>
    <col min="2" max="2" width="16.140625" bestFit="1" customWidth="1"/>
    <col min="3" max="3" width="11.5703125" customWidth="1"/>
    <col min="4" max="4" width="12.140625" customWidth="1"/>
    <col min="5" max="5" width="14.28515625" bestFit="1" customWidth="1"/>
    <col min="6" max="6" width="11.28515625" bestFit="1" customWidth="1"/>
    <col min="7" max="7" width="68.85546875" bestFit="1" customWidth="1"/>
    <col min="8" max="8" width="17.42578125" customWidth="1"/>
    <col min="9" max="9" width="16.140625" customWidth="1"/>
    <col min="10" max="10" width="10.140625" customWidth="1"/>
    <col min="11" max="11" width="11.42578125" hidden="1" customWidth="1"/>
    <col min="12" max="12" width="3.5703125" hidden="1" customWidth="1"/>
  </cols>
  <sheetData>
    <row r="5" spans="1:12" x14ac:dyDescent="0.25">
      <c r="A5" s="1">
        <v>45689</v>
      </c>
      <c r="D5" s="2"/>
      <c r="H5" s="2"/>
    </row>
    <row r="6" spans="1:12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2"/>
      <c r="L6" s="2"/>
    </row>
    <row r="7" spans="1:12" x14ac:dyDescent="0.25">
      <c r="A7" s="4" t="s">
        <v>10</v>
      </c>
      <c r="B7" s="4" t="s">
        <v>16</v>
      </c>
      <c r="C7" s="19">
        <v>300</v>
      </c>
      <c r="D7" s="5">
        <f>+C7*28</f>
        <v>8400</v>
      </c>
      <c r="E7" s="6">
        <v>45.65</v>
      </c>
      <c r="F7" s="5">
        <f>+D7*E7</f>
        <v>383460</v>
      </c>
      <c r="G7" s="7" t="s">
        <v>17</v>
      </c>
      <c r="H7" s="5">
        <f>+F7/2</f>
        <v>191730</v>
      </c>
      <c r="I7" s="8">
        <f>+F7/2</f>
        <v>191730</v>
      </c>
      <c r="J7" s="5">
        <f t="shared" ref="J7:J11" si="0">+H7*0.2</f>
        <v>38346</v>
      </c>
    </row>
    <row r="8" spans="1:12" x14ac:dyDescent="0.25">
      <c r="A8" s="4" t="s">
        <v>10</v>
      </c>
      <c r="B8" s="4" t="s">
        <v>16</v>
      </c>
      <c r="C8" s="19">
        <v>250</v>
      </c>
      <c r="D8" s="5">
        <f t="shared" ref="D8:D21" si="1">+C8*28</f>
        <v>7000</v>
      </c>
      <c r="E8" s="6">
        <v>45.5</v>
      </c>
      <c r="F8" s="5">
        <f t="shared" ref="F8:F21" si="2">+D8*E8</f>
        <v>318500</v>
      </c>
      <c r="G8" s="7" t="s">
        <v>17</v>
      </c>
      <c r="H8" s="5">
        <f t="shared" ref="H8:H21" si="3">+F8/2</f>
        <v>159250</v>
      </c>
      <c r="I8" s="8">
        <f t="shared" ref="I8:I21" si="4">+F8/2</f>
        <v>159250</v>
      </c>
      <c r="J8" s="5">
        <f t="shared" si="0"/>
        <v>31850</v>
      </c>
    </row>
    <row r="9" spans="1:12" x14ac:dyDescent="0.25">
      <c r="A9" s="4" t="s">
        <v>10</v>
      </c>
      <c r="B9" s="4" t="s">
        <v>16</v>
      </c>
      <c r="C9" s="19">
        <v>300</v>
      </c>
      <c r="D9" s="5">
        <f t="shared" si="1"/>
        <v>8400</v>
      </c>
      <c r="E9" s="6">
        <v>45.64</v>
      </c>
      <c r="F9" s="5">
        <f t="shared" si="2"/>
        <v>383376</v>
      </c>
      <c r="G9" s="7" t="s">
        <v>17</v>
      </c>
      <c r="H9" s="5">
        <f t="shared" si="3"/>
        <v>191688</v>
      </c>
      <c r="I9" s="8">
        <f t="shared" si="4"/>
        <v>191688</v>
      </c>
      <c r="J9" s="5">
        <f t="shared" si="0"/>
        <v>38337.599999999999</v>
      </c>
    </row>
    <row r="10" spans="1:12" s="13" customFormat="1" x14ac:dyDescent="0.25">
      <c r="A10" s="9" t="s">
        <v>10</v>
      </c>
      <c r="B10" s="4" t="s">
        <v>16</v>
      </c>
      <c r="C10" s="20">
        <v>600</v>
      </c>
      <c r="D10" s="5">
        <f t="shared" si="1"/>
        <v>16800</v>
      </c>
      <c r="E10" s="11">
        <v>45.15</v>
      </c>
      <c r="F10" s="10">
        <f t="shared" si="2"/>
        <v>758520</v>
      </c>
      <c r="G10" s="7" t="s">
        <v>17</v>
      </c>
      <c r="H10" s="10">
        <f t="shared" si="3"/>
        <v>379260</v>
      </c>
      <c r="I10" s="12">
        <f t="shared" si="4"/>
        <v>379260</v>
      </c>
      <c r="J10" s="10">
        <f t="shared" si="0"/>
        <v>75852</v>
      </c>
    </row>
    <row r="11" spans="1:12" s="13" customFormat="1" x14ac:dyDescent="0.25">
      <c r="A11" s="9" t="s">
        <v>10</v>
      </c>
      <c r="B11" s="4" t="s">
        <v>16</v>
      </c>
      <c r="C11" s="20">
        <v>150</v>
      </c>
      <c r="D11" s="5">
        <f t="shared" si="1"/>
        <v>4200</v>
      </c>
      <c r="E11" s="11">
        <v>44</v>
      </c>
      <c r="F11" s="10">
        <f t="shared" si="2"/>
        <v>184800</v>
      </c>
      <c r="G11" s="7" t="s">
        <v>17</v>
      </c>
      <c r="H11" s="10">
        <f t="shared" si="3"/>
        <v>92400</v>
      </c>
      <c r="I11" s="12">
        <f t="shared" si="4"/>
        <v>92400</v>
      </c>
      <c r="J11" s="10">
        <f t="shared" si="0"/>
        <v>18480</v>
      </c>
    </row>
    <row r="12" spans="1:12" x14ac:dyDescent="0.25">
      <c r="A12" s="4" t="s">
        <v>11</v>
      </c>
      <c r="B12" s="4" t="s">
        <v>16</v>
      </c>
      <c r="C12" s="19">
        <v>200</v>
      </c>
      <c r="D12" s="5">
        <f t="shared" si="1"/>
        <v>5600</v>
      </c>
      <c r="E12" s="6">
        <v>45.85</v>
      </c>
      <c r="F12" s="5">
        <f t="shared" si="2"/>
        <v>256760</v>
      </c>
      <c r="G12" s="7" t="s">
        <v>17</v>
      </c>
      <c r="H12" s="5">
        <f t="shared" si="3"/>
        <v>128380</v>
      </c>
      <c r="I12" s="8">
        <f t="shared" si="4"/>
        <v>128380</v>
      </c>
      <c r="J12" s="5"/>
    </row>
    <row r="13" spans="1:12" x14ac:dyDescent="0.25">
      <c r="A13" s="4" t="s">
        <v>12</v>
      </c>
      <c r="B13" s="4" t="s">
        <v>16</v>
      </c>
      <c r="C13" s="19">
        <v>200</v>
      </c>
      <c r="D13" s="5">
        <f t="shared" si="1"/>
        <v>5600</v>
      </c>
      <c r="E13" s="6">
        <v>45</v>
      </c>
      <c r="F13" s="5">
        <f t="shared" si="2"/>
        <v>252000</v>
      </c>
      <c r="G13" s="7" t="s">
        <v>17</v>
      </c>
      <c r="H13" s="5">
        <f t="shared" si="3"/>
        <v>126000</v>
      </c>
      <c r="I13" s="8">
        <f t="shared" si="4"/>
        <v>126000</v>
      </c>
      <c r="J13" s="5">
        <f t="shared" ref="J13" si="5">+H13*0.2</f>
        <v>25200</v>
      </c>
    </row>
    <row r="14" spans="1:12" x14ac:dyDescent="0.25">
      <c r="A14" s="4" t="s">
        <v>12</v>
      </c>
      <c r="B14" s="4" t="s">
        <v>16</v>
      </c>
      <c r="C14" s="19">
        <v>300</v>
      </c>
      <c r="D14" s="5">
        <f t="shared" si="1"/>
        <v>8400</v>
      </c>
      <c r="E14" s="6">
        <v>45.5</v>
      </c>
      <c r="F14" s="5">
        <f t="shared" si="2"/>
        <v>382200</v>
      </c>
      <c r="G14" s="7" t="s">
        <v>17</v>
      </c>
      <c r="H14" s="5">
        <f t="shared" si="3"/>
        <v>191100</v>
      </c>
      <c r="I14" s="8">
        <f t="shared" si="4"/>
        <v>191100</v>
      </c>
      <c r="J14" s="5"/>
    </row>
    <row r="15" spans="1:12" x14ac:dyDescent="0.25">
      <c r="A15" s="4" t="s">
        <v>12</v>
      </c>
      <c r="B15" s="4" t="s">
        <v>16</v>
      </c>
      <c r="C15" s="19">
        <v>250</v>
      </c>
      <c r="D15" s="5">
        <f t="shared" si="1"/>
        <v>7000</v>
      </c>
      <c r="E15" s="6">
        <v>46.25</v>
      </c>
      <c r="F15" s="5">
        <f t="shared" si="2"/>
        <v>323750</v>
      </c>
      <c r="G15" s="7" t="s">
        <v>17</v>
      </c>
      <c r="H15" s="5">
        <f t="shared" si="3"/>
        <v>161875</v>
      </c>
      <c r="I15" s="8">
        <f t="shared" si="4"/>
        <v>161875</v>
      </c>
      <c r="J15" s="5"/>
    </row>
    <row r="16" spans="1:12" x14ac:dyDescent="0.25">
      <c r="A16" s="4" t="s">
        <v>12</v>
      </c>
      <c r="B16" s="4" t="s">
        <v>16</v>
      </c>
      <c r="C16" s="19">
        <v>250</v>
      </c>
      <c r="D16" s="5">
        <f t="shared" si="1"/>
        <v>7000</v>
      </c>
      <c r="E16" s="6">
        <v>46</v>
      </c>
      <c r="F16" s="5">
        <f t="shared" si="2"/>
        <v>322000</v>
      </c>
      <c r="G16" s="7" t="s">
        <v>17</v>
      </c>
      <c r="H16" s="5">
        <f t="shared" si="3"/>
        <v>161000</v>
      </c>
      <c r="I16" s="8">
        <f t="shared" si="4"/>
        <v>161000</v>
      </c>
      <c r="J16" s="5"/>
    </row>
    <row r="17" spans="1:10" x14ac:dyDescent="0.25">
      <c r="A17" s="4" t="s">
        <v>12</v>
      </c>
      <c r="B17" s="4" t="s">
        <v>16</v>
      </c>
      <c r="C17" s="19">
        <v>250</v>
      </c>
      <c r="D17" s="5">
        <f t="shared" si="1"/>
        <v>7000</v>
      </c>
      <c r="E17" s="6">
        <v>45.5</v>
      </c>
      <c r="F17" s="5">
        <f t="shared" si="2"/>
        <v>318500</v>
      </c>
      <c r="G17" s="7" t="s">
        <v>17</v>
      </c>
      <c r="H17" s="5">
        <f t="shared" si="3"/>
        <v>159250</v>
      </c>
      <c r="I17" s="8">
        <f t="shared" si="4"/>
        <v>159250</v>
      </c>
      <c r="J17" s="5"/>
    </row>
    <row r="18" spans="1:10" x14ac:dyDescent="0.25">
      <c r="A18" s="4" t="s">
        <v>12</v>
      </c>
      <c r="B18" s="4" t="s">
        <v>16</v>
      </c>
      <c r="C18" s="19">
        <v>500</v>
      </c>
      <c r="D18" s="5">
        <f t="shared" si="1"/>
        <v>14000</v>
      </c>
      <c r="E18" s="6">
        <v>45.25</v>
      </c>
      <c r="F18" s="5">
        <f t="shared" si="2"/>
        <v>633500</v>
      </c>
      <c r="G18" s="7" t="s">
        <v>17</v>
      </c>
      <c r="H18" s="5">
        <f t="shared" si="3"/>
        <v>316750</v>
      </c>
      <c r="I18" s="8">
        <f t="shared" si="4"/>
        <v>316750</v>
      </c>
      <c r="J18" s="5"/>
    </row>
    <row r="19" spans="1:10" x14ac:dyDescent="0.25">
      <c r="A19" s="4" t="s">
        <v>12</v>
      </c>
      <c r="B19" s="4" t="s">
        <v>16</v>
      </c>
      <c r="C19" s="19">
        <v>250</v>
      </c>
      <c r="D19" s="5">
        <f t="shared" si="1"/>
        <v>7000</v>
      </c>
      <c r="E19" s="6">
        <v>44.49</v>
      </c>
      <c r="F19" s="5">
        <f t="shared" si="2"/>
        <v>311430</v>
      </c>
      <c r="G19" s="7" t="s">
        <v>17</v>
      </c>
      <c r="H19" s="5">
        <f t="shared" si="3"/>
        <v>155715</v>
      </c>
      <c r="I19" s="8">
        <f t="shared" si="4"/>
        <v>155715</v>
      </c>
      <c r="J19" s="5"/>
    </row>
    <row r="20" spans="1:10" x14ac:dyDescent="0.25">
      <c r="A20" s="4" t="s">
        <v>12</v>
      </c>
      <c r="B20" s="4" t="s">
        <v>16</v>
      </c>
      <c r="C20" s="19">
        <v>500</v>
      </c>
      <c r="D20" s="5">
        <f t="shared" si="1"/>
        <v>14000</v>
      </c>
      <c r="E20" s="6">
        <v>43.05</v>
      </c>
      <c r="F20" s="5">
        <f t="shared" si="2"/>
        <v>602700</v>
      </c>
      <c r="G20" s="7" t="s">
        <v>17</v>
      </c>
      <c r="H20" s="5">
        <f t="shared" si="3"/>
        <v>301350</v>
      </c>
      <c r="I20" s="8">
        <f t="shared" si="4"/>
        <v>301350</v>
      </c>
      <c r="J20" s="5"/>
    </row>
    <row r="21" spans="1:10" x14ac:dyDescent="0.25">
      <c r="A21" s="4" t="s">
        <v>12</v>
      </c>
      <c r="B21" s="4" t="s">
        <v>16</v>
      </c>
      <c r="C21" s="4">
        <v>350</v>
      </c>
      <c r="D21" s="5">
        <f t="shared" si="1"/>
        <v>9800</v>
      </c>
      <c r="E21" s="6">
        <v>48.5</v>
      </c>
      <c r="F21" s="5">
        <f t="shared" si="2"/>
        <v>475300</v>
      </c>
      <c r="G21" s="7" t="s">
        <v>17</v>
      </c>
      <c r="H21" s="5">
        <f t="shared" si="3"/>
        <v>237650</v>
      </c>
      <c r="I21" s="8">
        <f t="shared" si="4"/>
        <v>237650</v>
      </c>
      <c r="J21" s="5"/>
    </row>
    <row r="22" spans="1:10" x14ac:dyDescent="0.25">
      <c r="C22">
        <f>SUM(C7:C21)</f>
        <v>4650</v>
      </c>
      <c r="D22">
        <f>SUM(D7:D21)</f>
        <v>130200</v>
      </c>
      <c r="F22" s="2">
        <f>SUM(F7:F21)</f>
        <v>5906796</v>
      </c>
      <c r="G22" s="14" t="s">
        <v>13</v>
      </c>
      <c r="H22" s="15">
        <f>SUM(H7:H21)</f>
        <v>2953398</v>
      </c>
      <c r="I22" s="16">
        <f>SUM(I7:I21)</f>
        <v>2953398</v>
      </c>
      <c r="J22" s="15">
        <f>SUM(J7:J21)</f>
        <v>228065.6</v>
      </c>
    </row>
    <row r="23" spans="1:10" x14ac:dyDescent="0.25">
      <c r="D23" s="2">
        <f>+D22/2</f>
        <v>65100</v>
      </c>
      <c r="E23">
        <f>+F23/D23</f>
        <v>45.367096774193548</v>
      </c>
      <c r="F23" s="2">
        <f>+F22/2</f>
        <v>2953398</v>
      </c>
      <c r="G23" s="14" t="s">
        <v>14</v>
      </c>
      <c r="H23" s="15">
        <f>+H22*1.95583</f>
        <v>5776344.4103399999</v>
      </c>
      <c r="I23" s="16">
        <f>+I22*1.95583</f>
        <v>5776344.4103399999</v>
      </c>
      <c r="J23" s="15">
        <f>+J22*1.95583</f>
        <v>446057.54244799999</v>
      </c>
    </row>
    <row r="24" spans="1:10" x14ac:dyDescent="0.25">
      <c r="E24">
        <f>+E23*1.95583</f>
        <v>88.730328883870968</v>
      </c>
    </row>
    <row r="25" spans="1:10" x14ac:dyDescent="0.25">
      <c r="G25" s="17" t="s">
        <v>15</v>
      </c>
      <c r="H25" s="18">
        <f>+H23+J23</f>
        <v>6222401.952788</v>
      </c>
    </row>
    <row r="27" spans="1:10" x14ac:dyDescent="0.25">
      <c r="H27" s="2">
        <f>+H25+5400000</f>
        <v>11622401.952787999</v>
      </c>
    </row>
  </sheetData>
  <pageMargins left="0.70866141732283472" right="0.70866141732283472" top="0.74803149606299213" bottom="0.74803149606299213" header="0.31496062992125984" footer="0.31496062992125984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D0FE-EFB0-4B2F-ABCE-CE2927950042}">
  <sheetPr>
    <pageSetUpPr fitToPage="1"/>
  </sheetPr>
  <dimension ref="A5:M23"/>
  <sheetViews>
    <sheetView tabSelected="1" workbookViewId="0">
      <selection activeCell="B24" sqref="B2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140625" customWidth="1"/>
    <col min="4" max="4" width="12.140625" customWidth="1"/>
    <col min="5" max="5" width="12.140625" hidden="1" customWidth="1"/>
    <col min="6" max="6" width="14.28515625" bestFit="1" customWidth="1"/>
    <col min="7" max="7" width="11.28515625" bestFit="1" customWidth="1"/>
    <col min="8" max="8" width="13.28515625" customWidth="1"/>
    <col min="9" max="9" width="10.140625" bestFit="1" customWidth="1"/>
  </cols>
  <sheetData>
    <row r="5" spans="1:13" x14ac:dyDescent="0.25">
      <c r="A5" s="1">
        <v>45689</v>
      </c>
      <c r="B5" s="1"/>
      <c r="D5" s="2"/>
      <c r="E5" s="2"/>
    </row>
    <row r="6" spans="1:13" ht="30" x14ac:dyDescent="0.25">
      <c r="A6" s="3" t="s">
        <v>0</v>
      </c>
      <c r="B6" s="3" t="s">
        <v>22</v>
      </c>
      <c r="C6" s="3" t="s">
        <v>1</v>
      </c>
      <c r="D6" s="3" t="s">
        <v>21</v>
      </c>
      <c r="E6" s="3"/>
      <c r="F6" s="3" t="s">
        <v>4</v>
      </c>
      <c r="G6" s="3" t="s">
        <v>5</v>
      </c>
      <c r="H6" s="3" t="s">
        <v>18</v>
      </c>
      <c r="I6" s="3" t="s">
        <v>19</v>
      </c>
      <c r="J6" s="3" t="s">
        <v>20</v>
      </c>
    </row>
    <row r="7" spans="1:13" x14ac:dyDescent="0.25">
      <c r="A7" s="4" t="s">
        <v>10</v>
      </c>
      <c r="B7" s="7">
        <v>45617</v>
      </c>
      <c r="C7" s="4" t="s">
        <v>16</v>
      </c>
      <c r="D7" s="5">
        <v>4200</v>
      </c>
      <c r="E7" s="5">
        <f>+D7/14</f>
        <v>300</v>
      </c>
      <c r="F7" s="6">
        <v>45.65</v>
      </c>
      <c r="G7" s="5">
        <f t="shared" ref="G7:G21" si="0">+D7*F7</f>
        <v>191730</v>
      </c>
      <c r="H7" s="26">
        <f t="shared" ref="H7:H21" si="1">+F7*1.95583</f>
        <v>89.283639499999992</v>
      </c>
      <c r="I7" s="5">
        <f t="shared" ref="I7:I21" si="2">+D7*H7</f>
        <v>374991.28589999996</v>
      </c>
      <c r="J7" s="7">
        <v>45721</v>
      </c>
      <c r="M7" s="2"/>
    </row>
    <row r="8" spans="1:13" x14ac:dyDescent="0.25">
      <c r="A8" s="4" t="s">
        <v>10</v>
      </c>
      <c r="B8" s="7">
        <v>45621</v>
      </c>
      <c r="C8" s="4" t="s">
        <v>16</v>
      </c>
      <c r="D8" s="5">
        <v>4200</v>
      </c>
      <c r="E8" s="5">
        <f t="shared" ref="E8:E21" si="3">+D8/14</f>
        <v>300</v>
      </c>
      <c r="F8" s="6">
        <v>45.64</v>
      </c>
      <c r="G8" s="5">
        <f t="shared" si="0"/>
        <v>191688</v>
      </c>
      <c r="H8" s="26">
        <f t="shared" si="1"/>
        <v>89.264081199999993</v>
      </c>
      <c r="I8" s="5">
        <f t="shared" si="2"/>
        <v>374909.14103999996</v>
      </c>
      <c r="J8" s="7">
        <v>45721</v>
      </c>
      <c r="M8" s="2"/>
    </row>
    <row r="9" spans="1:13" x14ac:dyDescent="0.25">
      <c r="A9" s="4" t="s">
        <v>10</v>
      </c>
      <c r="B9" s="7">
        <v>45618</v>
      </c>
      <c r="C9" s="4" t="s">
        <v>16</v>
      </c>
      <c r="D9" s="5">
        <v>3500</v>
      </c>
      <c r="E9" s="5">
        <f t="shared" si="3"/>
        <v>250</v>
      </c>
      <c r="F9" s="6">
        <v>45.5</v>
      </c>
      <c r="G9" s="5">
        <f t="shared" si="0"/>
        <v>159250</v>
      </c>
      <c r="H9" s="26">
        <f t="shared" si="1"/>
        <v>88.990264999999994</v>
      </c>
      <c r="I9" s="5">
        <f t="shared" si="2"/>
        <v>311465.92749999999</v>
      </c>
      <c r="J9" s="7">
        <v>45721</v>
      </c>
      <c r="M9" s="2"/>
    </row>
    <row r="10" spans="1:13" s="24" customFormat="1" x14ac:dyDescent="0.25">
      <c r="A10" s="21" t="s">
        <v>10</v>
      </c>
      <c r="B10" s="28">
        <v>45622</v>
      </c>
      <c r="C10" s="21" t="s">
        <v>16</v>
      </c>
      <c r="D10" s="5">
        <v>8400</v>
      </c>
      <c r="E10" s="5">
        <f t="shared" si="3"/>
        <v>600</v>
      </c>
      <c r="F10" s="23">
        <v>45.15</v>
      </c>
      <c r="G10" s="22">
        <f t="shared" si="0"/>
        <v>379260</v>
      </c>
      <c r="H10" s="27">
        <f t="shared" si="1"/>
        <v>88.305724499999997</v>
      </c>
      <c r="I10" s="22">
        <f t="shared" si="2"/>
        <v>741768.0858</v>
      </c>
      <c r="J10" s="7">
        <v>45721</v>
      </c>
      <c r="K10"/>
      <c r="L10"/>
      <c r="M10" s="2"/>
    </row>
    <row r="11" spans="1:13" s="24" customFormat="1" x14ac:dyDescent="0.25">
      <c r="A11" s="21" t="s">
        <v>10</v>
      </c>
      <c r="B11" s="28">
        <v>45623</v>
      </c>
      <c r="C11" s="21" t="s">
        <v>16</v>
      </c>
      <c r="D11" s="5">
        <v>2100</v>
      </c>
      <c r="E11" s="5">
        <f t="shared" si="3"/>
        <v>150</v>
      </c>
      <c r="F11" s="23">
        <v>44</v>
      </c>
      <c r="G11" s="22">
        <f t="shared" si="0"/>
        <v>92400</v>
      </c>
      <c r="H11" s="27">
        <f t="shared" si="1"/>
        <v>86.056519999999992</v>
      </c>
      <c r="I11" s="22">
        <f t="shared" si="2"/>
        <v>180718.69199999998</v>
      </c>
      <c r="J11" s="7">
        <v>45721</v>
      </c>
      <c r="K11"/>
      <c r="L11"/>
      <c r="M11" s="2"/>
    </row>
    <row r="12" spans="1:13" x14ac:dyDescent="0.25">
      <c r="A12" s="4" t="s">
        <v>11</v>
      </c>
      <c r="B12" s="7">
        <v>45622</v>
      </c>
      <c r="C12" s="4" t="s">
        <v>16</v>
      </c>
      <c r="D12" s="5">
        <v>2800</v>
      </c>
      <c r="E12" s="5">
        <f t="shared" si="3"/>
        <v>200</v>
      </c>
      <c r="F12" s="6">
        <v>45.85</v>
      </c>
      <c r="G12" s="5">
        <f t="shared" si="0"/>
        <v>128380</v>
      </c>
      <c r="H12" s="26">
        <f t="shared" si="1"/>
        <v>89.674805500000005</v>
      </c>
      <c r="I12" s="5">
        <f t="shared" si="2"/>
        <v>251089.45540000001</v>
      </c>
      <c r="J12" s="7">
        <v>45721</v>
      </c>
      <c r="M12" s="2"/>
    </row>
    <row r="13" spans="1:13" x14ac:dyDescent="0.25">
      <c r="A13" s="4" t="s">
        <v>12</v>
      </c>
      <c r="B13" s="7">
        <v>45660</v>
      </c>
      <c r="C13" s="4" t="s">
        <v>16</v>
      </c>
      <c r="D13" s="5">
        <v>4900</v>
      </c>
      <c r="E13" s="5">
        <f t="shared" si="3"/>
        <v>350</v>
      </c>
      <c r="F13" s="6">
        <v>48.5</v>
      </c>
      <c r="G13" s="5">
        <f t="shared" si="0"/>
        <v>237650</v>
      </c>
      <c r="H13" s="26">
        <f t="shared" si="1"/>
        <v>94.857754999999997</v>
      </c>
      <c r="I13" s="5">
        <f t="shared" si="2"/>
        <v>464802.99949999998</v>
      </c>
      <c r="J13" s="7">
        <v>45721</v>
      </c>
      <c r="M13" s="2"/>
    </row>
    <row r="14" spans="1:13" x14ac:dyDescent="0.25">
      <c r="A14" s="4" t="s">
        <v>12</v>
      </c>
      <c r="B14" s="7">
        <v>45628</v>
      </c>
      <c r="C14" s="4" t="s">
        <v>16</v>
      </c>
      <c r="D14" s="5">
        <v>3500</v>
      </c>
      <c r="E14" s="5">
        <f t="shared" si="3"/>
        <v>250</v>
      </c>
      <c r="F14" s="6">
        <v>46.25</v>
      </c>
      <c r="G14" s="5">
        <f t="shared" si="0"/>
        <v>161875</v>
      </c>
      <c r="H14" s="26">
        <f t="shared" si="1"/>
        <v>90.457137500000002</v>
      </c>
      <c r="I14" s="5">
        <f t="shared" si="2"/>
        <v>316599.98125000001</v>
      </c>
      <c r="J14" s="7">
        <v>45721</v>
      </c>
      <c r="M14" s="2"/>
    </row>
    <row r="15" spans="1:13" x14ac:dyDescent="0.25">
      <c r="A15" s="4" t="s">
        <v>12</v>
      </c>
      <c r="B15" s="7">
        <v>45629</v>
      </c>
      <c r="C15" s="4" t="s">
        <v>16</v>
      </c>
      <c r="D15" s="5">
        <v>3500</v>
      </c>
      <c r="E15" s="5">
        <f t="shared" si="3"/>
        <v>250</v>
      </c>
      <c r="F15" s="6">
        <v>46</v>
      </c>
      <c r="G15" s="5">
        <f t="shared" si="0"/>
        <v>161000</v>
      </c>
      <c r="H15" s="26">
        <f t="shared" si="1"/>
        <v>89.968180000000004</v>
      </c>
      <c r="I15" s="5">
        <f t="shared" si="2"/>
        <v>314888.63</v>
      </c>
      <c r="J15" s="7">
        <v>45721</v>
      </c>
      <c r="M15" s="2"/>
    </row>
    <row r="16" spans="1:13" x14ac:dyDescent="0.25">
      <c r="A16" s="4" t="s">
        <v>12</v>
      </c>
      <c r="B16" s="7">
        <v>45623</v>
      </c>
      <c r="C16" s="4" t="s">
        <v>16</v>
      </c>
      <c r="D16" s="5">
        <v>4200</v>
      </c>
      <c r="E16" s="5">
        <f t="shared" si="3"/>
        <v>300</v>
      </c>
      <c r="F16" s="6">
        <v>45.5</v>
      </c>
      <c r="G16" s="5">
        <f t="shared" si="0"/>
        <v>191100</v>
      </c>
      <c r="H16" s="26">
        <f t="shared" si="1"/>
        <v>88.990264999999994</v>
      </c>
      <c r="I16" s="5">
        <f t="shared" si="2"/>
        <v>373759.11299999995</v>
      </c>
      <c r="J16" s="7">
        <v>45721</v>
      </c>
      <c r="M16" s="2"/>
    </row>
    <row r="17" spans="1:13" x14ac:dyDescent="0.25">
      <c r="A17" s="4" t="s">
        <v>12</v>
      </c>
      <c r="B17" s="7">
        <v>45630</v>
      </c>
      <c r="C17" s="4" t="s">
        <v>16</v>
      </c>
      <c r="D17" s="5">
        <v>3500</v>
      </c>
      <c r="E17" s="5">
        <f t="shared" si="3"/>
        <v>250</v>
      </c>
      <c r="F17" s="6">
        <v>45.5</v>
      </c>
      <c r="G17" s="5">
        <f t="shared" si="0"/>
        <v>159250</v>
      </c>
      <c r="H17" s="26">
        <f t="shared" si="1"/>
        <v>88.990264999999994</v>
      </c>
      <c r="I17" s="5">
        <f t="shared" si="2"/>
        <v>311465.92749999999</v>
      </c>
      <c r="J17" s="7">
        <v>45721</v>
      </c>
      <c r="M17" s="2"/>
    </row>
    <row r="18" spans="1:13" x14ac:dyDescent="0.25">
      <c r="A18" s="4" t="s">
        <v>12</v>
      </c>
      <c r="B18" s="7">
        <v>45632</v>
      </c>
      <c r="C18" s="4" t="s">
        <v>16</v>
      </c>
      <c r="D18" s="5">
        <v>7000</v>
      </c>
      <c r="E18" s="5">
        <f t="shared" si="3"/>
        <v>500</v>
      </c>
      <c r="F18" s="6">
        <v>45.25</v>
      </c>
      <c r="G18" s="5">
        <f t="shared" si="0"/>
        <v>316750</v>
      </c>
      <c r="H18" s="26">
        <f t="shared" si="1"/>
        <v>88.501307499999996</v>
      </c>
      <c r="I18" s="5">
        <f t="shared" si="2"/>
        <v>619509.15249999997</v>
      </c>
      <c r="J18" s="7">
        <v>45721</v>
      </c>
      <c r="M18" s="2"/>
    </row>
    <row r="19" spans="1:13" x14ac:dyDescent="0.25">
      <c r="A19" s="4" t="s">
        <v>12</v>
      </c>
      <c r="B19" s="7">
        <v>45623</v>
      </c>
      <c r="C19" s="4" t="s">
        <v>16</v>
      </c>
      <c r="D19" s="5">
        <v>2800</v>
      </c>
      <c r="E19" s="29">
        <f t="shared" si="3"/>
        <v>200</v>
      </c>
      <c r="F19" s="30">
        <v>45</v>
      </c>
      <c r="G19" s="5">
        <f t="shared" si="0"/>
        <v>126000</v>
      </c>
      <c r="H19" s="26">
        <f t="shared" si="1"/>
        <v>88.012349999999998</v>
      </c>
      <c r="I19" s="5">
        <f t="shared" si="2"/>
        <v>246434.58</v>
      </c>
      <c r="J19" s="7">
        <v>45721</v>
      </c>
      <c r="M19" s="2"/>
    </row>
    <row r="20" spans="1:13" x14ac:dyDescent="0.25">
      <c r="A20" s="4" t="s">
        <v>12</v>
      </c>
      <c r="B20" s="7">
        <v>45635</v>
      </c>
      <c r="C20" s="4" t="s">
        <v>16</v>
      </c>
      <c r="D20" s="5">
        <v>3500</v>
      </c>
      <c r="E20" s="5">
        <f t="shared" si="3"/>
        <v>250</v>
      </c>
      <c r="F20" s="6">
        <v>44.49</v>
      </c>
      <c r="G20" s="5">
        <f t="shared" si="0"/>
        <v>155715</v>
      </c>
      <c r="H20" s="26">
        <f t="shared" si="1"/>
        <v>87.014876700000002</v>
      </c>
      <c r="I20" s="5">
        <f t="shared" si="2"/>
        <v>304552.06845000002</v>
      </c>
      <c r="J20" s="7">
        <v>45721</v>
      </c>
      <c r="M20" s="2"/>
    </row>
    <row r="21" spans="1:13" x14ac:dyDescent="0.25">
      <c r="A21" s="4" t="s">
        <v>12</v>
      </c>
      <c r="B21" s="7">
        <v>45646</v>
      </c>
      <c r="C21" s="4" t="s">
        <v>16</v>
      </c>
      <c r="D21" s="5">
        <v>7000</v>
      </c>
      <c r="E21" s="5">
        <f t="shared" si="3"/>
        <v>500</v>
      </c>
      <c r="F21" s="6">
        <v>43.05</v>
      </c>
      <c r="G21" s="5">
        <f t="shared" si="0"/>
        <v>301350</v>
      </c>
      <c r="H21" s="26">
        <f t="shared" si="1"/>
        <v>84.198481499999986</v>
      </c>
      <c r="I21" s="5">
        <f t="shared" si="2"/>
        <v>589389.37049999984</v>
      </c>
      <c r="J21" s="7">
        <v>45721</v>
      </c>
      <c r="M21" s="2"/>
    </row>
    <row r="22" spans="1:13" x14ac:dyDescent="0.25">
      <c r="D22" s="2"/>
      <c r="E22" s="2"/>
    </row>
    <row r="23" spans="1:13" x14ac:dyDescent="0.25">
      <c r="D23" s="25"/>
      <c r="E23" s="25"/>
    </row>
  </sheetData>
  <sortState xmlns:xlrd2="http://schemas.microsoft.com/office/spreadsheetml/2017/richdata2" ref="A7:I21">
    <sortCondition descending="1" ref="A7:A21"/>
  </sortState>
  <pageMargins left="0.70866141732283472" right="0.70866141732283472" top="0.74803149606299213" bottom="0.74803149606299213" header="0.31496062992125984" footer="0.31496062992125984"/>
  <pageSetup paperSize="9" scale="4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5BF935-C5C8-45B2-9667-1FDAC46A68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E62E4-99AF-4BB8-82FD-90AF00535BBA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customXml/itemProps3.xml><?xml version="1.0" encoding="utf-8"?>
<ds:datastoreItem xmlns:ds="http://schemas.openxmlformats.org/officeDocument/2006/customXml" ds:itemID="{57EEF366-A4ED-4C3C-8ACF-7A9A03220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продажби на природен газ</vt:lpstr>
      <vt:lpstr>продажби на природен газ цени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Ivanova</dc:creator>
  <cp:lastModifiedBy>Aneta Ivanova</cp:lastModifiedBy>
  <dcterms:created xsi:type="dcterms:W3CDTF">2025-01-20T09:44:29Z</dcterms:created>
  <dcterms:modified xsi:type="dcterms:W3CDTF">2025-02-27T06:46:50Z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