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toyanVasilev\Documents\Dec 2024\PPC\Invoices\"/>
    </mc:Choice>
  </mc:AlternateContent>
  <xr:revisionPtr revIDLastSave="0" documentId="13_ncr:1_{F3B193D3-4F77-4E2D-BDC0-EB66091A4B47}" xr6:coauthVersionLast="47" xr6:coauthVersionMax="47" xr10:uidLastSave="{00000000-0000-0000-0000-000000000000}"/>
  <bookViews>
    <workbookView xWindow="-120" yWindow="-120" windowWidth="29040" windowHeight="15720" xr2:uid="{415FB5EB-6D80-42BC-85DA-292F6EBB653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5" i="1" l="1"/>
  <c r="M15" i="1" s="1"/>
  <c r="H15" i="1"/>
  <c r="I15" i="1" s="1"/>
  <c r="G15" i="1"/>
  <c r="N15" i="1" s="1"/>
  <c r="O15" i="1" s="1"/>
  <c r="K14" i="1"/>
  <c r="M14" i="1" s="1"/>
  <c r="H14" i="1"/>
  <c r="I14" i="1" s="1"/>
  <c r="G14" i="1"/>
  <c r="N14" i="1" s="1"/>
  <c r="O14" i="1" s="1"/>
  <c r="K13" i="1"/>
  <c r="M13" i="1" s="1"/>
  <c r="I13" i="1"/>
  <c r="H13" i="1"/>
  <c r="G13" i="1"/>
  <c r="K12" i="1"/>
  <c r="M12" i="1" s="1"/>
  <c r="N12" i="1" s="1"/>
  <c r="O12" i="1" s="1"/>
  <c r="H12" i="1"/>
  <c r="I12" i="1" s="1"/>
  <c r="G12" i="1"/>
  <c r="K11" i="1"/>
  <c r="M11" i="1" s="1"/>
  <c r="H11" i="1"/>
  <c r="I11" i="1" s="1"/>
  <c r="G11" i="1"/>
  <c r="K10" i="1"/>
  <c r="M10" i="1" s="1"/>
  <c r="H10" i="1"/>
  <c r="I10" i="1" s="1"/>
  <c r="G10" i="1"/>
  <c r="K9" i="1"/>
  <c r="M9" i="1" s="1"/>
  <c r="N9" i="1" s="1"/>
  <c r="O9" i="1" s="1"/>
  <c r="H9" i="1"/>
  <c r="I9" i="1" s="1"/>
  <c r="G9" i="1"/>
  <c r="K8" i="1"/>
  <c r="M8" i="1" s="1"/>
  <c r="H8" i="1"/>
  <c r="I8" i="1" s="1"/>
  <c r="G8" i="1"/>
  <c r="K7" i="1"/>
  <c r="M7" i="1" s="1"/>
  <c r="H7" i="1"/>
  <c r="I7" i="1" s="1"/>
  <c r="G7" i="1"/>
  <c r="K6" i="1"/>
  <c r="M6" i="1" s="1"/>
  <c r="H6" i="1"/>
  <c r="I6" i="1" s="1"/>
  <c r="G6" i="1"/>
  <c r="N13" i="1" l="1"/>
  <c r="O13" i="1" s="1"/>
  <c r="N6" i="1"/>
  <c r="O6" i="1" s="1"/>
  <c r="N8" i="1"/>
  <c r="O8" i="1" s="1"/>
  <c r="N10" i="1"/>
  <c r="O10" i="1" s="1"/>
  <c r="N11" i="1"/>
  <c r="O11" i="1" s="1"/>
  <c r="N7" i="1"/>
  <c r="O7" i="1" s="1"/>
  <c r="W13" i="1" l="1"/>
  <c r="W12" i="1"/>
  <c r="W11" i="1"/>
  <c r="W10" i="1"/>
  <c r="V13" i="1"/>
  <c r="V12" i="1"/>
  <c r="V11" i="1"/>
  <c r="V10" i="1"/>
  <c r="U13" i="1"/>
  <c r="X13" i="1" s="1"/>
  <c r="U12" i="1"/>
  <c r="X12" i="1" s="1"/>
  <c r="U11" i="1"/>
  <c r="U10" i="1"/>
  <c r="T11" i="1"/>
  <c r="T12" i="1" s="1"/>
  <c r="T13" i="1" s="1"/>
  <c r="W19" i="1" l="1"/>
  <c r="AD18" i="1" s="1"/>
  <c r="X10" i="1"/>
  <c r="X11" i="1"/>
  <c r="X19" i="1" l="1"/>
  <c r="V19" i="1" l="1"/>
  <c r="V21" i="1"/>
  <c r="AB19" i="1" l="1"/>
  <c r="AB20" i="1"/>
  <c r="AD20" i="1"/>
  <c r="AD19" i="1"/>
  <c r="AD23" i="1" l="1"/>
  <c r="U19" i="1"/>
  <c r="V22" i="1" l="1"/>
</calcChain>
</file>

<file path=xl/sharedStrings.xml><?xml version="1.0" encoding="utf-8"?>
<sst xmlns="http://schemas.openxmlformats.org/spreadsheetml/2006/main" count="40" uniqueCount="30">
  <si>
    <t>DA</t>
  </si>
  <si>
    <t>Date</t>
  </si>
  <si>
    <t>Gas Day</t>
  </si>
  <si>
    <t>Deal Type- WD/DA</t>
  </si>
  <si>
    <t>Quantity of Gas, MWh</t>
  </si>
  <si>
    <t>Confirmed Price BGN/MWh</t>
  </si>
  <si>
    <t>Confirmed Price EUR/MWh</t>
  </si>
  <si>
    <t>Total amount, BGN</t>
  </si>
  <si>
    <t>Total amount, EUR</t>
  </si>
  <si>
    <t>Nominated Period (1,2,3)</t>
  </si>
  <si>
    <t>TIBIEL Servce Fee, EUR/MWh</t>
  </si>
  <si>
    <t>BGH Transaction Fee EUR/MWh</t>
  </si>
  <si>
    <t>Total Fees, EUR/MWh</t>
  </si>
  <si>
    <t>Final Deal Price Eur/MWh</t>
  </si>
  <si>
    <t>Invoiced Amount EUR</t>
  </si>
  <si>
    <t>Service Fee</t>
  </si>
  <si>
    <t>Transaction Fee</t>
  </si>
  <si>
    <t>Commodity</t>
  </si>
  <si>
    <t>Total Amount</t>
  </si>
  <si>
    <t xml:space="preserve">Total </t>
  </si>
  <si>
    <t xml:space="preserve">Quantity of gas </t>
  </si>
  <si>
    <t>EUR RATE</t>
  </si>
  <si>
    <t>Total invoiced amount</t>
  </si>
  <si>
    <t>INVOICE format</t>
  </si>
  <si>
    <t>No</t>
  </si>
  <si>
    <t>Description of Goods/Services</t>
  </si>
  <si>
    <t>Quantity MWh</t>
  </si>
  <si>
    <t>Amount EUR</t>
  </si>
  <si>
    <t>Total of Invoice</t>
  </si>
  <si>
    <t>Natural Gas at VTP - Gas Days 27-30Dec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</si>
</sst>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\ [$BGN]"/>
    <numFmt numFmtId="165" formatCode="[$€-2]\ #,##0.00"/>
    <numFmt numFmtId="166" formatCode="[$€-2]\ #,##0.000"/>
  </numFmts>
  <fonts count="8" x14ac:knownFonts="1">
    <font>
      <sz val="11"/>
      <color theme="1"/>
      <name val="Aptos Narrow"/>
      <family val="2"/>
      <charset val="204"/>
      <scheme val="minor"/>
    </font>
    <font>
      <b/>
      <sz val="11"/>
      <color theme="1"/>
      <name val="Aptos Narrow"/>
      <family val="2"/>
      <scheme val="minor"/>
    </font>
    <font>
      <sz val="11"/>
      <color rgb="FF000000"/>
      <name val="Aptos Narrow"/>
      <family val="2"/>
    </font>
    <font>
      <sz val="11"/>
      <color rgb="FFFF0000"/>
      <name val="Aptos Narrow"/>
      <family val="2"/>
    </font>
    <font>
      <b/>
      <sz val="11"/>
      <color rgb="FF000000"/>
      <name val="Aptos Narrow"/>
      <family val="2"/>
    </font>
    <font>
      <sz val="11"/>
      <name val="Aptos Narrow"/>
      <family val="2"/>
      <charset val="204"/>
      <scheme val="minor"/>
    </font>
    <font>
      <sz val="11"/>
      <name val="Aptos Narrow"/>
      <family val="2"/>
      <scheme val="minor"/>
    </font>
    <font>
      <b/>
      <sz val="1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14" fontId="0" fillId="0" borderId="0" xfId="0" applyNumberForma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166" fontId="0" fillId="0" borderId="0" xfId="0" applyNumberFormat="1"/>
    <xf numFmtId="14" fontId="0" fillId="0" borderId="1" xfId="0" applyNumberFormat="1" applyBorder="1"/>
    <xf numFmtId="0" fontId="0" fillId="0" borderId="1" xfId="0" applyBorder="1"/>
    <xf numFmtId="2" fontId="0" fillId="0" borderId="1" xfId="0" applyNumberFormat="1" applyBorder="1"/>
    <xf numFmtId="164" fontId="0" fillId="0" borderId="1" xfId="0" applyNumberFormat="1" applyBorder="1"/>
    <xf numFmtId="165" fontId="0" fillId="0" borderId="1" xfId="0" applyNumberFormat="1" applyBorder="1"/>
    <xf numFmtId="1" fontId="0" fillId="0" borderId="1" xfId="0" applyNumberFormat="1" applyBorder="1"/>
    <xf numFmtId="166" fontId="0" fillId="0" borderId="1" xfId="0" applyNumberFormat="1" applyBorder="1"/>
    <xf numFmtId="0" fontId="1" fillId="0" borderId="2" xfId="0" applyFont="1" applyBorder="1" applyAlignment="1">
      <alignment horizontal="center" vertical="center" wrapText="1"/>
    </xf>
    <xf numFmtId="4" fontId="1" fillId="0" borderId="2" xfId="0" applyNumberFormat="1" applyFont="1" applyBorder="1" applyAlignment="1">
      <alignment horizontal="center" vertical="center" wrapText="1"/>
    </xf>
    <xf numFmtId="14" fontId="2" fillId="0" borderId="5" xfId="0" applyNumberFormat="1" applyFont="1" applyBorder="1" applyAlignment="1">
      <alignment horizontal="right" vertical="center"/>
    </xf>
    <xf numFmtId="0" fontId="2" fillId="0" borderId="6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165" fontId="2" fillId="0" borderId="6" xfId="0" applyNumberFormat="1" applyFont="1" applyBorder="1" applyAlignment="1">
      <alignment vertical="center"/>
    </xf>
    <xf numFmtId="165" fontId="3" fillId="0" borderId="6" xfId="0" applyNumberFormat="1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0" fillId="0" borderId="7" xfId="0" applyBorder="1"/>
    <xf numFmtId="0" fontId="0" fillId="0" borderId="8" xfId="0" applyBorder="1"/>
    <xf numFmtId="0" fontId="1" fillId="0" borderId="0" xfId="0" applyFont="1"/>
    <xf numFmtId="0" fontId="1" fillId="0" borderId="0" xfId="0" applyFont="1" applyAlignment="1">
      <alignment horizontal="center" vertical="center"/>
    </xf>
    <xf numFmtId="4" fontId="5" fillId="0" borderId="0" xfId="0" applyNumberFormat="1" applyFont="1"/>
    <xf numFmtId="0" fontId="6" fillId="0" borderId="0" xfId="0" applyFont="1"/>
    <xf numFmtId="165" fontId="5" fillId="0" borderId="0" xfId="0" applyNumberFormat="1" applyFont="1"/>
    <xf numFmtId="165" fontId="7" fillId="0" borderId="0" xfId="0" applyNumberFormat="1" applyFont="1"/>
    <xf numFmtId="0" fontId="0" fillId="0" borderId="9" xfId="0" applyBorder="1"/>
    <xf numFmtId="0" fontId="0" fillId="0" borderId="10" xfId="0" applyBorder="1"/>
    <xf numFmtId="0" fontId="0" fillId="0" borderId="6" xfId="0" applyBorder="1"/>
    <xf numFmtId="2" fontId="0" fillId="0" borderId="0" xfId="0" applyNumberFormat="1" applyAlignment="1">
      <alignment horizontal="right"/>
    </xf>
    <xf numFmtId="165" fontId="4" fillId="0" borderId="6" xfId="0" applyNumberFormat="1" applyFont="1" applyBorder="1" applyAlignment="1">
      <alignment vertical="center"/>
    </xf>
    <xf numFmtId="14" fontId="0" fillId="0" borderId="11" xfId="0" applyNumberFormat="1" applyBorder="1"/>
    <xf numFmtId="0" fontId="0" fillId="0" borderId="11" xfId="0" applyBorder="1"/>
    <xf numFmtId="2" fontId="0" fillId="0" borderId="11" xfId="0" applyNumberFormat="1" applyBorder="1"/>
    <xf numFmtId="164" fontId="0" fillId="0" borderId="11" xfId="0" applyNumberFormat="1" applyBorder="1"/>
    <xf numFmtId="165" fontId="0" fillId="0" borderId="11" xfId="0" applyNumberFormat="1" applyBorder="1"/>
    <xf numFmtId="1" fontId="0" fillId="0" borderId="11" xfId="0" applyNumberFormat="1" applyBorder="1"/>
    <xf numFmtId="166" fontId="0" fillId="0" borderId="11" xfId="0" applyNumberFormat="1" applyBorder="1"/>
    <xf numFmtId="14" fontId="0" fillId="0" borderId="12" xfId="0" applyNumberFormat="1" applyBorder="1"/>
    <xf numFmtId="0" fontId="0" fillId="0" borderId="12" xfId="0" applyBorder="1"/>
    <xf numFmtId="2" fontId="0" fillId="0" borderId="12" xfId="0" applyNumberFormat="1" applyBorder="1"/>
    <xf numFmtId="164" fontId="0" fillId="0" borderId="12" xfId="0" applyNumberFormat="1" applyBorder="1"/>
    <xf numFmtId="165" fontId="0" fillId="0" borderId="12" xfId="0" applyNumberFormat="1" applyBorder="1"/>
    <xf numFmtId="1" fontId="0" fillId="0" borderId="12" xfId="0" applyNumberFormat="1" applyBorder="1"/>
    <xf numFmtId="166" fontId="0" fillId="0" borderId="12" xfId="0" applyNumberFormat="1" applyBorder="1"/>
    <xf numFmtId="14" fontId="0" fillId="0" borderId="0" xfId="0" applyNumberFormat="1" applyBorder="1"/>
    <xf numFmtId="0" fontId="0" fillId="0" borderId="0" xfId="0" applyBorder="1"/>
    <xf numFmtId="2" fontId="0" fillId="0" borderId="0" xfId="0" applyNumberFormat="1" applyBorder="1"/>
    <xf numFmtId="164" fontId="0" fillId="0" borderId="0" xfId="0" applyNumberFormat="1" applyBorder="1"/>
    <xf numFmtId="165" fontId="0" fillId="0" borderId="0" xfId="0" applyNumberFormat="1" applyBorder="1"/>
    <xf numFmtId="1" fontId="0" fillId="0" borderId="0" xfId="0" applyNumberFormat="1" applyBorder="1"/>
    <xf numFmtId="166" fontId="0" fillId="0" borderId="0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4D503-C082-4C45-9486-B2C42C4E61E4}">
  <dimension ref="B1:AE29"/>
  <sheetViews>
    <sheetView tabSelected="1" topLeftCell="I1" workbookViewId="0">
      <selection activeCell="M10" sqref="M10"/>
    </sheetView>
  </sheetViews>
  <sheetFormatPr defaultRowHeight="15" x14ac:dyDescent="0.25"/>
  <cols>
    <col min="2" max="3" width="10.140625" bestFit="1" customWidth="1"/>
    <col min="6" max="6" width="9.7109375" bestFit="1" customWidth="1"/>
    <col min="8" max="8" width="14.42578125" bestFit="1" customWidth="1"/>
    <col min="9" max="9" width="10.28515625" bestFit="1" customWidth="1"/>
    <col min="14" max="14" width="7.28515625" bestFit="1" customWidth="1"/>
    <col min="15" max="15" width="10.28515625" bestFit="1" customWidth="1"/>
    <col min="20" max="20" width="10.140625" bestFit="1" customWidth="1"/>
    <col min="22" max="22" width="15" bestFit="1" customWidth="1"/>
    <col min="23" max="24" width="13" bestFit="1" customWidth="1"/>
    <col min="28" max="28" width="40" bestFit="1" customWidth="1"/>
    <col min="29" max="29" width="14" bestFit="1" customWidth="1"/>
    <col min="30" max="30" width="11.7109375" bestFit="1" customWidth="1"/>
  </cols>
  <sheetData>
    <row r="1" spans="2:31" x14ac:dyDescent="0.25">
      <c r="Q1" t="s">
        <v>21</v>
      </c>
      <c r="R1">
        <v>1.95583</v>
      </c>
      <c r="S1">
        <v>1.95583</v>
      </c>
    </row>
    <row r="4" spans="2:31" ht="15.75" thickBot="1" x14ac:dyDescent="0.3"/>
    <row r="5" spans="2:31" ht="75.75" thickBot="1" x14ac:dyDescent="0.3">
      <c r="B5" s="14" t="s">
        <v>1</v>
      </c>
      <c r="C5" s="14" t="s">
        <v>2</v>
      </c>
      <c r="D5" s="14" t="s">
        <v>3</v>
      </c>
      <c r="E5" s="14" t="s">
        <v>4</v>
      </c>
      <c r="F5" s="14" t="s">
        <v>5</v>
      </c>
      <c r="G5" s="14" t="s">
        <v>6</v>
      </c>
      <c r="H5" s="14" t="s">
        <v>7</v>
      </c>
      <c r="I5" s="14" t="s">
        <v>8</v>
      </c>
      <c r="J5" s="14" t="s">
        <v>9</v>
      </c>
      <c r="K5" s="14" t="s">
        <v>10</v>
      </c>
      <c r="L5" s="14" t="s">
        <v>11</v>
      </c>
      <c r="M5" s="14" t="s">
        <v>12</v>
      </c>
      <c r="N5" s="14" t="s">
        <v>13</v>
      </c>
      <c r="O5" s="15" t="s">
        <v>14</v>
      </c>
    </row>
    <row r="6" spans="2:31" ht="15.75" thickTop="1" x14ac:dyDescent="0.25">
      <c r="B6" s="37">
        <v>45652</v>
      </c>
      <c r="C6" s="37">
        <v>45653</v>
      </c>
      <c r="D6" s="38" t="s">
        <v>0</v>
      </c>
      <c r="E6" s="39">
        <v>500</v>
      </c>
      <c r="F6" s="40">
        <v>90.36</v>
      </c>
      <c r="G6" s="41">
        <f>+F6/$R$1</f>
        <v>46.200334384890304</v>
      </c>
      <c r="H6" s="40">
        <f>+E6*F6</f>
        <v>45180</v>
      </c>
      <c r="I6" s="41">
        <f>+H6/S$1</f>
        <v>23100.167192445151</v>
      </c>
      <c r="J6" s="42">
        <v>1</v>
      </c>
      <c r="K6" s="41">
        <f>IF(ISBLANK(J6),0,IF(J6=1,0.35,IF(J6=2,0.5,0.9)))</f>
        <v>0.35</v>
      </c>
      <c r="L6" s="43">
        <v>2.5000000000000001E-2</v>
      </c>
      <c r="M6" s="41">
        <f>+SUM(K6:L6)</f>
        <v>0.375</v>
      </c>
      <c r="N6" s="41">
        <f>+G6+M6</f>
        <v>46.575334384890304</v>
      </c>
      <c r="O6" s="41">
        <f>ROUND(N6*E6,2)</f>
        <v>23287.67</v>
      </c>
    </row>
    <row r="7" spans="2:31" x14ac:dyDescent="0.25">
      <c r="B7" s="1">
        <v>45652</v>
      </c>
      <c r="C7" s="1">
        <v>45653</v>
      </c>
      <c r="D7" t="s">
        <v>0</v>
      </c>
      <c r="E7" s="2">
        <v>500</v>
      </c>
      <c r="F7" s="3">
        <v>80.7</v>
      </c>
      <c r="G7" s="4">
        <f>+F7/$R$1</f>
        <v>41.261254812534837</v>
      </c>
      <c r="H7" s="3">
        <f>+E7*F7</f>
        <v>40350</v>
      </c>
      <c r="I7" s="4">
        <f>+H7/S$1</f>
        <v>20630.627406267417</v>
      </c>
      <c r="J7" s="5">
        <v>1</v>
      </c>
      <c r="K7" s="4">
        <f>IF(ISBLANK(J7),0,IF(J7=1,0.35,IF(J7=2,0.5,0.9)))</f>
        <v>0.35</v>
      </c>
      <c r="L7" s="6">
        <v>2.5000000000000001E-2</v>
      </c>
      <c r="M7" s="4">
        <f>+SUM(K7:L7)</f>
        <v>0.375</v>
      </c>
      <c r="N7" s="4">
        <f>+G7+M7</f>
        <v>41.636254812534837</v>
      </c>
      <c r="O7" s="4">
        <f>ROUND(N7*E7,2)</f>
        <v>20818.13</v>
      </c>
    </row>
    <row r="8" spans="2:31" ht="15.75" thickBot="1" x14ac:dyDescent="0.3">
      <c r="B8" s="7">
        <v>45652</v>
      </c>
      <c r="C8" s="7">
        <v>45653</v>
      </c>
      <c r="D8" s="8" t="s">
        <v>0</v>
      </c>
      <c r="E8" s="9">
        <v>500</v>
      </c>
      <c r="F8" s="10">
        <v>80.55</v>
      </c>
      <c r="G8" s="11">
        <f>+F8/$R$1</f>
        <v>41.184561030355397</v>
      </c>
      <c r="H8" s="10">
        <f>+E8*F8</f>
        <v>40275</v>
      </c>
      <c r="I8" s="11">
        <f>+H8/S$1</f>
        <v>20592.280515177699</v>
      </c>
      <c r="J8" s="12">
        <v>1</v>
      </c>
      <c r="K8" s="11">
        <f>IF(ISBLANK(J8),0,IF(J8=1,0.35,IF(J8=2,0.5,0.9)))</f>
        <v>0.35</v>
      </c>
      <c r="L8" s="13">
        <v>2.5000000000000001E-2</v>
      </c>
      <c r="M8" s="11">
        <f>+SUM(K8:L8)</f>
        <v>0.375</v>
      </c>
      <c r="N8" s="11">
        <f>+G8+M8</f>
        <v>41.559561030355397</v>
      </c>
      <c r="O8" s="11">
        <f>ROUND(N8*E8,2)</f>
        <v>20779.78</v>
      </c>
    </row>
    <row r="9" spans="2:31" ht="16.5" thickTop="1" thickBot="1" x14ac:dyDescent="0.3">
      <c r="B9" s="37">
        <v>45653</v>
      </c>
      <c r="C9" s="37">
        <v>45654</v>
      </c>
      <c r="D9" s="38" t="s">
        <v>0</v>
      </c>
      <c r="E9" s="39">
        <v>500</v>
      </c>
      <c r="F9" s="40">
        <v>90.36</v>
      </c>
      <c r="G9" s="41">
        <f>+F9/$R$1</f>
        <v>46.200334384890304</v>
      </c>
      <c r="H9" s="40">
        <f>+E9*F9</f>
        <v>45180</v>
      </c>
      <c r="I9" s="41">
        <f>+H9/S$1</f>
        <v>23100.167192445151</v>
      </c>
      <c r="J9" s="42">
        <v>1</v>
      </c>
      <c r="K9" s="41">
        <f>IF(ISBLANK(J9),0,IF(J9=1,0.35,IF(J9=2,0.5,0.9)))</f>
        <v>0.35</v>
      </c>
      <c r="L9" s="43">
        <v>2.5000000000000001E-2</v>
      </c>
      <c r="M9" s="41">
        <f>+SUM(K9:L9)</f>
        <v>0.375</v>
      </c>
      <c r="N9" s="41">
        <f>+G9+M9</f>
        <v>46.575334384890304</v>
      </c>
      <c r="O9" s="41">
        <f>ROUND(N9*E9,2)</f>
        <v>23287.67</v>
      </c>
      <c r="T9" s="22" t="s">
        <v>1</v>
      </c>
      <c r="U9" s="23" t="s">
        <v>15</v>
      </c>
      <c r="V9" s="23" t="s">
        <v>16</v>
      </c>
      <c r="W9" s="23" t="s">
        <v>17</v>
      </c>
      <c r="X9" s="23" t="s">
        <v>18</v>
      </c>
    </row>
    <row r="10" spans="2:31" ht="15.75" thickBot="1" x14ac:dyDescent="0.3">
      <c r="B10" s="1">
        <v>45653</v>
      </c>
      <c r="C10" s="1">
        <v>45654</v>
      </c>
      <c r="D10" t="s">
        <v>0</v>
      </c>
      <c r="E10" s="2">
        <v>500</v>
      </c>
      <c r="F10" s="3">
        <v>82</v>
      </c>
      <c r="G10" s="4">
        <f>+F10/$R$1</f>
        <v>41.925934258089917</v>
      </c>
      <c r="H10" s="3">
        <f>+E10*F10</f>
        <v>41000</v>
      </c>
      <c r="I10" s="4">
        <f>+H10/S$1</f>
        <v>20962.967129044959</v>
      </c>
      <c r="J10" s="5">
        <v>1</v>
      </c>
      <c r="K10" s="4">
        <f>IF(ISBLANK(J10),0,IF(J10=1,0.35,IF(J10=2,0.5,0.9)))</f>
        <v>0.35</v>
      </c>
      <c r="L10" s="6">
        <v>2.5000000000000001E-2</v>
      </c>
      <c r="M10" s="4">
        <f>+SUM(K10:L10)</f>
        <v>0.375</v>
      </c>
      <c r="N10" s="4">
        <f>+G10+M10</f>
        <v>42.300934258089917</v>
      </c>
      <c r="O10" s="4">
        <f>ROUND(N10*E10,2)</f>
        <v>21150.47</v>
      </c>
      <c r="T10" s="16">
        <v>45653</v>
      </c>
      <c r="U10" s="17">
        <f>+SUM(E6:E8)*0.35</f>
        <v>525</v>
      </c>
      <c r="V10" s="17">
        <f>+SUM(E6:E8)*0.025</f>
        <v>37.5</v>
      </c>
      <c r="W10" s="20">
        <f>SUM(I6:I8)</f>
        <v>64323.075113890271</v>
      </c>
      <c r="X10" s="36">
        <f t="shared" ref="X10:X13" si="0">+SUM(U10:W10)</f>
        <v>64885.575113890271</v>
      </c>
    </row>
    <row r="11" spans="2:31" ht="15.75" thickBot="1" x14ac:dyDescent="0.3">
      <c r="B11" s="7">
        <v>45653</v>
      </c>
      <c r="C11" s="7">
        <v>45654</v>
      </c>
      <c r="D11" s="8" t="s">
        <v>0</v>
      </c>
      <c r="E11" s="9">
        <v>500</v>
      </c>
      <c r="F11" s="10">
        <v>81.849999999999994</v>
      </c>
      <c r="G11" s="11">
        <f>+F11/$R$1</f>
        <v>41.849240475910484</v>
      </c>
      <c r="H11" s="10">
        <f>+E11*F11</f>
        <v>40925</v>
      </c>
      <c r="I11" s="11">
        <f>+H11/S$1</f>
        <v>20924.620237955241</v>
      </c>
      <c r="J11" s="12">
        <v>1</v>
      </c>
      <c r="K11" s="11">
        <f>IF(ISBLANK(J11),0,IF(J11=1,0.35,IF(J11=2,0.5,0.9)))</f>
        <v>0.35</v>
      </c>
      <c r="L11" s="13">
        <v>2.5000000000000001E-2</v>
      </c>
      <c r="M11" s="11">
        <f>+SUM(K11:L11)</f>
        <v>0.375</v>
      </c>
      <c r="N11" s="11">
        <f>+G11+M11</f>
        <v>42.224240475910484</v>
      </c>
      <c r="O11" s="11">
        <f>ROUND(N11*E11,2)</f>
        <v>21112.12</v>
      </c>
      <c r="T11" s="16">
        <f>+T10+1</f>
        <v>45654</v>
      </c>
      <c r="U11" s="17">
        <f>+SUM(E9:E11)*0.35</f>
        <v>525</v>
      </c>
      <c r="V11" s="17">
        <f>+SUM(E9:E11)*0.025</f>
        <v>37.5</v>
      </c>
      <c r="W11" s="20">
        <f>SUM(I9:I11)</f>
        <v>64987.754559445355</v>
      </c>
      <c r="X11" s="36">
        <f t="shared" si="0"/>
        <v>65550.254559445355</v>
      </c>
    </row>
    <row r="12" spans="2:31" ht="16.5" thickTop="1" thickBot="1" x14ac:dyDescent="0.3">
      <c r="B12" s="37">
        <v>45653</v>
      </c>
      <c r="C12" s="37">
        <v>45655</v>
      </c>
      <c r="D12" s="38" t="s">
        <v>0</v>
      </c>
      <c r="E12" s="39">
        <v>500</v>
      </c>
      <c r="F12" s="40">
        <v>90.36</v>
      </c>
      <c r="G12" s="41">
        <f>+F12/$R$1</f>
        <v>46.200334384890304</v>
      </c>
      <c r="H12" s="40">
        <f>+E12*F12</f>
        <v>45180</v>
      </c>
      <c r="I12" s="41">
        <f>+H12/S$1</f>
        <v>23100.167192445151</v>
      </c>
      <c r="J12" s="42">
        <v>1</v>
      </c>
      <c r="K12" s="41">
        <f>IF(ISBLANK(J12),0,IF(J12=1,0.35,IF(J12=2,0.5,0.9)))</f>
        <v>0.35</v>
      </c>
      <c r="L12" s="43">
        <v>2.5000000000000001E-2</v>
      </c>
      <c r="M12" s="41">
        <f>+SUM(K12:L12)</f>
        <v>0.375</v>
      </c>
      <c r="N12" s="41">
        <f>+G12+M12</f>
        <v>46.575334384890304</v>
      </c>
      <c r="O12" s="41">
        <f>ROUND(N12*E12,2)</f>
        <v>23287.67</v>
      </c>
      <c r="T12" s="16">
        <f t="shared" ref="T12:T13" si="1">+T11+1</f>
        <v>45655</v>
      </c>
      <c r="U12" s="17">
        <f>+SUM(E12:E14)*0.35</f>
        <v>525</v>
      </c>
      <c r="V12" s="17">
        <f>+SUM(E12:E14)*0.025</f>
        <v>37.5</v>
      </c>
      <c r="W12" s="20">
        <f>SUM(I12:I14)</f>
        <v>64987.754559445355</v>
      </c>
      <c r="X12" s="36">
        <f t="shared" si="0"/>
        <v>65550.254559445355</v>
      </c>
    </row>
    <row r="13" spans="2:31" ht="15.75" thickBot="1" x14ac:dyDescent="0.3">
      <c r="B13" s="1">
        <v>45653</v>
      </c>
      <c r="C13" s="1">
        <v>45655</v>
      </c>
      <c r="D13" t="s">
        <v>0</v>
      </c>
      <c r="E13" s="2">
        <v>500</v>
      </c>
      <c r="F13" s="3">
        <v>82</v>
      </c>
      <c r="G13" s="4">
        <f>+F13/$R$1</f>
        <v>41.925934258089917</v>
      </c>
      <c r="H13" s="3">
        <f>+E13*F13</f>
        <v>41000</v>
      </c>
      <c r="I13" s="4">
        <f>+H13/S$1</f>
        <v>20962.967129044959</v>
      </c>
      <c r="J13" s="5">
        <v>1</v>
      </c>
      <c r="K13" s="4">
        <f>IF(ISBLANK(J13),0,IF(J13=1,0.35,IF(J13=2,0.5,0.9)))</f>
        <v>0.35</v>
      </c>
      <c r="L13" s="6">
        <v>2.5000000000000001E-2</v>
      </c>
      <c r="M13" s="4">
        <f>+SUM(K13:L13)</f>
        <v>0.375</v>
      </c>
      <c r="N13" s="4">
        <f>+G13+M13</f>
        <v>42.300934258089917</v>
      </c>
      <c r="O13" s="4">
        <f>ROUND(N13*E13,2)</f>
        <v>21150.47</v>
      </c>
      <c r="T13" s="16">
        <f t="shared" si="1"/>
        <v>45656</v>
      </c>
      <c r="U13" s="17">
        <f>+SUM(E15:E18)*0.35</f>
        <v>175</v>
      </c>
      <c r="V13" s="17">
        <f>+SUM(E15:E18)*0.025</f>
        <v>12.5</v>
      </c>
      <c r="W13" s="20">
        <f>SUM(I15:I18)</f>
        <v>23100.167192445151</v>
      </c>
      <c r="X13" s="36">
        <f t="shared" si="0"/>
        <v>23287.667192445151</v>
      </c>
    </row>
    <row r="14" spans="2:31" ht="15.75" thickBot="1" x14ac:dyDescent="0.3">
      <c r="B14" s="7">
        <v>45653</v>
      </c>
      <c r="C14" s="7">
        <v>45655</v>
      </c>
      <c r="D14" s="8" t="s">
        <v>0</v>
      </c>
      <c r="E14" s="9">
        <v>500</v>
      </c>
      <c r="F14" s="10">
        <v>81.849999999999994</v>
      </c>
      <c r="G14" s="11">
        <f>+F14/$R$1</f>
        <v>41.849240475910484</v>
      </c>
      <c r="H14" s="10">
        <f>+E14*F14</f>
        <v>40925</v>
      </c>
      <c r="I14" s="11">
        <f>+H14/S$1</f>
        <v>20924.620237955241</v>
      </c>
      <c r="J14" s="12">
        <v>1</v>
      </c>
      <c r="K14" s="11">
        <f>IF(ISBLANK(J14),0,IF(J14=1,0.35,IF(J14=2,0.5,0.9)))</f>
        <v>0.35</v>
      </c>
      <c r="L14" s="13">
        <v>2.5000000000000001E-2</v>
      </c>
      <c r="M14" s="11">
        <f>+SUM(K14:L14)</f>
        <v>0.375</v>
      </c>
      <c r="N14" s="11">
        <f>+G14+M14</f>
        <v>42.224240475910484</v>
      </c>
      <c r="O14" s="11">
        <f>ROUND(N14*E14,2)</f>
        <v>21112.12</v>
      </c>
      <c r="T14" s="16"/>
      <c r="U14" s="17"/>
      <c r="V14" s="17"/>
      <c r="W14" s="20"/>
      <c r="X14" s="36"/>
      <c r="Z14" s="24"/>
      <c r="AE14" s="25"/>
    </row>
    <row r="15" spans="2:31" ht="16.5" thickTop="1" thickBot="1" x14ac:dyDescent="0.3">
      <c r="B15" s="44">
        <v>45655</v>
      </c>
      <c r="C15" s="44">
        <v>45656</v>
      </c>
      <c r="D15" s="45" t="s">
        <v>0</v>
      </c>
      <c r="E15" s="46">
        <v>500</v>
      </c>
      <c r="F15" s="47">
        <v>90.36</v>
      </c>
      <c r="G15" s="48">
        <f>+F15/$R$1</f>
        <v>46.200334384890304</v>
      </c>
      <c r="H15" s="47">
        <f>+E15*F15</f>
        <v>45180</v>
      </c>
      <c r="I15" s="48">
        <f>+H15/S$1</f>
        <v>23100.167192445151</v>
      </c>
      <c r="J15" s="49">
        <v>1</v>
      </c>
      <c r="K15" s="48">
        <f>IF(ISBLANK(J15),0,IF(J15=1,0.35,IF(J15=2,0.5,0.9)))</f>
        <v>0.35</v>
      </c>
      <c r="L15" s="50">
        <v>2.5000000000000001E-2</v>
      </c>
      <c r="M15" s="48">
        <f>+SUM(K15:L15)</f>
        <v>0.375</v>
      </c>
      <c r="N15" s="48">
        <f>+G15+M15</f>
        <v>46.575334384890304</v>
      </c>
      <c r="O15" s="48">
        <f>ROUND(N15*E15,2)</f>
        <v>23287.67</v>
      </c>
      <c r="T15" s="16"/>
      <c r="U15" s="17"/>
      <c r="V15" s="17"/>
      <c r="W15" s="20"/>
      <c r="X15" s="36"/>
      <c r="Z15" s="24"/>
      <c r="AB15" s="26" t="s">
        <v>23</v>
      </c>
      <c r="AE15" s="25"/>
    </row>
    <row r="16" spans="2:31" ht="16.5" thickTop="1" thickBot="1" x14ac:dyDescent="0.3">
      <c r="B16" s="1"/>
      <c r="C16" s="1"/>
      <c r="E16" s="2"/>
      <c r="F16" s="3"/>
      <c r="G16" s="4"/>
      <c r="H16" s="3"/>
      <c r="I16" s="4"/>
      <c r="J16" s="5"/>
      <c r="K16" s="4"/>
      <c r="L16" s="6"/>
      <c r="M16" s="4"/>
      <c r="N16" s="4"/>
      <c r="O16" s="4"/>
      <c r="T16" s="16"/>
      <c r="U16" s="17"/>
      <c r="V16" s="17"/>
      <c r="W16" s="20"/>
      <c r="X16" s="36"/>
      <c r="Z16" s="24"/>
      <c r="AE16" s="25"/>
    </row>
    <row r="17" spans="2:31" ht="15.75" thickBot="1" x14ac:dyDescent="0.3">
      <c r="B17" s="51"/>
      <c r="C17" s="51"/>
      <c r="D17" s="52"/>
      <c r="E17" s="53"/>
      <c r="F17" s="54"/>
      <c r="G17" s="55"/>
      <c r="H17" s="54"/>
      <c r="I17" s="55"/>
      <c r="J17" s="56"/>
      <c r="K17" s="55"/>
      <c r="L17" s="57"/>
      <c r="M17" s="55"/>
      <c r="N17" s="55"/>
      <c r="O17" s="55"/>
      <c r="T17" s="16"/>
      <c r="U17" s="17"/>
      <c r="V17" s="17"/>
      <c r="W17" s="20"/>
      <c r="X17" s="36"/>
      <c r="Z17" s="24"/>
      <c r="AA17" s="27" t="s">
        <v>24</v>
      </c>
      <c r="AB17" s="26" t="s">
        <v>25</v>
      </c>
      <c r="AC17" s="26" t="s">
        <v>26</v>
      </c>
      <c r="AD17" s="26" t="s">
        <v>27</v>
      </c>
      <c r="AE17" s="25"/>
    </row>
    <row r="18" spans="2:31" ht="15.75" thickBot="1" x14ac:dyDescent="0.3">
      <c r="B18" s="51"/>
      <c r="C18" s="51"/>
      <c r="D18" s="52"/>
      <c r="E18" s="53"/>
      <c r="F18" s="54"/>
      <c r="G18" s="55"/>
      <c r="H18" s="54"/>
      <c r="I18" s="55"/>
      <c r="J18" s="56"/>
      <c r="K18" s="55"/>
      <c r="L18" s="57"/>
      <c r="M18" s="55"/>
      <c r="N18" s="55"/>
      <c r="O18" s="55"/>
      <c r="T18" s="16"/>
      <c r="U18" s="17"/>
      <c r="V18" s="17"/>
      <c r="W18" s="20"/>
      <c r="X18" s="36"/>
      <c r="Z18" s="24"/>
      <c r="AA18">
        <v>1</v>
      </c>
      <c r="AB18" t="s">
        <v>29</v>
      </c>
      <c r="AC18">
        <v>1</v>
      </c>
      <c r="AD18" s="28">
        <f>+W19</f>
        <v>217398.7514252261</v>
      </c>
      <c r="AE18" s="25"/>
    </row>
    <row r="19" spans="2:31" ht="15.75" thickBot="1" x14ac:dyDescent="0.3">
      <c r="B19" s="51"/>
      <c r="C19" s="51"/>
      <c r="D19" s="52"/>
      <c r="E19" s="53"/>
      <c r="F19" s="54"/>
      <c r="G19" s="55"/>
      <c r="H19" s="54"/>
      <c r="I19" s="55"/>
      <c r="J19" s="56"/>
      <c r="K19" s="55"/>
      <c r="L19" s="57"/>
      <c r="M19" s="55"/>
      <c r="N19" s="55"/>
      <c r="O19" s="55"/>
      <c r="T19" s="18" t="s">
        <v>19</v>
      </c>
      <c r="U19" s="19">
        <f>+SUM(U15:U18)</f>
        <v>0</v>
      </c>
      <c r="V19" s="19">
        <f>+SUM(V15:V18)</f>
        <v>0</v>
      </c>
      <c r="W19" s="21">
        <f>+SUM(W10:W17)</f>
        <v>217398.7514252261</v>
      </c>
      <c r="X19" s="21">
        <f>+SUM(X10:X16)</f>
        <v>219273.7514252261</v>
      </c>
      <c r="Z19" s="24"/>
      <c r="AA19">
        <v>2</v>
      </c>
      <c r="AB19" s="29" t="str">
        <f>+"Service Fee "&amp;V21&amp;"*0,35"</f>
        <v>Service Fee 5000*0,35</v>
      </c>
      <c r="AC19">
        <v>1</v>
      </c>
      <c r="AD19" s="30">
        <f>0.35*V21</f>
        <v>1750</v>
      </c>
      <c r="AE19" s="25"/>
    </row>
    <row r="20" spans="2:31" x14ac:dyDescent="0.25">
      <c r="B20" s="51"/>
      <c r="C20" s="51"/>
      <c r="D20" s="52"/>
      <c r="E20" s="53"/>
      <c r="F20" s="54"/>
      <c r="G20" s="55"/>
      <c r="H20" s="54"/>
      <c r="I20" s="55"/>
      <c r="J20" s="56"/>
      <c r="K20" s="55"/>
      <c r="L20" s="57"/>
      <c r="M20" s="55"/>
      <c r="N20" s="55"/>
      <c r="O20" s="55"/>
      <c r="Z20" s="24"/>
      <c r="AA20">
        <v>3</v>
      </c>
      <c r="AB20" s="29" t="str">
        <f>+"BGH Fee "&amp;V21&amp;"*0,025"</f>
        <v>BGH Fee 5000*0,025</v>
      </c>
      <c r="AC20">
        <v>1</v>
      </c>
      <c r="AD20" s="30">
        <f>0.025*V21</f>
        <v>125</v>
      </c>
      <c r="AE20" s="25"/>
    </row>
    <row r="21" spans="2:31" x14ac:dyDescent="0.25">
      <c r="B21" s="51"/>
      <c r="C21" s="51"/>
      <c r="D21" s="52"/>
      <c r="E21" s="53"/>
      <c r="F21" s="54"/>
      <c r="G21" s="55"/>
      <c r="H21" s="54"/>
      <c r="I21" s="55"/>
      <c r="J21" s="56"/>
      <c r="K21" s="55"/>
      <c r="L21" s="57"/>
      <c r="M21" s="55"/>
      <c r="N21" s="55"/>
      <c r="O21" s="55"/>
      <c r="T21" t="s">
        <v>20</v>
      </c>
      <c r="V21" s="35">
        <f>+SUM(E6:E28)</f>
        <v>5000</v>
      </c>
      <c r="Z21" s="24"/>
      <c r="AE21" s="25"/>
    </row>
    <row r="22" spans="2:31" x14ac:dyDescent="0.25">
      <c r="B22" s="51"/>
      <c r="C22" s="51"/>
      <c r="D22" s="52"/>
      <c r="E22" s="53"/>
      <c r="F22" s="54"/>
      <c r="G22" s="55"/>
      <c r="H22" s="54"/>
      <c r="I22" s="55"/>
      <c r="J22" s="56"/>
      <c r="K22" s="55"/>
      <c r="L22" s="57"/>
      <c r="M22" s="55"/>
      <c r="N22" s="55"/>
      <c r="O22" s="55"/>
      <c r="T22" t="s">
        <v>22</v>
      </c>
      <c r="V22" s="4">
        <f>+X19</f>
        <v>219273.7514252261</v>
      </c>
      <c r="Z22" s="24"/>
      <c r="AE22" s="25"/>
    </row>
    <row r="23" spans="2:31" x14ac:dyDescent="0.25">
      <c r="B23" s="51"/>
      <c r="C23" s="51"/>
      <c r="D23" s="52"/>
      <c r="E23" s="53"/>
      <c r="F23" s="54"/>
      <c r="G23" s="55"/>
      <c r="H23" s="54"/>
      <c r="I23" s="55"/>
      <c r="J23" s="56"/>
      <c r="K23" s="55"/>
      <c r="L23" s="57"/>
      <c r="M23" s="55"/>
      <c r="N23" s="55"/>
      <c r="O23" s="55"/>
      <c r="Z23" s="24"/>
      <c r="AC23" t="s">
        <v>28</v>
      </c>
      <c r="AD23" s="31">
        <f>+SUM(AD18:AD20)</f>
        <v>219273.7514252261</v>
      </c>
      <c r="AE23" s="25"/>
    </row>
    <row r="24" spans="2:31" ht="15.75" thickBot="1" x14ac:dyDescent="0.3">
      <c r="B24" s="51"/>
      <c r="C24" s="51"/>
      <c r="D24" s="52"/>
      <c r="E24" s="53"/>
      <c r="F24" s="54"/>
      <c r="G24" s="55"/>
      <c r="H24" s="54"/>
      <c r="I24" s="55"/>
      <c r="J24" s="56"/>
      <c r="K24" s="55"/>
      <c r="L24" s="57"/>
      <c r="M24" s="55"/>
      <c r="N24" s="55"/>
      <c r="O24" s="55"/>
      <c r="Z24" s="32"/>
      <c r="AA24" s="33"/>
      <c r="AB24" s="33"/>
      <c r="AC24" s="33"/>
      <c r="AD24" s="33"/>
      <c r="AE24" s="34"/>
    </row>
    <row r="25" spans="2:31" x14ac:dyDescent="0.25">
      <c r="B25" s="51"/>
      <c r="C25" s="51"/>
      <c r="D25" s="52"/>
      <c r="E25" s="53"/>
      <c r="F25" s="54"/>
      <c r="G25" s="55"/>
      <c r="H25" s="54"/>
      <c r="I25" s="55"/>
      <c r="J25" s="56"/>
      <c r="K25" s="55"/>
      <c r="L25" s="57"/>
      <c r="M25" s="55"/>
      <c r="N25" s="55"/>
      <c r="O25" s="55"/>
    </row>
    <row r="26" spans="2:31" x14ac:dyDescent="0.25">
      <c r="B26" s="51"/>
      <c r="C26" s="51"/>
      <c r="D26" s="52"/>
      <c r="E26" s="53"/>
      <c r="F26" s="54"/>
      <c r="G26" s="55"/>
      <c r="H26" s="54"/>
      <c r="I26" s="55"/>
      <c r="J26" s="56"/>
      <c r="K26" s="55"/>
      <c r="L26" s="57"/>
      <c r="M26" s="55"/>
      <c r="N26" s="55"/>
      <c r="O26" s="55"/>
    </row>
    <row r="27" spans="2:31" x14ac:dyDescent="0.25">
      <c r="B27" s="51"/>
      <c r="C27" s="51"/>
      <c r="D27" s="52"/>
      <c r="E27" s="53"/>
      <c r="F27" s="54"/>
      <c r="G27" s="55"/>
      <c r="H27" s="54"/>
      <c r="I27" s="55"/>
      <c r="J27" s="56"/>
      <c r="K27" s="55"/>
      <c r="L27" s="57"/>
      <c r="M27" s="55"/>
      <c r="N27" s="55"/>
      <c r="O27" s="55"/>
    </row>
    <row r="28" spans="2:31" x14ac:dyDescent="0.25">
      <c r="B28" s="51"/>
      <c r="C28" s="51"/>
      <c r="D28" s="52"/>
      <c r="E28" s="53"/>
      <c r="F28" s="54"/>
      <c r="G28" s="55"/>
      <c r="H28" s="54"/>
      <c r="I28" s="55"/>
      <c r="J28" s="56"/>
      <c r="K28" s="55"/>
      <c r="L28" s="57"/>
      <c r="M28" s="55"/>
      <c r="N28" s="55"/>
      <c r="O28" s="55"/>
    </row>
    <row r="29" spans="2:31" x14ac:dyDescent="0.25">
      <c r="B29" s="52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Stoyan Vasilev</dc:creator>
  <cp:lastModifiedBy>Stoyan Vasilev</cp:lastModifiedBy>
  <dcterms:created xsi:type="dcterms:W3CDTF">2024-10-07T07:58:07Z</dcterms:created>
  <dcterms:modified xsi:type="dcterms:W3CDTF">2024-12-31T07:10:40Z</dcterms:modified>
</cp:coreProperties>
</file>