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FEC0A751-4533-4CE5-A9BB-6328F0158654}" xr6:coauthVersionLast="47" xr6:coauthVersionMax="47" xr10:uidLastSave="{00000000-0000-0000-0000-000000000000}"/>
  <bookViews>
    <workbookView xWindow="4530" yWindow="555" windowWidth="21600" windowHeight="14850" xr2:uid="{415FB5EB-6D80-42BC-85DA-292F6EBB6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1" l="1"/>
  <c r="W16" i="1"/>
  <c r="W15" i="1"/>
  <c r="X15" i="1" s="1"/>
  <c r="W14" i="1"/>
  <c r="W13" i="1"/>
  <c r="V17" i="1"/>
  <c r="V16" i="1"/>
  <c r="V15" i="1"/>
  <c r="V14" i="1"/>
  <c r="V13" i="1"/>
  <c r="V12" i="1"/>
  <c r="V11" i="1"/>
  <c r="U17" i="1"/>
  <c r="X14" i="1"/>
  <c r="U16" i="1"/>
  <c r="U15" i="1"/>
  <c r="U14" i="1"/>
  <c r="U13" i="1"/>
  <c r="X13" i="1" s="1"/>
  <c r="U12" i="1"/>
  <c r="U11" i="1"/>
  <c r="T12" i="1"/>
  <c r="T13" i="1" s="1"/>
  <c r="T14" i="1" s="1"/>
  <c r="T15" i="1" s="1"/>
  <c r="T16" i="1" s="1"/>
  <c r="T17" i="1" s="1"/>
  <c r="K28" i="1"/>
  <c r="M28" i="1" s="1"/>
  <c r="H28" i="1"/>
  <c r="I28" i="1" s="1"/>
  <c r="G28" i="1"/>
  <c r="K27" i="1"/>
  <c r="M27" i="1" s="1"/>
  <c r="I27" i="1"/>
  <c r="H27" i="1"/>
  <c r="G27" i="1"/>
  <c r="K26" i="1"/>
  <c r="M26" i="1" s="1"/>
  <c r="N26" i="1" s="1"/>
  <c r="O26" i="1" s="1"/>
  <c r="H26" i="1"/>
  <c r="I26" i="1" s="1"/>
  <c r="G26" i="1"/>
  <c r="K25" i="1"/>
  <c r="M25" i="1" s="1"/>
  <c r="N25" i="1" s="1"/>
  <c r="O25" i="1" s="1"/>
  <c r="H25" i="1"/>
  <c r="I25" i="1" s="1"/>
  <c r="G25" i="1"/>
  <c r="K24" i="1"/>
  <c r="M24" i="1" s="1"/>
  <c r="I24" i="1"/>
  <c r="H24" i="1"/>
  <c r="G24" i="1"/>
  <c r="K23" i="1"/>
  <c r="M23" i="1" s="1"/>
  <c r="N23" i="1" s="1"/>
  <c r="O23" i="1" s="1"/>
  <c r="H23" i="1"/>
  <c r="I23" i="1" s="1"/>
  <c r="G23" i="1"/>
  <c r="K22" i="1"/>
  <c r="M22" i="1" s="1"/>
  <c r="H22" i="1"/>
  <c r="I22" i="1" s="1"/>
  <c r="G22" i="1"/>
  <c r="N22" i="1" s="1"/>
  <c r="O22" i="1" s="1"/>
  <c r="K21" i="1"/>
  <c r="M21" i="1" s="1"/>
  <c r="H21" i="1"/>
  <c r="I21" i="1" s="1"/>
  <c r="G21" i="1"/>
  <c r="K20" i="1"/>
  <c r="M20" i="1" s="1"/>
  <c r="H20" i="1"/>
  <c r="I20" i="1" s="1"/>
  <c r="G20" i="1"/>
  <c r="K19" i="1"/>
  <c r="M19" i="1" s="1"/>
  <c r="H19" i="1"/>
  <c r="I19" i="1" s="1"/>
  <c r="G19" i="1"/>
  <c r="N19" i="1" s="1"/>
  <c r="O19" i="1" s="1"/>
  <c r="K18" i="1"/>
  <c r="M18" i="1" s="1"/>
  <c r="H18" i="1"/>
  <c r="I18" i="1" s="1"/>
  <c r="G18" i="1"/>
  <c r="K17" i="1"/>
  <c r="M17" i="1" s="1"/>
  <c r="N17" i="1" s="1"/>
  <c r="O17" i="1" s="1"/>
  <c r="H17" i="1"/>
  <c r="I17" i="1" s="1"/>
  <c r="G17" i="1"/>
  <c r="K16" i="1"/>
  <c r="M16" i="1" s="1"/>
  <c r="H16" i="1"/>
  <c r="I16" i="1" s="1"/>
  <c r="G16" i="1"/>
  <c r="K15" i="1"/>
  <c r="M15" i="1" s="1"/>
  <c r="H15" i="1"/>
  <c r="I15" i="1" s="1"/>
  <c r="G15" i="1"/>
  <c r="K14" i="1"/>
  <c r="M14" i="1" s="1"/>
  <c r="H14" i="1"/>
  <c r="I14" i="1" s="1"/>
  <c r="G14" i="1"/>
  <c r="K13" i="1"/>
  <c r="M13" i="1" s="1"/>
  <c r="H13" i="1"/>
  <c r="I13" i="1" s="1"/>
  <c r="G13" i="1"/>
  <c r="K12" i="1"/>
  <c r="M12" i="1" s="1"/>
  <c r="H12" i="1"/>
  <c r="I12" i="1" s="1"/>
  <c r="G12" i="1"/>
  <c r="K11" i="1"/>
  <c r="M11" i="1" s="1"/>
  <c r="H11" i="1"/>
  <c r="I11" i="1" s="1"/>
  <c r="G11" i="1"/>
  <c r="K10" i="1"/>
  <c r="M10" i="1" s="1"/>
  <c r="N10" i="1" s="1"/>
  <c r="O10" i="1" s="1"/>
  <c r="H10" i="1"/>
  <c r="I10" i="1" s="1"/>
  <c r="W12" i="1" s="1"/>
  <c r="G10" i="1"/>
  <c r="K9" i="1"/>
  <c r="M9" i="1" s="1"/>
  <c r="H9" i="1"/>
  <c r="I9" i="1" s="1"/>
  <c r="G9" i="1"/>
  <c r="K8" i="1"/>
  <c r="M8" i="1" s="1"/>
  <c r="H8" i="1"/>
  <c r="I8" i="1" s="1"/>
  <c r="G8" i="1"/>
  <c r="K7" i="1"/>
  <c r="M7" i="1" s="1"/>
  <c r="H7" i="1"/>
  <c r="I7" i="1" s="1"/>
  <c r="G7" i="1"/>
  <c r="K6" i="1"/>
  <c r="M6" i="1" s="1"/>
  <c r="H6" i="1"/>
  <c r="I6" i="1" s="1"/>
  <c r="W11" i="1" s="1"/>
  <c r="G6" i="1"/>
  <c r="W20" i="1" l="1"/>
  <c r="AD19" i="1" s="1"/>
  <c r="N6" i="1"/>
  <c r="O6" i="1" s="1"/>
  <c r="X11" i="1"/>
  <c r="X12" i="1"/>
  <c r="N7" i="1"/>
  <c r="O7" i="1" s="1"/>
  <c r="N13" i="1"/>
  <c r="O13" i="1" s="1"/>
  <c r="N16" i="1"/>
  <c r="O16" i="1" s="1"/>
  <c r="N20" i="1"/>
  <c r="O20" i="1" s="1"/>
  <c r="N24" i="1"/>
  <c r="O24" i="1" s="1"/>
  <c r="N15" i="1"/>
  <c r="O15" i="1" s="1"/>
  <c r="N21" i="1"/>
  <c r="O21" i="1" s="1"/>
  <c r="N27" i="1"/>
  <c r="O27" i="1" s="1"/>
  <c r="N28" i="1"/>
  <c r="O28" i="1" s="1"/>
  <c r="N18" i="1"/>
  <c r="O18" i="1" s="1"/>
  <c r="N14" i="1"/>
  <c r="O14" i="1" s="1"/>
  <c r="N11" i="1"/>
  <c r="O11" i="1" s="1"/>
  <c r="N12" i="1"/>
  <c r="O12" i="1" s="1"/>
  <c r="N8" i="1"/>
  <c r="O8" i="1" s="1"/>
  <c r="N9" i="1"/>
  <c r="O9" i="1" s="1"/>
  <c r="X20" i="1" l="1"/>
  <c r="X16" i="1"/>
  <c r="X17" i="1"/>
  <c r="V20" i="1" l="1"/>
  <c r="V22" i="1"/>
  <c r="AB21" i="1" l="1"/>
  <c r="AB20" i="1"/>
  <c r="AD21" i="1"/>
  <c r="AD20" i="1"/>
  <c r="AD24" i="1" s="1"/>
  <c r="U20" i="1" l="1"/>
  <c r="V23" i="1" l="1"/>
</calcChain>
</file>

<file path=xl/sharedStrings.xml><?xml version="1.0" encoding="utf-8"?>
<sst xmlns="http://schemas.openxmlformats.org/spreadsheetml/2006/main" count="53" uniqueCount="30">
  <si>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</si>
  <si>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</si>
  <si>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</si>
  <si>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</si>
  <si>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</si>
  <si>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</si>
  <si>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</si>
  <si>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</si>
  <si>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</si>
  <si>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</si>
  <si>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</si>
  <si>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</si>
  <si>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</si>
  <si>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</si>
  <si>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</si>
  <si>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</si>
  <si>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</si>
  <si>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</si>
  <si>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</si>
  <si>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</si>
  <si>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</si>
  <si>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</si>
  <si>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</si>
  <si>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</si>
  <si>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</si>
  <si>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</si>
  <si>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</si>
  <si>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</si>
  <si>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</si>
  <si>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Natural Gas at VTP - Gas Days 20-26Dec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</si>
</sst>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" fontId="0" fillId="0" borderId="11" xfId="0" applyNumberFormat="1" applyBorder="1"/>
    <xf numFmtId="166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29"/>
  <sheetViews>
    <sheetView tabSelected="1" topLeftCell="Y1" workbookViewId="0">
      <selection activeCell="AB33" sqref="AB33"/>
    </sheetView>
  </sheetViews>
  <sheetFormatPr defaultRowHeight="15" x14ac:dyDescent="0.25"/>
  <cols>
    <col min="2" max="3" width="10.140625" bestFit="1" customWidth="1"/>
    <col min="6" max="6" width="9.7109375" bestFit="1" customWidth="1"/>
    <col min="7" max="7" width="0" hidden="1" customWidth="1"/>
    <col min="8" max="8" width="14.42578125" hidden="1" customWidth="1"/>
    <col min="9" max="9" width="10.28515625" hidden="1" customWidth="1"/>
    <col min="10" max="13" width="0" hidden="1" customWidth="1"/>
    <col min="14" max="14" width="7.28515625" hidden="1" customWidth="1"/>
    <col min="15" max="15" width="10.28515625" hidden="1" customWidth="1"/>
    <col min="16" max="19" width="0" hidden="1" customWidth="1"/>
    <col min="20" max="20" width="10.140625" hidden="1" customWidth="1"/>
    <col min="21" max="21" width="0" hidden="1" customWidth="1"/>
    <col min="22" max="22" width="15" hidden="1" customWidth="1"/>
    <col min="23" max="24" width="13" hidden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31" x14ac:dyDescent="0.25">
      <c r="Q1" t="s">
        <v>21</v>
      </c>
      <c r="R1">
        <v>1.95583</v>
      </c>
      <c r="S1">
        <v>1.95583</v>
      </c>
    </row>
    <row r="2" spans="2:31" hidden="1" x14ac:dyDescent="0.25"/>
    <row r="3" spans="2:31" hidden="1" x14ac:dyDescent="0.25"/>
    <row r="4" spans="2:31" ht="15.75" hidden="1" thickBot="1" x14ac:dyDescent="0.3"/>
    <row r="5" spans="2:31" ht="75.75" hidden="1" thickBot="1" x14ac:dyDescent="0.3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5" t="s">
        <v>14</v>
      </c>
    </row>
    <row r="6" spans="2:31" ht="15.75" hidden="1" thickTop="1" x14ac:dyDescent="0.25">
      <c r="B6" s="37">
        <v>45645</v>
      </c>
      <c r="C6" s="37">
        <v>45646</v>
      </c>
      <c r="D6" s="38" t="s">
        <v>0</v>
      </c>
      <c r="E6" s="39">
        <v>500</v>
      </c>
      <c r="F6" s="40">
        <v>90.36</v>
      </c>
      <c r="G6" s="41">
        <f t="shared" ref="G6:G28" si="0">+F6/$R$1</f>
        <v>46.200334384890304</v>
      </c>
      <c r="H6" s="40">
        <f t="shared" ref="H6:H28" si="1">+E6*F6</f>
        <v>45180</v>
      </c>
      <c r="I6" s="41">
        <f t="shared" ref="I6:I28" si="2">+H6/S$1</f>
        <v>23100.167192445151</v>
      </c>
      <c r="J6" s="42">
        <v>1</v>
      </c>
      <c r="K6" s="41">
        <f t="shared" ref="K6:K28" si="3">IF(ISBLANK(J6),0,IF(J6=1,0.35,IF(J6=2,0.5,0.9)))</f>
        <v>0.35</v>
      </c>
      <c r="L6" s="43">
        <v>2.5000000000000001E-2</v>
      </c>
      <c r="M6" s="41">
        <f t="shared" ref="M6:M28" si="4">+SUM(K6:L6)</f>
        <v>0.375</v>
      </c>
      <c r="N6" s="41">
        <f t="shared" ref="N6:N28" si="5">+G6+M6</f>
        <v>46.575334384890304</v>
      </c>
      <c r="O6" s="41">
        <f t="shared" ref="O6:O28" si="6">ROUND(N6*E6,2)</f>
        <v>23287.67</v>
      </c>
    </row>
    <row r="7" spans="2:31" hidden="1" x14ac:dyDescent="0.25">
      <c r="B7" s="1">
        <v>45645</v>
      </c>
      <c r="C7" s="1">
        <v>45646</v>
      </c>
      <c r="D7" t="s">
        <v>0</v>
      </c>
      <c r="E7" s="2">
        <v>300</v>
      </c>
      <c r="F7" s="3">
        <v>76.650000000000006</v>
      </c>
      <c r="G7" s="4">
        <f t="shared" si="0"/>
        <v>39.190522693690149</v>
      </c>
      <c r="H7" s="3">
        <f t="shared" si="1"/>
        <v>22995</v>
      </c>
      <c r="I7" s="4">
        <f t="shared" si="2"/>
        <v>11757.156808107044</v>
      </c>
      <c r="J7" s="5">
        <v>1</v>
      </c>
      <c r="K7" s="4">
        <f t="shared" si="3"/>
        <v>0.35</v>
      </c>
      <c r="L7" s="6">
        <v>2.5000000000000001E-2</v>
      </c>
      <c r="M7" s="4">
        <f t="shared" si="4"/>
        <v>0.375</v>
      </c>
      <c r="N7" s="4">
        <f t="shared" si="5"/>
        <v>39.565522693690149</v>
      </c>
      <c r="O7" s="4">
        <f t="shared" si="6"/>
        <v>11869.66</v>
      </c>
    </row>
    <row r="8" spans="2:31" hidden="1" x14ac:dyDescent="0.25">
      <c r="B8" s="1">
        <v>45645</v>
      </c>
      <c r="C8" s="1">
        <v>45646</v>
      </c>
      <c r="D8" t="s">
        <v>0</v>
      </c>
      <c r="E8" s="2">
        <v>300</v>
      </c>
      <c r="F8" s="3">
        <v>76.400000000000006</v>
      </c>
      <c r="G8" s="4">
        <f t="shared" si="0"/>
        <v>39.062699723391098</v>
      </c>
      <c r="H8" s="3">
        <f t="shared" si="1"/>
        <v>22920</v>
      </c>
      <c r="I8" s="4">
        <f t="shared" si="2"/>
        <v>11718.809917017328</v>
      </c>
      <c r="J8" s="5">
        <v>1</v>
      </c>
      <c r="K8" s="4">
        <f t="shared" si="3"/>
        <v>0.35</v>
      </c>
      <c r="L8" s="6">
        <v>2.5000000000000001E-2</v>
      </c>
      <c r="M8" s="4">
        <f t="shared" si="4"/>
        <v>0.375</v>
      </c>
      <c r="N8" s="4">
        <f t="shared" si="5"/>
        <v>39.437699723391098</v>
      </c>
      <c r="O8" s="4">
        <f t="shared" si="6"/>
        <v>11831.31</v>
      </c>
    </row>
    <row r="9" spans="2:31" ht="15.75" hidden="1" thickBot="1" x14ac:dyDescent="0.3">
      <c r="B9" s="7">
        <v>45645</v>
      </c>
      <c r="C9" s="7">
        <v>45646</v>
      </c>
      <c r="D9" s="8" t="s">
        <v>0</v>
      </c>
      <c r="E9" s="9">
        <v>400</v>
      </c>
      <c r="F9" s="10">
        <v>76.3</v>
      </c>
      <c r="G9" s="11">
        <f t="shared" si="0"/>
        <v>39.011570535271467</v>
      </c>
      <c r="H9" s="10">
        <f t="shared" si="1"/>
        <v>30520</v>
      </c>
      <c r="I9" s="11">
        <f t="shared" si="2"/>
        <v>15604.628214108589</v>
      </c>
      <c r="J9" s="12">
        <v>1</v>
      </c>
      <c r="K9" s="11">
        <f t="shared" si="3"/>
        <v>0.35</v>
      </c>
      <c r="L9" s="13">
        <v>2.5000000000000001E-2</v>
      </c>
      <c r="M9" s="11">
        <f t="shared" si="4"/>
        <v>0.375</v>
      </c>
      <c r="N9" s="11">
        <f t="shared" si="5"/>
        <v>39.386570535271467</v>
      </c>
      <c r="O9" s="11">
        <f t="shared" si="6"/>
        <v>15754.63</v>
      </c>
    </row>
    <row r="10" spans="2:31" ht="16.5" hidden="1" thickTop="1" thickBot="1" x14ac:dyDescent="0.3">
      <c r="B10" s="37">
        <v>45646</v>
      </c>
      <c r="C10" s="37">
        <v>45647</v>
      </c>
      <c r="D10" s="38" t="s">
        <v>0</v>
      </c>
      <c r="E10" s="39">
        <v>500</v>
      </c>
      <c r="F10" s="40">
        <v>90.36</v>
      </c>
      <c r="G10" s="41">
        <f t="shared" si="0"/>
        <v>46.200334384890304</v>
      </c>
      <c r="H10" s="40">
        <f t="shared" si="1"/>
        <v>45180</v>
      </c>
      <c r="I10" s="41">
        <f t="shared" si="2"/>
        <v>23100.167192445151</v>
      </c>
      <c r="J10" s="42">
        <v>1</v>
      </c>
      <c r="K10" s="41">
        <f t="shared" si="3"/>
        <v>0.35</v>
      </c>
      <c r="L10" s="43">
        <v>2.5000000000000001E-2</v>
      </c>
      <c r="M10" s="41">
        <f t="shared" si="4"/>
        <v>0.375</v>
      </c>
      <c r="N10" s="41">
        <f t="shared" si="5"/>
        <v>46.575334384890304</v>
      </c>
      <c r="O10" s="41">
        <f t="shared" si="6"/>
        <v>23287.67</v>
      </c>
      <c r="T10" s="22" t="s">
        <v>1</v>
      </c>
      <c r="U10" s="23" t="s">
        <v>15</v>
      </c>
      <c r="V10" s="23" t="s">
        <v>16</v>
      </c>
      <c r="W10" s="23" t="s">
        <v>17</v>
      </c>
      <c r="X10" s="23" t="s">
        <v>18</v>
      </c>
    </row>
    <row r="11" spans="2:31" ht="15.75" hidden="1" thickBot="1" x14ac:dyDescent="0.3">
      <c r="B11" s="1">
        <v>45646</v>
      </c>
      <c r="C11" s="1">
        <v>45647</v>
      </c>
      <c r="D11" t="s">
        <v>0</v>
      </c>
      <c r="E11" s="2">
        <v>500</v>
      </c>
      <c r="F11" s="3">
        <v>77</v>
      </c>
      <c r="G11" s="4">
        <f t="shared" si="0"/>
        <v>39.369474852108823</v>
      </c>
      <c r="H11" s="3">
        <f t="shared" si="1"/>
        <v>38500</v>
      </c>
      <c r="I11" s="4">
        <f t="shared" si="2"/>
        <v>19684.737426054413</v>
      </c>
      <c r="J11" s="5">
        <v>1</v>
      </c>
      <c r="K11" s="4">
        <f t="shared" si="3"/>
        <v>0.35</v>
      </c>
      <c r="L11" s="6">
        <v>2.5000000000000001E-2</v>
      </c>
      <c r="M11" s="4">
        <f t="shared" si="4"/>
        <v>0.375</v>
      </c>
      <c r="N11" s="4">
        <f t="shared" si="5"/>
        <v>39.744474852108823</v>
      </c>
      <c r="O11" s="4">
        <f t="shared" si="6"/>
        <v>19872.240000000002</v>
      </c>
      <c r="T11" s="16">
        <v>45646</v>
      </c>
      <c r="U11" s="17">
        <f>+SUM(E6:E9)*0.35</f>
        <v>525</v>
      </c>
      <c r="V11" s="17">
        <f>+SUM(E6:E9)*0.025</f>
        <v>37.5</v>
      </c>
      <c r="W11" s="20">
        <f>SUM(I6:I9)</f>
        <v>62180.762131678115</v>
      </c>
      <c r="X11" s="36">
        <f t="shared" ref="X11:X17" si="7">+SUM(U11:W11)</f>
        <v>62743.262131678115</v>
      </c>
    </row>
    <row r="12" spans="2:31" ht="15.75" thickBot="1" x14ac:dyDescent="0.3">
      <c r="B12" s="7">
        <v>45646</v>
      </c>
      <c r="C12" s="7">
        <v>45647</v>
      </c>
      <c r="D12" s="8" t="s">
        <v>0</v>
      </c>
      <c r="E12" s="9">
        <v>500</v>
      </c>
      <c r="F12" s="10">
        <v>77.150000000000006</v>
      </c>
      <c r="G12" s="11">
        <f t="shared" si="0"/>
        <v>39.446168634288263</v>
      </c>
      <c r="H12" s="10">
        <f t="shared" si="1"/>
        <v>38575</v>
      </c>
      <c r="I12" s="11">
        <f t="shared" si="2"/>
        <v>19723.08431714413</v>
      </c>
      <c r="J12" s="12">
        <v>1</v>
      </c>
      <c r="K12" s="11">
        <f t="shared" si="3"/>
        <v>0.35</v>
      </c>
      <c r="L12" s="13">
        <v>2.5000000000000001E-2</v>
      </c>
      <c r="M12" s="11">
        <f t="shared" si="4"/>
        <v>0.375</v>
      </c>
      <c r="N12" s="11">
        <f t="shared" si="5"/>
        <v>39.821168634288263</v>
      </c>
      <c r="O12" s="11">
        <f t="shared" si="6"/>
        <v>19910.580000000002</v>
      </c>
      <c r="T12" s="16">
        <f>+T11+1</f>
        <v>45647</v>
      </c>
      <c r="U12" s="17">
        <f>+SUM(E10:E12)*0.35</f>
        <v>525</v>
      </c>
      <c r="V12" s="17">
        <f>+SUM(E10:E12)*0.025</f>
        <v>37.5</v>
      </c>
      <c r="W12" s="20">
        <f>SUM(I10:I12)</f>
        <v>62507.988935643698</v>
      </c>
      <c r="X12" s="36">
        <f t="shared" si="7"/>
        <v>63070.488935643698</v>
      </c>
    </row>
    <row r="13" spans="2:31" ht="16.5" thickTop="1" thickBot="1" x14ac:dyDescent="0.3">
      <c r="B13" s="37">
        <v>45646</v>
      </c>
      <c r="C13" s="37">
        <v>45648</v>
      </c>
      <c r="D13" s="38" t="s">
        <v>0</v>
      </c>
      <c r="E13" s="39">
        <v>500</v>
      </c>
      <c r="F13" s="40">
        <v>90.36</v>
      </c>
      <c r="G13" s="41">
        <f t="shared" si="0"/>
        <v>46.200334384890304</v>
      </c>
      <c r="H13" s="40">
        <f t="shared" si="1"/>
        <v>45180</v>
      </c>
      <c r="I13" s="41">
        <f t="shared" si="2"/>
        <v>23100.167192445151</v>
      </c>
      <c r="J13" s="42">
        <v>1</v>
      </c>
      <c r="K13" s="41">
        <f t="shared" si="3"/>
        <v>0.35</v>
      </c>
      <c r="L13" s="43">
        <v>2.5000000000000001E-2</v>
      </c>
      <c r="M13" s="41">
        <f t="shared" si="4"/>
        <v>0.375</v>
      </c>
      <c r="N13" s="41">
        <f t="shared" si="5"/>
        <v>46.575334384890304</v>
      </c>
      <c r="O13" s="41">
        <f t="shared" si="6"/>
        <v>23287.67</v>
      </c>
      <c r="T13" s="16">
        <f t="shared" ref="T13:T17" si="8">+T12+1</f>
        <v>45648</v>
      </c>
      <c r="U13" s="17">
        <f>+SUM(E13:E15)*0.35</f>
        <v>525</v>
      </c>
      <c r="V13" s="17">
        <f>+SUM(E13:E15)*0.025</f>
        <v>37.5</v>
      </c>
      <c r="W13" s="20">
        <f>SUM(I13:I15)</f>
        <v>62507.988935643698</v>
      </c>
      <c r="X13" s="36">
        <f t="shared" si="7"/>
        <v>63070.488935643698</v>
      </c>
    </row>
    <row r="14" spans="2:31" ht="15.75" thickBot="1" x14ac:dyDescent="0.3">
      <c r="B14" s="1">
        <v>45646</v>
      </c>
      <c r="C14" s="1">
        <v>45648</v>
      </c>
      <c r="D14" t="s">
        <v>0</v>
      </c>
      <c r="E14" s="2">
        <v>500</v>
      </c>
      <c r="F14" s="3">
        <v>77</v>
      </c>
      <c r="G14" s="4">
        <f t="shared" si="0"/>
        <v>39.369474852108823</v>
      </c>
      <c r="H14" s="3">
        <f t="shared" si="1"/>
        <v>38500</v>
      </c>
      <c r="I14" s="4">
        <f t="shared" si="2"/>
        <v>19684.737426054413</v>
      </c>
      <c r="J14" s="5">
        <v>1</v>
      </c>
      <c r="K14" s="4">
        <f t="shared" si="3"/>
        <v>0.35</v>
      </c>
      <c r="L14" s="6">
        <v>2.5000000000000001E-2</v>
      </c>
      <c r="M14" s="4">
        <f t="shared" si="4"/>
        <v>0.375</v>
      </c>
      <c r="N14" s="4">
        <f t="shared" si="5"/>
        <v>39.744474852108823</v>
      </c>
      <c r="O14" s="4">
        <f t="shared" si="6"/>
        <v>19872.240000000002</v>
      </c>
      <c r="T14" s="16">
        <f t="shared" si="8"/>
        <v>45649</v>
      </c>
      <c r="U14" s="17">
        <f>+SUM(E16:E19)*0.35</f>
        <v>525</v>
      </c>
      <c r="V14" s="17">
        <f>+SUM(E16:E19)*0.025</f>
        <v>37.5</v>
      </c>
      <c r="W14" s="20">
        <f>SUM(I16:I19)</f>
        <v>63476.887050510522</v>
      </c>
      <c r="X14" s="36">
        <f t="shared" si="7"/>
        <v>64039.387050510522</v>
      </c>
    </row>
    <row r="15" spans="2:31" ht="15.75" thickBot="1" x14ac:dyDescent="0.3">
      <c r="B15" s="7">
        <v>45646</v>
      </c>
      <c r="C15" s="7">
        <v>45648</v>
      </c>
      <c r="D15" s="8" t="s">
        <v>0</v>
      </c>
      <c r="E15" s="9">
        <v>500</v>
      </c>
      <c r="F15" s="10">
        <v>77.150000000000006</v>
      </c>
      <c r="G15" s="11">
        <f t="shared" si="0"/>
        <v>39.446168634288263</v>
      </c>
      <c r="H15" s="10">
        <f t="shared" si="1"/>
        <v>38575</v>
      </c>
      <c r="I15" s="11">
        <f t="shared" si="2"/>
        <v>19723.08431714413</v>
      </c>
      <c r="J15" s="12">
        <v>1</v>
      </c>
      <c r="K15" s="11">
        <f t="shared" si="3"/>
        <v>0.35</v>
      </c>
      <c r="L15" s="13">
        <v>2.5000000000000001E-2</v>
      </c>
      <c r="M15" s="11">
        <f t="shared" si="4"/>
        <v>0.375</v>
      </c>
      <c r="N15" s="11">
        <f t="shared" si="5"/>
        <v>39.821168634288263</v>
      </c>
      <c r="O15" s="11">
        <f t="shared" si="6"/>
        <v>19910.580000000002</v>
      </c>
      <c r="T15" s="16">
        <f t="shared" si="8"/>
        <v>45650</v>
      </c>
      <c r="U15" s="17">
        <f>+SUM(E20:E22)*0.35</f>
        <v>525</v>
      </c>
      <c r="V15" s="17">
        <f>+SUM(E20:E22)*0.025</f>
        <v>37.5</v>
      </c>
      <c r="W15" s="20">
        <f>SUM(I20:I22)</f>
        <v>64770.455509936961</v>
      </c>
      <c r="X15" s="36">
        <f t="shared" si="7"/>
        <v>65332.955509936961</v>
      </c>
      <c r="Z15" s="24"/>
      <c r="AE15" s="25"/>
    </row>
    <row r="16" spans="2:31" ht="16.5" thickTop="1" thickBot="1" x14ac:dyDescent="0.3">
      <c r="B16" s="37">
        <v>45648</v>
      </c>
      <c r="C16" s="37">
        <v>45649</v>
      </c>
      <c r="D16" s="38" t="s">
        <v>0</v>
      </c>
      <c r="E16" s="39">
        <v>500</v>
      </c>
      <c r="F16" s="40">
        <v>90.36</v>
      </c>
      <c r="G16" s="41">
        <f t="shared" si="0"/>
        <v>46.200334384890304</v>
      </c>
      <c r="H16" s="40">
        <f t="shared" si="1"/>
        <v>45180</v>
      </c>
      <c r="I16" s="41">
        <f t="shared" si="2"/>
        <v>23100.167192445151</v>
      </c>
      <c r="J16" s="42">
        <v>1</v>
      </c>
      <c r="K16" s="41">
        <f t="shared" si="3"/>
        <v>0.35</v>
      </c>
      <c r="L16" s="43">
        <v>2.5000000000000001E-2</v>
      </c>
      <c r="M16" s="41">
        <f t="shared" si="4"/>
        <v>0.375</v>
      </c>
      <c r="N16" s="41">
        <f t="shared" si="5"/>
        <v>46.575334384890304</v>
      </c>
      <c r="O16" s="41">
        <f t="shared" si="6"/>
        <v>23287.67</v>
      </c>
      <c r="T16" s="16">
        <f t="shared" si="8"/>
        <v>45651</v>
      </c>
      <c r="U16" s="17">
        <f>+SUM(E23:E25)*0.35</f>
        <v>525</v>
      </c>
      <c r="V16" s="17">
        <f>+SUM(E23:E25)*0.025</f>
        <v>37.5</v>
      </c>
      <c r="W16" s="20">
        <f>SUM(I23:I25)</f>
        <v>64361.422004979977</v>
      </c>
      <c r="X16" s="36">
        <f t="shared" si="7"/>
        <v>64923.922004979977</v>
      </c>
      <c r="Z16" s="24"/>
      <c r="AB16" s="26" t="s">
        <v>23</v>
      </c>
      <c r="AE16" s="25"/>
    </row>
    <row r="17" spans="2:31" ht="15.75" thickBot="1" x14ac:dyDescent="0.3">
      <c r="B17" s="1">
        <v>45648</v>
      </c>
      <c r="C17" s="1">
        <v>45649</v>
      </c>
      <c r="D17" t="s">
        <v>0</v>
      </c>
      <c r="E17" s="2">
        <v>500</v>
      </c>
      <c r="F17" s="3">
        <v>79</v>
      </c>
      <c r="G17" s="4">
        <f t="shared" si="0"/>
        <v>40.392058614501259</v>
      </c>
      <c r="H17" s="3">
        <f t="shared" si="1"/>
        <v>39500</v>
      </c>
      <c r="I17" s="4">
        <f t="shared" si="2"/>
        <v>20196.029307250632</v>
      </c>
      <c r="J17" s="5">
        <v>1</v>
      </c>
      <c r="K17" s="4">
        <f t="shared" si="3"/>
        <v>0.35</v>
      </c>
      <c r="L17" s="6">
        <v>2.5000000000000001E-2</v>
      </c>
      <c r="M17" s="4">
        <f t="shared" si="4"/>
        <v>0.375</v>
      </c>
      <c r="N17" s="4">
        <f t="shared" si="5"/>
        <v>40.767058614501259</v>
      </c>
      <c r="O17" s="4">
        <f t="shared" si="6"/>
        <v>20383.53</v>
      </c>
      <c r="T17" s="16">
        <f t="shared" si="8"/>
        <v>45652</v>
      </c>
      <c r="U17" s="17">
        <f>+SUM(E26:E28)*0.35</f>
        <v>525</v>
      </c>
      <c r="V17" s="17">
        <f>+SUM(E26:E28)*0.025</f>
        <v>37.5</v>
      </c>
      <c r="W17" s="20">
        <f>SUM(I26:I28)</f>
        <v>64438.115787159419</v>
      </c>
      <c r="X17" s="36">
        <f t="shared" si="7"/>
        <v>65000.615787159419</v>
      </c>
      <c r="Z17" s="24"/>
      <c r="AE17" s="25"/>
    </row>
    <row r="18" spans="2:31" ht="15.75" thickBot="1" x14ac:dyDescent="0.3">
      <c r="B18" s="1">
        <v>45648</v>
      </c>
      <c r="C18" s="1">
        <v>45649</v>
      </c>
      <c r="D18" t="s">
        <v>0</v>
      </c>
      <c r="E18" s="2">
        <v>300</v>
      </c>
      <c r="F18" s="3">
        <v>78.900000000000006</v>
      </c>
      <c r="G18" s="4">
        <f t="shared" si="0"/>
        <v>40.340929426381642</v>
      </c>
      <c r="H18" s="3">
        <f t="shared" si="1"/>
        <v>23670</v>
      </c>
      <c r="I18" s="4">
        <f t="shared" si="2"/>
        <v>12102.278827914492</v>
      </c>
      <c r="J18" s="5">
        <v>1</v>
      </c>
      <c r="K18" s="4">
        <f t="shared" si="3"/>
        <v>0.35</v>
      </c>
      <c r="L18" s="6">
        <v>2.5000000000000001E-2</v>
      </c>
      <c r="M18" s="4">
        <f t="shared" si="4"/>
        <v>0.375</v>
      </c>
      <c r="N18" s="4">
        <f t="shared" si="5"/>
        <v>40.715929426381642</v>
      </c>
      <c r="O18" s="4">
        <f t="shared" si="6"/>
        <v>12214.78</v>
      </c>
      <c r="T18" s="16"/>
      <c r="U18" s="17"/>
      <c r="V18" s="17"/>
      <c r="W18" s="20"/>
      <c r="X18" s="36"/>
      <c r="Z18" s="24"/>
      <c r="AA18" s="27" t="s">
        <v>24</v>
      </c>
      <c r="AB18" s="26" t="s">
        <v>25</v>
      </c>
      <c r="AC18" s="26" t="s">
        <v>26</v>
      </c>
      <c r="AD18" s="26" t="s">
        <v>27</v>
      </c>
      <c r="AE18" s="25"/>
    </row>
    <row r="19" spans="2:31" ht="15.75" thickBot="1" x14ac:dyDescent="0.3">
      <c r="B19" s="7">
        <v>45648</v>
      </c>
      <c r="C19" s="7">
        <v>45649</v>
      </c>
      <c r="D19" s="8" t="s">
        <v>0</v>
      </c>
      <c r="E19" s="9">
        <v>200</v>
      </c>
      <c r="F19" s="10">
        <v>79</v>
      </c>
      <c r="G19" s="11">
        <f t="shared" si="0"/>
        <v>40.392058614501259</v>
      </c>
      <c r="H19" s="10">
        <f t="shared" si="1"/>
        <v>15800</v>
      </c>
      <c r="I19" s="11">
        <f t="shared" si="2"/>
        <v>8078.4117229002522</v>
      </c>
      <c r="J19" s="12">
        <v>1</v>
      </c>
      <c r="K19" s="11">
        <f t="shared" si="3"/>
        <v>0.35</v>
      </c>
      <c r="L19" s="13">
        <v>2.5000000000000001E-2</v>
      </c>
      <c r="M19" s="11">
        <f t="shared" si="4"/>
        <v>0.375</v>
      </c>
      <c r="N19" s="11">
        <f t="shared" si="5"/>
        <v>40.767058614501259</v>
      </c>
      <c r="O19" s="11">
        <f t="shared" si="6"/>
        <v>8153.41</v>
      </c>
      <c r="T19" s="16"/>
      <c r="U19" s="17"/>
      <c r="V19" s="17"/>
      <c r="W19" s="20"/>
      <c r="X19" s="36"/>
      <c r="Z19" s="24"/>
      <c r="AA19">
        <v>1</v>
      </c>
      <c r="AB19" t="s">
        <v>29</v>
      </c>
      <c r="AC19">
        <v>1</v>
      </c>
      <c r="AD19" s="28">
        <f>+W20</f>
        <v>444243.62035555235</v>
      </c>
      <c r="AE19" s="25"/>
    </row>
    <row r="20" spans="2:31" ht="16.5" thickTop="1" thickBot="1" x14ac:dyDescent="0.3">
      <c r="B20" s="37">
        <v>45649</v>
      </c>
      <c r="C20" s="37">
        <v>45650</v>
      </c>
      <c r="D20" s="38" t="s">
        <v>0</v>
      </c>
      <c r="E20" s="39">
        <v>500</v>
      </c>
      <c r="F20" s="40">
        <v>90.36</v>
      </c>
      <c r="G20" s="41">
        <f t="shared" si="0"/>
        <v>46.200334384890304</v>
      </c>
      <c r="H20" s="40">
        <f t="shared" si="1"/>
        <v>45180</v>
      </c>
      <c r="I20" s="41">
        <f t="shared" si="2"/>
        <v>23100.167192445151</v>
      </c>
      <c r="J20" s="42">
        <v>1</v>
      </c>
      <c r="K20" s="41">
        <f t="shared" si="3"/>
        <v>0.35</v>
      </c>
      <c r="L20" s="43">
        <v>2.5000000000000001E-2</v>
      </c>
      <c r="M20" s="41">
        <f t="shared" si="4"/>
        <v>0.375</v>
      </c>
      <c r="N20" s="41">
        <f t="shared" si="5"/>
        <v>46.575334384890304</v>
      </c>
      <c r="O20" s="41">
        <f t="shared" si="6"/>
        <v>23287.67</v>
      </c>
      <c r="T20" s="18" t="s">
        <v>19</v>
      </c>
      <c r="U20" s="19">
        <f>+SUM(U16:U19)</f>
        <v>1050</v>
      </c>
      <c r="V20" s="19">
        <f>+SUM(V16:V19)</f>
        <v>75</v>
      </c>
      <c r="W20" s="21">
        <f>+SUM(W11:W18)</f>
        <v>444243.62035555235</v>
      </c>
      <c r="X20" s="21">
        <f>+SUM(X11:X17)</f>
        <v>448181.12035555235</v>
      </c>
      <c r="Z20" s="24"/>
      <c r="AA20">
        <v>2</v>
      </c>
      <c r="AB20" s="29" t="str">
        <f>+"Service Fee "&amp;V22&amp;"*0,35"</f>
        <v>Service Fee 10500*0,35</v>
      </c>
      <c r="AC20">
        <v>1</v>
      </c>
      <c r="AD20" s="30">
        <f>0.35*V22</f>
        <v>3674.9999999999995</v>
      </c>
      <c r="AE20" s="25"/>
    </row>
    <row r="21" spans="2:31" x14ac:dyDescent="0.25">
      <c r="B21" s="1">
        <v>45649</v>
      </c>
      <c r="C21" s="1">
        <v>45650</v>
      </c>
      <c r="D21" t="s">
        <v>0</v>
      </c>
      <c r="E21" s="2">
        <v>500</v>
      </c>
      <c r="F21" s="3">
        <v>81.8</v>
      </c>
      <c r="G21" s="4">
        <f t="shared" si="0"/>
        <v>41.823675881850669</v>
      </c>
      <c r="H21" s="3">
        <f t="shared" si="1"/>
        <v>40900</v>
      </c>
      <c r="I21" s="4">
        <f t="shared" si="2"/>
        <v>20911.837940925336</v>
      </c>
      <c r="J21" s="5">
        <v>1</v>
      </c>
      <c r="K21" s="4">
        <f t="shared" si="3"/>
        <v>0.35</v>
      </c>
      <c r="L21" s="6">
        <v>2.5000000000000001E-2</v>
      </c>
      <c r="M21" s="4">
        <f t="shared" si="4"/>
        <v>0.375</v>
      </c>
      <c r="N21" s="4">
        <f t="shared" si="5"/>
        <v>42.198675881850669</v>
      </c>
      <c r="O21" s="4">
        <f t="shared" si="6"/>
        <v>21099.34</v>
      </c>
      <c r="Z21" s="24"/>
      <c r="AA21">
        <v>3</v>
      </c>
      <c r="AB21" s="29" t="str">
        <f>+"BGH Fee "&amp;V22&amp;"*0,025"</f>
        <v>BGH Fee 10500*0,025</v>
      </c>
      <c r="AC21">
        <v>1</v>
      </c>
      <c r="AD21" s="30">
        <f>0.025*V22</f>
        <v>262.5</v>
      </c>
      <c r="AE21" s="25"/>
    </row>
    <row r="22" spans="2:31" ht="15.75" thickBot="1" x14ac:dyDescent="0.3">
      <c r="B22" s="7">
        <v>45649</v>
      </c>
      <c r="C22" s="7">
        <v>45650</v>
      </c>
      <c r="D22" s="8" t="s">
        <v>0</v>
      </c>
      <c r="E22" s="9">
        <v>500</v>
      </c>
      <c r="F22" s="10">
        <v>81.2</v>
      </c>
      <c r="G22" s="11">
        <f t="shared" si="0"/>
        <v>41.516900753132944</v>
      </c>
      <c r="H22" s="10">
        <f t="shared" si="1"/>
        <v>40600</v>
      </c>
      <c r="I22" s="11">
        <f t="shared" si="2"/>
        <v>20758.45037656647</v>
      </c>
      <c r="J22" s="12">
        <v>1</v>
      </c>
      <c r="K22" s="11">
        <f t="shared" si="3"/>
        <v>0.35</v>
      </c>
      <c r="L22" s="13">
        <v>2.5000000000000001E-2</v>
      </c>
      <c r="M22" s="11">
        <f t="shared" si="4"/>
        <v>0.375</v>
      </c>
      <c r="N22" s="11">
        <f t="shared" si="5"/>
        <v>41.891900753132944</v>
      </c>
      <c r="O22" s="11">
        <f t="shared" si="6"/>
        <v>20945.95</v>
      </c>
      <c r="T22" t="s">
        <v>20</v>
      </c>
      <c r="V22" s="35">
        <f>+SUM(E6:E29)</f>
        <v>10500</v>
      </c>
      <c r="Z22" s="24"/>
      <c r="AE22" s="25"/>
    </row>
    <row r="23" spans="2:31" ht="15.75" thickTop="1" x14ac:dyDescent="0.25">
      <c r="B23" s="37">
        <v>45650</v>
      </c>
      <c r="C23" s="37">
        <v>45651</v>
      </c>
      <c r="D23" s="38" t="s">
        <v>0</v>
      </c>
      <c r="E23" s="39">
        <v>500</v>
      </c>
      <c r="F23" s="40">
        <v>90.36</v>
      </c>
      <c r="G23" s="41">
        <f t="shared" si="0"/>
        <v>46.200334384890304</v>
      </c>
      <c r="H23" s="40">
        <f t="shared" si="1"/>
        <v>45180</v>
      </c>
      <c r="I23" s="41">
        <f t="shared" si="2"/>
        <v>23100.167192445151</v>
      </c>
      <c r="J23" s="42">
        <v>1</v>
      </c>
      <c r="K23" s="41">
        <f t="shared" si="3"/>
        <v>0.35</v>
      </c>
      <c r="L23" s="43">
        <v>2.5000000000000001E-2</v>
      </c>
      <c r="M23" s="41">
        <f t="shared" si="4"/>
        <v>0.375</v>
      </c>
      <c r="N23" s="41">
        <f t="shared" si="5"/>
        <v>46.575334384890304</v>
      </c>
      <c r="O23" s="41">
        <f t="shared" si="6"/>
        <v>23287.67</v>
      </c>
      <c r="T23" t="s">
        <v>22</v>
      </c>
      <c r="V23" s="4">
        <f>+X20</f>
        <v>448181.12035555235</v>
      </c>
      <c r="Z23" s="24"/>
      <c r="AE23" s="25"/>
    </row>
    <row r="24" spans="2:31" x14ac:dyDescent="0.25">
      <c r="B24" s="1">
        <v>45650</v>
      </c>
      <c r="C24" s="1">
        <v>45651</v>
      </c>
      <c r="D24" t="s">
        <v>0</v>
      </c>
      <c r="E24" s="2">
        <v>500</v>
      </c>
      <c r="F24" s="3">
        <v>80.8</v>
      </c>
      <c r="G24" s="4">
        <f t="shared" si="0"/>
        <v>41.312384000654454</v>
      </c>
      <c r="H24" s="3">
        <f t="shared" si="1"/>
        <v>40400</v>
      </c>
      <c r="I24" s="4">
        <f t="shared" si="2"/>
        <v>20656.192000327228</v>
      </c>
      <c r="J24" s="5">
        <v>1</v>
      </c>
      <c r="K24" s="4">
        <f t="shared" si="3"/>
        <v>0.35</v>
      </c>
      <c r="L24" s="6">
        <v>2.5000000000000001E-2</v>
      </c>
      <c r="M24" s="4">
        <f t="shared" si="4"/>
        <v>0.375</v>
      </c>
      <c r="N24" s="4">
        <f t="shared" si="5"/>
        <v>41.687384000654454</v>
      </c>
      <c r="O24" s="4">
        <f t="shared" si="6"/>
        <v>20843.689999999999</v>
      </c>
      <c r="Z24" s="24"/>
      <c r="AC24" t="s">
        <v>28</v>
      </c>
      <c r="AD24" s="31">
        <f>+SUM(AD19:AD21)</f>
        <v>448181.12035555235</v>
      </c>
      <c r="AE24" s="25"/>
    </row>
    <row r="25" spans="2:31" ht="15.75" thickBot="1" x14ac:dyDescent="0.3">
      <c r="B25" s="7">
        <v>45650</v>
      </c>
      <c r="C25" s="7">
        <v>45651</v>
      </c>
      <c r="D25" s="8" t="s">
        <v>0</v>
      </c>
      <c r="E25" s="9">
        <v>500</v>
      </c>
      <c r="F25" s="10">
        <v>80.599999999999994</v>
      </c>
      <c r="G25" s="11">
        <f t="shared" si="0"/>
        <v>41.210125624415205</v>
      </c>
      <c r="H25" s="10">
        <f t="shared" si="1"/>
        <v>40300</v>
      </c>
      <c r="I25" s="11">
        <f t="shared" si="2"/>
        <v>20605.062812207605</v>
      </c>
      <c r="J25" s="12">
        <v>1</v>
      </c>
      <c r="K25" s="11">
        <f t="shared" si="3"/>
        <v>0.35</v>
      </c>
      <c r="L25" s="13">
        <v>2.5000000000000001E-2</v>
      </c>
      <c r="M25" s="11">
        <f t="shared" si="4"/>
        <v>0.375</v>
      </c>
      <c r="N25" s="11">
        <f t="shared" si="5"/>
        <v>41.585125624415205</v>
      </c>
      <c r="O25" s="11">
        <f t="shared" si="6"/>
        <v>20792.560000000001</v>
      </c>
      <c r="Z25" s="32"/>
      <c r="AA25" s="33"/>
      <c r="AB25" s="33"/>
      <c r="AC25" s="33"/>
      <c r="AD25" s="33"/>
      <c r="AE25" s="34"/>
    </row>
    <row r="26" spans="2:31" ht="15.75" thickTop="1" x14ac:dyDescent="0.25">
      <c r="B26" s="37">
        <v>45651</v>
      </c>
      <c r="C26" s="37">
        <v>45652</v>
      </c>
      <c r="D26" s="38" t="s">
        <v>0</v>
      </c>
      <c r="E26" s="39">
        <v>500</v>
      </c>
      <c r="F26" s="40">
        <v>90.36</v>
      </c>
      <c r="G26" s="41">
        <f t="shared" si="0"/>
        <v>46.200334384890304</v>
      </c>
      <c r="H26" s="40">
        <f t="shared" si="1"/>
        <v>45180</v>
      </c>
      <c r="I26" s="41">
        <f t="shared" si="2"/>
        <v>23100.167192445151</v>
      </c>
      <c r="J26" s="42">
        <v>1</v>
      </c>
      <c r="K26" s="41">
        <f t="shared" si="3"/>
        <v>0.35</v>
      </c>
      <c r="L26" s="43">
        <v>2.5000000000000001E-2</v>
      </c>
      <c r="M26" s="41">
        <f t="shared" si="4"/>
        <v>0.375</v>
      </c>
      <c r="N26" s="41">
        <f t="shared" si="5"/>
        <v>46.575334384890304</v>
      </c>
      <c r="O26" s="41">
        <f t="shared" si="6"/>
        <v>23287.67</v>
      </c>
    </row>
    <row r="27" spans="2:31" x14ac:dyDescent="0.25">
      <c r="B27" s="1">
        <v>45651</v>
      </c>
      <c r="C27" s="1">
        <v>45652</v>
      </c>
      <c r="D27" t="s">
        <v>0</v>
      </c>
      <c r="E27" s="2">
        <v>500</v>
      </c>
      <c r="F27" s="3">
        <v>81</v>
      </c>
      <c r="G27" s="4">
        <f t="shared" si="0"/>
        <v>41.414642376893696</v>
      </c>
      <c r="H27" s="3">
        <f t="shared" si="1"/>
        <v>40500</v>
      </c>
      <c r="I27" s="4">
        <f t="shared" si="2"/>
        <v>20707.321188446847</v>
      </c>
      <c r="J27" s="5">
        <v>1</v>
      </c>
      <c r="K27" s="4">
        <f t="shared" si="3"/>
        <v>0.35</v>
      </c>
      <c r="L27" s="6">
        <v>2.5000000000000001E-2</v>
      </c>
      <c r="M27" s="4">
        <f t="shared" si="4"/>
        <v>0.375</v>
      </c>
      <c r="N27" s="4">
        <f t="shared" si="5"/>
        <v>41.789642376893696</v>
      </c>
      <c r="O27" s="4">
        <f t="shared" si="6"/>
        <v>20894.82</v>
      </c>
    </row>
    <row r="28" spans="2:31" ht="15.75" thickBot="1" x14ac:dyDescent="0.3">
      <c r="B28" s="7">
        <v>45651</v>
      </c>
      <c r="C28" s="7">
        <v>45652</v>
      </c>
      <c r="D28" s="8" t="s">
        <v>0</v>
      </c>
      <c r="E28" s="9">
        <v>500</v>
      </c>
      <c r="F28" s="10">
        <v>80.7</v>
      </c>
      <c r="G28" s="11">
        <f t="shared" si="0"/>
        <v>41.261254812534837</v>
      </c>
      <c r="H28" s="10">
        <f t="shared" si="1"/>
        <v>40350</v>
      </c>
      <c r="I28" s="11">
        <f t="shared" si="2"/>
        <v>20630.627406267417</v>
      </c>
      <c r="J28" s="12">
        <v>1</v>
      </c>
      <c r="K28" s="11">
        <f t="shared" si="3"/>
        <v>0.35</v>
      </c>
      <c r="L28" s="13">
        <v>2.5000000000000001E-2</v>
      </c>
      <c r="M28" s="11">
        <f t="shared" si="4"/>
        <v>0.375</v>
      </c>
      <c r="N28" s="11">
        <f t="shared" si="5"/>
        <v>41.636254812534837</v>
      </c>
      <c r="O28" s="11">
        <f t="shared" si="6"/>
        <v>20818.13</v>
      </c>
    </row>
    <row r="29" spans="2:31" ht="15.75" thickTop="1" x14ac:dyDescent="0.25">
      <c r="B29" s="1"/>
      <c r="C29" s="1"/>
      <c r="E29" s="2"/>
      <c r="F29" s="3"/>
      <c r="G29" s="4"/>
      <c r="H29" s="3"/>
      <c r="I29" s="4"/>
      <c r="J29" s="5"/>
      <c r="K29" s="4"/>
      <c r="L29" s="6"/>
      <c r="M29" s="4"/>
      <c r="N29" s="4"/>
      <c r="O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2024-10-07T07:58:07Z</dcterms:created>
  <dcterms:modified xsi:type="dcterms:W3CDTF">2024-12-27T09:20:16Z</dcterms:modified>
</cp:coreProperties>
</file>