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B2DC4EE8-81DD-4669-8566-9DEED4C0E18C}" xr6:coauthVersionLast="47" xr6:coauthVersionMax="47" xr10:uidLastSave="{00000000-0000-0000-0000-000000000000}"/>
  <bookViews>
    <workbookView xWindow="7185" yWindow="1830" windowWidth="21600" windowHeight="11235" xr2:uid="{415FB5EB-6D80-42BC-85DA-292F6EBB6530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AD22" i="1" s="1"/>
  <c r="V21" i="1"/>
  <c r="V20" i="1"/>
  <c r="V19" i="1"/>
  <c r="V18" i="1"/>
  <c r="U21" i="1"/>
  <c r="U20" i="1"/>
  <c r="U19" i="1"/>
  <c r="U18" i="1"/>
  <c r="U22" i="1" s="1"/>
  <c r="K17" i="1"/>
  <c r="M17" i="1" s="1"/>
  <c r="H17" i="1"/>
  <c r="I17" i="1" s="1"/>
  <c r="G17" i="1"/>
  <c r="K16" i="1"/>
  <c r="M16" i="1" s="1"/>
  <c r="I16" i="1"/>
  <c r="H16" i="1"/>
  <c r="G16" i="1"/>
  <c r="K15" i="1"/>
  <c r="M15" i="1" s="1"/>
  <c r="H15" i="1"/>
  <c r="I15" i="1" s="1"/>
  <c r="W21" i="1" s="1"/>
  <c r="G15" i="1"/>
  <c r="K14" i="1"/>
  <c r="M14" i="1" s="1"/>
  <c r="H14" i="1"/>
  <c r="I14" i="1" s="1"/>
  <c r="G14" i="1"/>
  <c r="K13" i="1"/>
  <c r="M13" i="1" s="1"/>
  <c r="H13" i="1"/>
  <c r="I13" i="1" s="1"/>
  <c r="G13" i="1"/>
  <c r="K12" i="1"/>
  <c r="M12" i="1" s="1"/>
  <c r="N12" i="1" s="1"/>
  <c r="O12" i="1" s="1"/>
  <c r="H12" i="1"/>
  <c r="I12" i="1" s="1"/>
  <c r="G12" i="1"/>
  <c r="K11" i="1"/>
  <c r="M11" i="1" s="1"/>
  <c r="H11" i="1"/>
  <c r="I11" i="1" s="1"/>
  <c r="G11" i="1"/>
  <c r="K10" i="1"/>
  <c r="M10" i="1" s="1"/>
  <c r="H10" i="1"/>
  <c r="I10" i="1" s="1"/>
  <c r="G10" i="1"/>
  <c r="K9" i="1"/>
  <c r="M9" i="1" s="1"/>
  <c r="N9" i="1" s="1"/>
  <c r="O9" i="1" s="1"/>
  <c r="H9" i="1"/>
  <c r="I9" i="1" s="1"/>
  <c r="W19" i="1" s="1"/>
  <c r="G9" i="1"/>
  <c r="K8" i="1"/>
  <c r="M8" i="1" s="1"/>
  <c r="H8" i="1"/>
  <c r="I8" i="1" s="1"/>
  <c r="G8" i="1"/>
  <c r="N8" i="1" s="1"/>
  <c r="O8" i="1" s="1"/>
  <c r="K7" i="1"/>
  <c r="M7" i="1" s="1"/>
  <c r="H7" i="1"/>
  <c r="I7" i="1" s="1"/>
  <c r="G7" i="1"/>
  <c r="K6" i="1"/>
  <c r="M6" i="1" s="1"/>
  <c r="N6" i="1" s="1"/>
  <c r="O6" i="1" s="1"/>
  <c r="H6" i="1"/>
  <c r="I6" i="1" s="1"/>
  <c r="W18" i="1" s="1"/>
  <c r="G6" i="1"/>
  <c r="W20" i="1" l="1"/>
  <c r="N15" i="1"/>
  <c r="O15" i="1" s="1"/>
  <c r="AD23" i="1"/>
  <c r="N14" i="1"/>
  <c r="O14" i="1" s="1"/>
  <c r="N16" i="1"/>
  <c r="O16" i="1" s="1"/>
  <c r="N17" i="1"/>
  <c r="O17" i="1" s="1"/>
  <c r="N13" i="1"/>
  <c r="O13" i="1" s="1"/>
  <c r="N10" i="1"/>
  <c r="O10" i="1" s="1"/>
  <c r="N11" i="1"/>
  <c r="O11" i="1" s="1"/>
  <c r="N7" i="1"/>
  <c r="O7" i="1" s="1"/>
  <c r="X18" i="1" s="1"/>
  <c r="X21" i="1" l="1"/>
  <c r="X19" i="1"/>
  <c r="X22" i="1" s="1"/>
  <c r="V25" i="1" s="1"/>
  <c r="X20" i="1"/>
  <c r="AB23" i="1"/>
  <c r="AB22" i="1" l="1"/>
  <c r="V22" i="1"/>
  <c r="W22" i="1" l="1"/>
</calcChain>
</file>

<file path=xl/sharedStrings.xml><?xml version="1.0" encoding="utf-8"?>
<sst xmlns="http://schemas.openxmlformats.org/spreadsheetml/2006/main" count="42" uniqueCount="30">
  <si>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</si>
  <si>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</si>
  <si>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</si>
  <si>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</si>
  <si>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</si>
  <si>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</si>
  <si>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</si>
  <si>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</si>
  <si>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</si>
  <si>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</si>
  <si>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</si>
  <si>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</si>
  <si>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</si>
  <si>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</si>
  <si>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</si>
  <si>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</si>
  <si>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</si>
  <si>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</si>
  <si>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</si>
  <si>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</si>
  <si>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</si>
  <si>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</si>
  <si>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</si>
  <si>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</si>
  <si>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</si>
  <si>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</si>
  <si>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</si>
  <si>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</si>
  <si>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DA</t>
  </si>
  <si>
    <t>Natural Gas at VTP - Gas Days 15-18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</si>
</sst>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2" fontId="3" fillId="0" borderId="6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4" fontId="5" fillId="0" borderId="0" xfId="0" applyNumberFormat="1" applyFont="1" applyBorder="1"/>
    <xf numFmtId="0" fontId="6" fillId="0" borderId="0" xfId="0" applyFont="1" applyBorder="1"/>
    <xf numFmtId="165" fontId="5" fillId="0" borderId="0" xfId="0" applyNumberFormat="1" applyFont="1" applyBorder="1"/>
    <xf numFmtId="165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sheetPr codeName="Sheet1"/>
  <dimension ref="A1:AE27"/>
  <sheetViews>
    <sheetView tabSelected="1" topLeftCell="Y15" workbookViewId="0">
      <selection activeCell="Z17" sqref="Z17:AE27"/>
    </sheetView>
  </sheetViews>
  <sheetFormatPr defaultRowHeight="15" x14ac:dyDescent="0.25"/>
  <cols>
    <col min="1" max="1" width="0" hidden="1" customWidth="1"/>
    <col min="2" max="3" width="10.140625" hidden="1" customWidth="1"/>
    <col min="4" max="5" width="0" hidden="1" customWidth="1"/>
    <col min="6" max="6" width="9.7109375" hidden="1" customWidth="1"/>
    <col min="7" max="7" width="0" hidden="1" customWidth="1"/>
    <col min="8" max="8" width="14.42578125" hidden="1" customWidth="1"/>
    <col min="9" max="9" width="10.28515625" hidden="1" customWidth="1"/>
    <col min="10" max="13" width="0" hidden="1" customWidth="1"/>
    <col min="14" max="14" width="7.28515625" hidden="1" customWidth="1"/>
    <col min="15" max="15" width="10.28515625" hidden="1" customWidth="1"/>
    <col min="16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1:19" hidden="1" x14ac:dyDescent="0.25">
      <c r="Q1" t="s">
        <v>20</v>
      </c>
      <c r="R1">
        <v>1.95583</v>
      </c>
      <c r="S1">
        <v>1.95583</v>
      </c>
    </row>
    <row r="2" spans="1:19" hidden="1" x14ac:dyDescent="0.25"/>
    <row r="3" spans="1:19" hidden="1" x14ac:dyDescent="0.25"/>
    <row r="4" spans="1:19" ht="15.75" hidden="1" thickBot="1" x14ac:dyDescent="0.3"/>
    <row r="5" spans="1:19" ht="75.75" hidden="1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1:19" ht="15.75" hidden="1" thickTop="1" x14ac:dyDescent="0.25">
      <c r="B6" s="1">
        <v>45610</v>
      </c>
      <c r="C6" s="1">
        <v>45611</v>
      </c>
      <c r="D6" t="s">
        <v>28</v>
      </c>
      <c r="E6" s="2">
        <v>500</v>
      </c>
      <c r="F6" s="3">
        <v>81.3</v>
      </c>
      <c r="G6" s="4">
        <f>+F6/$R$1</f>
        <v>41.568029941252561</v>
      </c>
      <c r="H6" s="3">
        <f>+E6*F6</f>
        <v>40650</v>
      </c>
      <c r="I6" s="4">
        <f>+H6/S$1</f>
        <v>20784.014970626282</v>
      </c>
      <c r="J6" s="5">
        <v>1</v>
      </c>
      <c r="K6" s="4">
        <f>IF(ISBLANK(J6),0,IF(J6=1,0.35,IF(J6=2,0.5,0.9)))</f>
        <v>0.35</v>
      </c>
      <c r="L6" s="6">
        <v>2.5000000000000001E-2</v>
      </c>
      <c r="M6" s="4">
        <f>+SUM(K6:L6)</f>
        <v>0.375</v>
      </c>
      <c r="N6" s="4">
        <f>+G6+M6</f>
        <v>41.943029941252561</v>
      </c>
      <c r="O6" s="4">
        <f>ROUND(N6*E6,2)</f>
        <v>20971.509999999998</v>
      </c>
    </row>
    <row r="7" spans="1:19" hidden="1" x14ac:dyDescent="0.25">
      <c r="B7" s="1">
        <v>45610</v>
      </c>
      <c r="C7" s="1">
        <v>45611</v>
      </c>
      <c r="D7" t="s">
        <v>28</v>
      </c>
      <c r="E7" s="2">
        <v>500</v>
      </c>
      <c r="F7" s="3">
        <v>81.25</v>
      </c>
      <c r="G7" s="4">
        <f t="shared" ref="G7" si="0">+F7/$R$1</f>
        <v>41.542465347192753</v>
      </c>
      <c r="H7" s="3">
        <f t="shared" ref="H7" si="1">+E7*F7</f>
        <v>40625</v>
      </c>
      <c r="I7" s="4">
        <f t="shared" ref="I7" si="2">+H7/S$1</f>
        <v>20771.232673596376</v>
      </c>
      <c r="J7" s="5">
        <v>1</v>
      </c>
      <c r="K7" s="4">
        <f t="shared" ref="K7" si="3">IF(ISBLANK(J7),0,IF(J7=1,0.35,IF(J7=2,0.5,0.9)))</f>
        <v>0.35</v>
      </c>
      <c r="L7" s="6">
        <v>2.5000000000000001E-2</v>
      </c>
      <c r="M7" s="4">
        <f t="shared" ref="M7" si="4">+SUM(K7:L7)</f>
        <v>0.375</v>
      </c>
      <c r="N7" s="4">
        <f t="shared" ref="N7" si="5">+G7+M7</f>
        <v>41.917465347192753</v>
      </c>
      <c r="O7" s="4">
        <f t="shared" ref="O7" si="6">ROUND(N7*E7,2)</f>
        <v>20958.73</v>
      </c>
    </row>
    <row r="8" spans="1:19" ht="15.75" hidden="1" thickBot="1" x14ac:dyDescent="0.3">
      <c r="B8" s="7">
        <v>45610</v>
      </c>
      <c r="C8" s="7">
        <v>45611</v>
      </c>
      <c r="D8" s="8" t="s">
        <v>28</v>
      </c>
      <c r="E8" s="9">
        <v>500</v>
      </c>
      <c r="F8" s="10">
        <v>81</v>
      </c>
      <c r="G8" s="11">
        <f>+F8/$R$1</f>
        <v>41.414642376893696</v>
      </c>
      <c r="H8" s="10">
        <f>+E8*F8</f>
        <v>40500</v>
      </c>
      <c r="I8" s="11">
        <f>+H8/S$1</f>
        <v>20707.321188446847</v>
      </c>
      <c r="J8" s="12">
        <v>1</v>
      </c>
      <c r="K8" s="11">
        <f>IF(ISBLANK(J8),0,IF(J8=1,0.35,IF(J8=2,0.5,0.9)))</f>
        <v>0.35</v>
      </c>
      <c r="L8" s="13">
        <v>2.5000000000000001E-2</v>
      </c>
      <c r="M8" s="11">
        <f>+SUM(K8:L8)</f>
        <v>0.375</v>
      </c>
      <c r="N8" s="11">
        <f>+G8+M8</f>
        <v>41.789642376893696</v>
      </c>
      <c r="O8" s="11">
        <f>ROUND(N8*E8,2)</f>
        <v>20894.82</v>
      </c>
    </row>
    <row r="9" spans="1:19" ht="15.75" hidden="1" thickTop="1" x14ac:dyDescent="0.25">
      <c r="B9" s="1">
        <v>45611</v>
      </c>
      <c r="C9" s="1">
        <v>45612</v>
      </c>
      <c r="D9" t="s">
        <v>28</v>
      </c>
      <c r="E9" s="2">
        <v>500</v>
      </c>
      <c r="F9" s="3">
        <v>81</v>
      </c>
      <c r="G9" s="4">
        <f>+F9/$R$1</f>
        <v>41.414642376893696</v>
      </c>
      <c r="H9" s="3">
        <f>+E9*F9</f>
        <v>40500</v>
      </c>
      <c r="I9" s="4">
        <f>+H9/S$1</f>
        <v>20707.321188446847</v>
      </c>
      <c r="J9" s="5">
        <v>1</v>
      </c>
      <c r="K9" s="4">
        <f>IF(ISBLANK(J9),0,IF(J9=1,0.35,IF(J9=2,0.5,0.9)))</f>
        <v>0.35</v>
      </c>
      <c r="L9" s="6">
        <v>2.5000000000000001E-2</v>
      </c>
      <c r="M9" s="4">
        <f>+SUM(K9:L9)</f>
        <v>0.375</v>
      </c>
      <c r="N9" s="4">
        <f>+G9+M9</f>
        <v>41.789642376893696</v>
      </c>
      <c r="O9" s="4">
        <f>ROUND(N9*E9,2)</f>
        <v>20894.82</v>
      </c>
    </row>
    <row r="10" spans="1:19" hidden="1" x14ac:dyDescent="0.25">
      <c r="B10" s="1">
        <v>45611</v>
      </c>
      <c r="C10" s="1">
        <v>45612</v>
      </c>
      <c r="D10" t="s">
        <v>28</v>
      </c>
      <c r="E10" s="2">
        <v>500</v>
      </c>
      <c r="F10" s="3">
        <v>81</v>
      </c>
      <c r="G10" s="4">
        <f t="shared" ref="G10" si="7">+F10/$R$1</f>
        <v>41.414642376893696</v>
      </c>
      <c r="H10" s="3">
        <f t="shared" ref="H10" si="8">+E10*F10</f>
        <v>40500</v>
      </c>
      <c r="I10" s="4">
        <f t="shared" ref="I10" si="9">+H10/S$1</f>
        <v>20707.321188446847</v>
      </c>
      <c r="J10" s="5">
        <v>1</v>
      </c>
      <c r="K10" s="4">
        <f t="shared" ref="K10" si="10">IF(ISBLANK(J10),0,IF(J10=1,0.35,IF(J10=2,0.5,0.9)))</f>
        <v>0.35</v>
      </c>
      <c r="L10" s="6">
        <v>2.5000000000000001E-2</v>
      </c>
      <c r="M10" s="4">
        <f t="shared" ref="M10" si="11">+SUM(K10:L10)</f>
        <v>0.375</v>
      </c>
      <c r="N10" s="4">
        <f t="shared" ref="N10" si="12">+G10+M10</f>
        <v>41.789642376893696</v>
      </c>
      <c r="O10" s="4">
        <f t="shared" ref="O10" si="13">ROUND(N10*E10,2)</f>
        <v>20894.82</v>
      </c>
    </row>
    <row r="11" spans="1:19" ht="15.75" hidden="1" thickBot="1" x14ac:dyDescent="0.3">
      <c r="B11" s="7">
        <v>45611</v>
      </c>
      <c r="C11" s="7">
        <v>45612</v>
      </c>
      <c r="D11" s="8" t="s">
        <v>28</v>
      </c>
      <c r="E11" s="9">
        <v>500</v>
      </c>
      <c r="F11" s="10">
        <v>80.849999999999994</v>
      </c>
      <c r="G11" s="11">
        <f>+F11/$R$1</f>
        <v>41.337948594714263</v>
      </c>
      <c r="H11" s="10">
        <f>+E11*F11</f>
        <v>40425</v>
      </c>
      <c r="I11" s="11">
        <f>+H11/S$1</f>
        <v>20668.974297357134</v>
      </c>
      <c r="J11" s="12">
        <v>1</v>
      </c>
      <c r="K11" s="11">
        <f>IF(ISBLANK(J11),0,IF(J11=1,0.35,IF(J11=2,0.5,0.9)))</f>
        <v>0.35</v>
      </c>
      <c r="L11" s="13">
        <v>2.5000000000000001E-2</v>
      </c>
      <c r="M11" s="11">
        <f>+SUM(K11:L11)</f>
        <v>0.375</v>
      </c>
      <c r="N11" s="11">
        <f>+G11+M11</f>
        <v>41.712948594714263</v>
      </c>
      <c r="O11" s="11">
        <f>ROUND(N11*E11,2)</f>
        <v>20856.47</v>
      </c>
    </row>
    <row r="12" spans="1:19" ht="15.75" hidden="1" thickTop="1" x14ac:dyDescent="0.25">
      <c r="B12" s="1">
        <v>45611</v>
      </c>
      <c r="C12" s="1">
        <v>45613</v>
      </c>
      <c r="D12" t="s">
        <v>28</v>
      </c>
      <c r="E12" s="2">
        <v>500</v>
      </c>
      <c r="F12" s="3">
        <v>81</v>
      </c>
      <c r="G12" s="4">
        <f>+F12/$R$1</f>
        <v>41.414642376893696</v>
      </c>
      <c r="H12" s="3">
        <f>+E12*F12</f>
        <v>40500</v>
      </c>
      <c r="I12" s="4">
        <f>+H12/S$1</f>
        <v>20707.321188446847</v>
      </c>
      <c r="J12" s="5">
        <v>1</v>
      </c>
      <c r="K12" s="4">
        <f>IF(ISBLANK(J12),0,IF(J12=1,0.35,IF(J12=2,0.5,0.9)))</f>
        <v>0.35</v>
      </c>
      <c r="L12" s="6">
        <v>2.5000000000000001E-2</v>
      </c>
      <c r="M12" s="4">
        <f>+SUM(K12:L12)</f>
        <v>0.375</v>
      </c>
      <c r="N12" s="4">
        <f>+G12+M12</f>
        <v>41.789642376893696</v>
      </c>
      <c r="O12" s="4">
        <f>ROUND(N12*E12,2)</f>
        <v>20894.82</v>
      </c>
    </row>
    <row r="13" spans="1:19" hidden="1" x14ac:dyDescent="0.25">
      <c r="B13" s="1">
        <v>45611</v>
      </c>
      <c r="C13" s="1">
        <v>45613</v>
      </c>
      <c r="D13" t="s">
        <v>28</v>
      </c>
      <c r="E13" s="2">
        <v>500</v>
      </c>
      <c r="F13" s="3">
        <v>81</v>
      </c>
      <c r="G13" s="4">
        <f t="shared" ref="G13" si="14">+F13/$R$1</f>
        <v>41.414642376893696</v>
      </c>
      <c r="H13" s="3">
        <f t="shared" ref="H13" si="15">+E13*F13</f>
        <v>40500</v>
      </c>
      <c r="I13" s="4">
        <f t="shared" ref="I13" si="16">+H13/S$1</f>
        <v>20707.321188446847</v>
      </c>
      <c r="J13" s="5">
        <v>1</v>
      </c>
      <c r="K13" s="4">
        <f t="shared" ref="K13" si="17">IF(ISBLANK(J13),0,IF(J13=1,0.35,IF(J13=2,0.5,0.9)))</f>
        <v>0.35</v>
      </c>
      <c r="L13" s="6">
        <v>2.5000000000000001E-2</v>
      </c>
      <c r="M13" s="4">
        <f t="shared" ref="M13" si="18">+SUM(K13:L13)</f>
        <v>0.375</v>
      </c>
      <c r="N13" s="4">
        <f t="shared" ref="N13" si="19">+G13+M13</f>
        <v>41.789642376893696</v>
      </c>
      <c r="O13" s="4">
        <f t="shared" ref="O13" si="20">ROUND(N13*E13,2)</f>
        <v>20894.82</v>
      </c>
    </row>
    <row r="14" spans="1:19" ht="15.75" hidden="1" thickBot="1" x14ac:dyDescent="0.3">
      <c r="B14" s="7">
        <v>45611</v>
      </c>
      <c r="C14" s="7">
        <v>45613</v>
      </c>
      <c r="D14" s="8" t="s">
        <v>28</v>
      </c>
      <c r="E14" s="9">
        <v>500</v>
      </c>
      <c r="F14" s="10">
        <v>80.849999999999994</v>
      </c>
      <c r="G14" s="11">
        <f>+F14/$R$1</f>
        <v>41.337948594714263</v>
      </c>
      <c r="H14" s="10">
        <f>+E14*F14</f>
        <v>40425</v>
      </c>
      <c r="I14" s="11">
        <f>+H14/S$1</f>
        <v>20668.974297357134</v>
      </c>
      <c r="J14" s="12">
        <v>1</v>
      </c>
      <c r="K14" s="11">
        <f>IF(ISBLANK(J14),0,IF(J14=1,0.35,IF(J14=2,0.5,0.9)))</f>
        <v>0.35</v>
      </c>
      <c r="L14" s="13">
        <v>2.5000000000000001E-2</v>
      </c>
      <c r="M14" s="11">
        <f>+SUM(K14:L14)</f>
        <v>0.375</v>
      </c>
      <c r="N14" s="11">
        <f>+G14+M14</f>
        <v>41.712948594714263</v>
      </c>
      <c r="O14" s="11">
        <f>ROUND(N14*E14,2)</f>
        <v>20856.47</v>
      </c>
    </row>
    <row r="15" spans="1:19" x14ac:dyDescent="0.25">
      <c r="B15" s="1">
        <v>45613</v>
      </c>
      <c r="C15" s="1">
        <v>45614</v>
      </c>
      <c r="D15" t="s">
        <v>28</v>
      </c>
      <c r="E15" s="2">
        <v>500</v>
      </c>
      <c r="F15" s="3">
        <v>81.7</v>
      </c>
      <c r="G15" s="4">
        <f>+F15/$R$1</f>
        <v>41.772546693731051</v>
      </c>
      <c r="H15" s="3">
        <f>+E15*F15</f>
        <v>40850</v>
      </c>
      <c r="I15" s="4">
        <f>+H15/S$1</f>
        <v>20886.273346865524</v>
      </c>
      <c r="J15" s="5">
        <v>1</v>
      </c>
      <c r="K15" s="4">
        <f>IF(ISBLANK(J15),0,IF(J15=1,0.35,IF(J15=2,0.5,0.9)))</f>
        <v>0.35</v>
      </c>
      <c r="L15" s="6">
        <v>2.5000000000000001E-2</v>
      </c>
      <c r="M15" s="4">
        <f>+SUM(K15:L15)</f>
        <v>0.375</v>
      </c>
      <c r="N15" s="4">
        <f>+G15+M15</f>
        <v>42.147546693731051</v>
      </c>
      <c r="O15" s="4">
        <f>ROUND(N15*E15,2)</f>
        <v>21073.77</v>
      </c>
    </row>
    <row r="16" spans="1:19" ht="15.75" thickBot="1" x14ac:dyDescent="0.3">
      <c r="A16" s="1"/>
      <c r="B16" s="1">
        <v>45613</v>
      </c>
      <c r="C16" s="1">
        <v>45614</v>
      </c>
      <c r="D16" t="s">
        <v>28</v>
      </c>
      <c r="E16" s="2">
        <v>500</v>
      </c>
      <c r="F16" s="3">
        <v>80.8</v>
      </c>
      <c r="G16" s="4">
        <f t="shared" ref="G16" si="21">+F16/$R$1</f>
        <v>41.312384000654454</v>
      </c>
      <c r="H16" s="3">
        <f t="shared" ref="H16" si="22">+E16*F16</f>
        <v>40400</v>
      </c>
      <c r="I16" s="4">
        <f t="shared" ref="I16" si="23">+H16/S$1</f>
        <v>20656.192000327228</v>
      </c>
      <c r="J16" s="5">
        <v>1</v>
      </c>
      <c r="K16" s="4">
        <f t="shared" ref="K16" si="24">IF(ISBLANK(J16),0,IF(J16=1,0.35,IF(J16=2,0.5,0.9)))</f>
        <v>0.35</v>
      </c>
      <c r="L16" s="6">
        <v>2.5000000000000001E-2</v>
      </c>
      <c r="M16" s="4">
        <f t="shared" ref="M16" si="25">+SUM(K16:L16)</f>
        <v>0.375</v>
      </c>
      <c r="N16" s="4">
        <f t="shared" ref="N16" si="26">+G16+M16</f>
        <v>41.687384000654454</v>
      </c>
      <c r="O16" s="4">
        <f t="shared" ref="O16" si="27">ROUND(N16*E16,2)</f>
        <v>20843.689999999999</v>
      </c>
    </row>
    <row r="17" spans="1:31" ht="15.75" thickBot="1" x14ac:dyDescent="0.3">
      <c r="A17" s="1"/>
      <c r="B17" s="7">
        <v>45613</v>
      </c>
      <c r="C17" s="7">
        <v>45614</v>
      </c>
      <c r="D17" s="8" t="s">
        <v>28</v>
      </c>
      <c r="E17" s="9">
        <v>500</v>
      </c>
      <c r="F17" s="10">
        <v>81.3</v>
      </c>
      <c r="G17" s="11">
        <f>+F17/$R$1</f>
        <v>41.568029941252561</v>
      </c>
      <c r="H17" s="10">
        <f>+E17*F17</f>
        <v>40650</v>
      </c>
      <c r="I17" s="11">
        <f>+H17/S$1</f>
        <v>20784.014970626282</v>
      </c>
      <c r="J17" s="12">
        <v>1</v>
      </c>
      <c r="K17" s="11">
        <f>IF(ISBLANK(J17),0,IF(J17=1,0.35,IF(J17=2,0.5,0.9)))</f>
        <v>0.35</v>
      </c>
      <c r="L17" s="13">
        <v>2.5000000000000001E-2</v>
      </c>
      <c r="M17" s="11">
        <f>+SUM(K17:L17)</f>
        <v>0.375</v>
      </c>
      <c r="N17" s="11">
        <f>+G17+M17</f>
        <v>41.943029941252561</v>
      </c>
      <c r="O17" s="11">
        <f>ROUND(N17*E17,2)</f>
        <v>20971.509999999998</v>
      </c>
      <c r="T17" s="21" t="s">
        <v>0</v>
      </c>
      <c r="U17" s="22" t="s">
        <v>14</v>
      </c>
      <c r="V17" s="22" t="s">
        <v>15</v>
      </c>
      <c r="W17" s="22" t="s">
        <v>16</v>
      </c>
      <c r="X17" s="22" t="s">
        <v>17</v>
      </c>
      <c r="Z17" s="31"/>
      <c r="AA17" s="32"/>
      <c r="AB17" s="32"/>
      <c r="AC17" s="32"/>
      <c r="AD17" s="32"/>
      <c r="AE17" s="33"/>
    </row>
    <row r="18" spans="1:31" ht="16.5" thickTop="1" thickBot="1" x14ac:dyDescent="0.3">
      <c r="A18" s="1"/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T18" s="16">
        <v>45611</v>
      </c>
      <c r="U18" s="17">
        <f>+SUM(E6:E8)*0.35</f>
        <v>525</v>
      </c>
      <c r="V18" s="17">
        <f>+SUM(E6:E8)*0.025</f>
        <v>37.5</v>
      </c>
      <c r="W18" s="19">
        <f>+SUM(I6:I8)</f>
        <v>62262.568832669509</v>
      </c>
      <c r="X18" s="29">
        <f>+SUM(O6:O8)</f>
        <v>62825.06</v>
      </c>
      <c r="Z18" s="23"/>
      <c r="AA18" s="34"/>
      <c r="AB18" s="35" t="s">
        <v>22</v>
      </c>
      <c r="AC18" s="34"/>
      <c r="AD18" s="34"/>
      <c r="AE18" s="24"/>
    </row>
    <row r="19" spans="1:31" ht="15.75" thickBot="1" x14ac:dyDescent="0.3">
      <c r="A19" s="1"/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T19" s="16">
        <v>45612</v>
      </c>
      <c r="U19" s="17">
        <f>+SUM(E9:E11)*0.35</f>
        <v>525</v>
      </c>
      <c r="V19" s="17">
        <f>+SUM(E9:E11)*0.025</f>
        <v>37.5</v>
      </c>
      <c r="W19" s="19">
        <f>+SUM(I9:I11)</f>
        <v>62083.616674250829</v>
      </c>
      <c r="X19" s="29">
        <f>+SUM(O9:O11)</f>
        <v>62646.11</v>
      </c>
      <c r="Z19" s="23"/>
      <c r="AA19" s="34"/>
      <c r="AB19" s="34"/>
      <c r="AC19" s="34"/>
      <c r="AD19" s="34"/>
      <c r="AE19" s="24"/>
    </row>
    <row r="20" spans="1:31" ht="15.75" thickBot="1" x14ac:dyDescent="0.3">
      <c r="B20" s="1"/>
      <c r="C20" s="1"/>
      <c r="E20" s="2"/>
      <c r="F20" s="3"/>
      <c r="G20" s="4"/>
      <c r="H20" s="3"/>
      <c r="I20" s="4"/>
      <c r="J20" s="5"/>
      <c r="K20" s="4"/>
      <c r="L20" s="6"/>
      <c r="M20" s="4"/>
      <c r="N20" s="4"/>
      <c r="O20" s="4"/>
      <c r="T20" s="16">
        <v>45613</v>
      </c>
      <c r="U20" s="17">
        <f>+SUM(E12:E14)*0.35</f>
        <v>525</v>
      </c>
      <c r="V20" s="17">
        <f>+SUM(E12:E14)*0.025</f>
        <v>37.5</v>
      </c>
      <c r="W20" s="19">
        <f>+SUM(I12:I14)</f>
        <v>62083.616674250829</v>
      </c>
      <c r="X20" s="29">
        <f>+SUM(O12:O14)</f>
        <v>62646.11</v>
      </c>
      <c r="Z20" s="23"/>
      <c r="AA20" s="36" t="s">
        <v>23</v>
      </c>
      <c r="AB20" s="35" t="s">
        <v>24</v>
      </c>
      <c r="AC20" s="35" t="s">
        <v>25</v>
      </c>
      <c r="AD20" s="35" t="s">
        <v>26</v>
      </c>
      <c r="AE20" s="24"/>
    </row>
    <row r="21" spans="1:31" ht="15.75" thickBot="1" x14ac:dyDescent="0.3">
      <c r="B21" s="1"/>
      <c r="C21" s="1"/>
      <c r="E21" s="2"/>
      <c r="F21" s="3"/>
      <c r="G21" s="4"/>
      <c r="H21" s="3"/>
      <c r="I21" s="4"/>
      <c r="J21" s="5"/>
      <c r="K21" s="4"/>
      <c r="L21" s="6"/>
      <c r="M21" s="4"/>
      <c r="N21" s="4"/>
      <c r="O21" s="4"/>
      <c r="T21" s="16">
        <v>45614</v>
      </c>
      <c r="U21" s="17">
        <f>+SUM(E15:E17)*0.35</f>
        <v>525</v>
      </c>
      <c r="V21" s="17">
        <f>+SUM(E15:E17)*0.025</f>
        <v>37.5</v>
      </c>
      <c r="W21" s="19">
        <f>+SUM(I15:I17)</f>
        <v>62326.480317819034</v>
      </c>
      <c r="X21" s="29">
        <f>+SUM(O15:O17)</f>
        <v>62888.97</v>
      </c>
      <c r="Z21" s="23"/>
      <c r="AA21" s="34">
        <v>1</v>
      </c>
      <c r="AB21" s="34" t="s">
        <v>29</v>
      </c>
      <c r="AC21" s="34">
        <v>1</v>
      </c>
      <c r="AD21" s="37">
        <v>248756.25</v>
      </c>
      <c r="AE21" s="24"/>
    </row>
    <row r="22" spans="1:31" ht="15.75" thickBot="1" x14ac:dyDescent="0.3">
      <c r="B22" s="1"/>
      <c r="C22" s="1"/>
      <c r="E22" s="2"/>
      <c r="F22" s="3"/>
      <c r="G22" s="4"/>
      <c r="H22" s="3"/>
      <c r="I22" s="4"/>
      <c r="J22" s="5"/>
      <c r="K22" s="4"/>
      <c r="L22" s="6"/>
      <c r="M22" s="4"/>
      <c r="N22" s="4"/>
      <c r="T22" s="18" t="s">
        <v>18</v>
      </c>
      <c r="U22" s="30">
        <f>+SUM(U18:U21)</f>
        <v>2100</v>
      </c>
      <c r="V22" s="30">
        <f>+SUM(V18:V21)</f>
        <v>150</v>
      </c>
      <c r="W22" s="20">
        <f>+SUM(W18:W21)</f>
        <v>248756.28249899019</v>
      </c>
      <c r="X22" s="20">
        <f>+SUM(X18:X21)</f>
        <v>251006.25</v>
      </c>
      <c r="Z22" s="23"/>
      <c r="AA22" s="34">
        <v>2</v>
      </c>
      <c r="AB22" s="38" t="str">
        <f>+"Service Fee "&amp;V24&amp;"*0,35"</f>
        <v>Service Fee 6000*0,35</v>
      </c>
      <c r="AC22" s="34">
        <v>1</v>
      </c>
      <c r="AD22" s="39">
        <f>0.35*V24</f>
        <v>2100</v>
      </c>
      <c r="AE22" s="24"/>
    </row>
    <row r="23" spans="1:31" x14ac:dyDescent="0.25">
      <c r="B23" s="1"/>
      <c r="C23" s="1"/>
      <c r="E23" s="2"/>
      <c r="F23" s="3"/>
      <c r="G23" s="4"/>
      <c r="H23" s="3"/>
      <c r="I23" s="4"/>
      <c r="J23" s="5"/>
      <c r="K23" s="4"/>
      <c r="L23" s="6"/>
      <c r="M23" s="4"/>
      <c r="N23" s="4"/>
      <c r="Z23" s="23"/>
      <c r="AA23" s="34">
        <v>3</v>
      </c>
      <c r="AB23" s="38" t="str">
        <f>+"BGH Fee "&amp;V24&amp;"*0,025"</f>
        <v>BGH Fee 6000*0,025</v>
      </c>
      <c r="AC23" s="34">
        <v>1</v>
      </c>
      <c r="AD23" s="39">
        <f>0.025*V24</f>
        <v>150</v>
      </c>
      <c r="AE23" s="24"/>
    </row>
    <row r="24" spans="1:31" x14ac:dyDescent="0.25"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T24" t="s">
        <v>19</v>
      </c>
      <c r="V24" s="28">
        <f>+SUM(E6:E17)</f>
        <v>6000</v>
      </c>
      <c r="Z24" s="23"/>
      <c r="AA24" s="34"/>
      <c r="AB24" s="34"/>
      <c r="AC24" s="34"/>
      <c r="AD24" s="34"/>
      <c r="AE24" s="24"/>
    </row>
    <row r="25" spans="1:31" x14ac:dyDescent="0.25">
      <c r="B25" s="1"/>
      <c r="C25" s="1"/>
      <c r="E25" s="2"/>
      <c r="F25" s="3"/>
      <c r="G25" s="4"/>
      <c r="H25" s="3"/>
      <c r="I25" s="4"/>
      <c r="J25" s="5"/>
      <c r="K25" s="4"/>
      <c r="L25" s="6"/>
      <c r="M25" s="4"/>
      <c r="N25" s="4"/>
      <c r="T25" t="s">
        <v>21</v>
      </c>
      <c r="V25" s="4">
        <f>+X22</f>
        <v>251006.25</v>
      </c>
      <c r="Z25" s="23"/>
      <c r="AA25" s="34"/>
      <c r="AB25" s="34"/>
      <c r="AC25" s="34"/>
      <c r="AD25" s="34"/>
      <c r="AE25" s="24"/>
    </row>
    <row r="26" spans="1:31" x14ac:dyDescent="0.25">
      <c r="Z26" s="23"/>
      <c r="AA26" s="34"/>
      <c r="AB26" s="34"/>
      <c r="AC26" s="34" t="s">
        <v>27</v>
      </c>
      <c r="AD26" s="40">
        <v>251006.25</v>
      </c>
      <c r="AE26" s="24"/>
    </row>
    <row r="27" spans="1:31" ht="15.75" thickBot="1" x14ac:dyDescent="0.3">
      <c r="Z27" s="25"/>
      <c r="AA27" s="26"/>
      <c r="AB27" s="26"/>
      <c r="AC27" s="26"/>
      <c r="AD27" s="26"/>
      <c r="AE2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2024-11-19T08:56:27Z</dcterms:modified>
</cp:coreProperties>
</file>