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ibiell.sharepoint.com/sites/Tibiel/Shared Documents/IKONOMIKA/Aneta_TIBIEL/Analiz 2017-2022/DOSTAVKI_2024/APRIL_2024/FAKTURI/Топлофикации/DRUGI_KLIENTI/Окончателни фактури/"/>
    </mc:Choice>
  </mc:AlternateContent>
  <xr:revisionPtr revIDLastSave="2953" documentId="8_{290B685A-61D3-4331-9FB5-CD31459AB3D8}" xr6:coauthVersionLast="47" xr6:coauthVersionMax="47" xr10:uidLastSave="{97A2D890-0ADC-4A6C-86E1-7D8155F37B07}"/>
  <bookViews>
    <workbookView xWindow="300" yWindow="0" windowWidth="14295" windowHeight="15150" tabRatio="895" firstSheet="5" activeTab="5" xr2:uid="{D93E4178-CC31-4D87-86F4-CC1B2ECB3685}"/>
  </bookViews>
  <sheets>
    <sheet name="Оконч.плащане Русе Кемикълс" sheetId="27" r:id="rId1"/>
    <sheet name="Оконч.плащане Труд " sheetId="36" r:id="rId2"/>
    <sheet name="Оконч.плащане Берус" sheetId="32" r:id="rId3"/>
    <sheet name="Оконч.плащане Бултекс 1" sheetId="33" r:id="rId4"/>
    <sheet name="Оконч.плащане Доминекс" sheetId="5" r:id="rId5"/>
    <sheet name="оконч. плащане РВД " sheetId="31" r:id="rId6"/>
    <sheet name="Оконч.плащане Декотекс" sheetId="24" r:id="rId7"/>
    <sheet name="Оконч.плащане Алуком" sheetId="19" r:id="rId8"/>
    <sheet name="Оконч.плащане Илинден" sheetId="35" r:id="rId9"/>
    <sheet name="Оконч.плащане Ваптех АМ" sheetId="21" r:id="rId10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36" l="1"/>
  <c r="B7" i="36" s="1"/>
  <c r="B8" i="36" s="1"/>
  <c r="B9" i="36" s="1"/>
  <c r="H10" i="27"/>
  <c r="I10" i="27"/>
  <c r="G8" i="27"/>
  <c r="H8" i="27" s="1"/>
  <c r="B8" i="27"/>
  <c r="B9" i="27" s="1"/>
  <c r="G7" i="27"/>
  <c r="G6" i="27"/>
  <c r="H6" i="27" s="1"/>
  <c r="I6" i="27" s="1"/>
  <c r="I8" i="27" l="1"/>
  <c r="H7" i="27"/>
  <c r="I7" i="27" s="1"/>
  <c r="G17" i="36" l="1"/>
  <c r="G18" i="36" s="1"/>
  <c r="G7" i="33" l="1"/>
  <c r="G10" i="31"/>
  <c r="H7" i="33" l="1"/>
  <c r="I7" i="33" s="1"/>
  <c r="H10" i="31"/>
  <c r="I10" i="31" s="1"/>
  <c r="G8" i="36" l="1"/>
  <c r="H8" i="36" l="1"/>
  <c r="I8" i="36" s="1"/>
  <c r="G7" i="24" l="1"/>
  <c r="H7" i="24" l="1"/>
  <c r="I7" i="24" s="1"/>
  <c r="E5" i="36" l="1"/>
  <c r="G9" i="36" l="1"/>
  <c r="G5" i="36"/>
  <c r="G4" i="36"/>
  <c r="B4" i="36"/>
  <c r="B5" i="36" s="1"/>
  <c r="H4" i="36" l="1"/>
  <c r="I4" i="36" s="1"/>
  <c r="G3" i="36"/>
  <c r="G10" i="36" s="1"/>
  <c r="H5" i="36"/>
  <c r="H9" i="36"/>
  <c r="I9" i="36" s="1"/>
  <c r="H3" i="36" l="1"/>
  <c r="I3" i="36" s="1"/>
  <c r="I5" i="36"/>
  <c r="E21" i="36"/>
  <c r="I10" i="36" l="1"/>
  <c r="H10" i="36"/>
  <c r="G8" i="24"/>
  <c r="H8" i="24" s="1"/>
  <c r="I8" i="24" s="1"/>
  <c r="G9" i="24"/>
  <c r="H9" i="24" s="1"/>
  <c r="I9" i="24" l="1"/>
  <c r="G7" i="35" l="1"/>
  <c r="H7" i="35" s="1"/>
  <c r="I7" i="35" s="1"/>
  <c r="B7" i="35"/>
  <c r="E6" i="35"/>
  <c r="G6" i="35" s="1"/>
  <c r="G5" i="35"/>
  <c r="H5" i="35" l="1"/>
  <c r="I5" i="35" s="1"/>
  <c r="G4" i="35"/>
  <c r="H6" i="35"/>
  <c r="G5" i="33"/>
  <c r="E6" i="33"/>
  <c r="G6" i="33" s="1"/>
  <c r="G5" i="32"/>
  <c r="F4" i="32" s="1"/>
  <c r="G4" i="32" s="1"/>
  <c r="H4" i="32" s="1"/>
  <c r="E6" i="32"/>
  <c r="G6" i="32" s="1"/>
  <c r="G8" i="35" l="1"/>
  <c r="H4" i="35"/>
  <c r="I4" i="32"/>
  <c r="E17" i="32" s="1"/>
  <c r="E18" i="32" s="1"/>
  <c r="H5" i="33"/>
  <c r="I5" i="33" s="1"/>
  <c r="F4" i="33"/>
  <c r="G4" i="33" s="1"/>
  <c r="I6" i="35"/>
  <c r="H5" i="32"/>
  <c r="I5" i="32" s="1"/>
  <c r="G7" i="32"/>
  <c r="H6" i="33"/>
  <c r="H6" i="32"/>
  <c r="H4" i="33" l="1"/>
  <c r="H8" i="33" s="1"/>
  <c r="G8" i="33"/>
  <c r="H7" i="32"/>
  <c r="I4" i="35"/>
  <c r="H8" i="35"/>
  <c r="I6" i="33"/>
  <c r="I6" i="32"/>
  <c r="I7" i="32" s="1"/>
  <c r="I4" i="33" l="1"/>
  <c r="I8" i="33" s="1"/>
  <c r="I8" i="35"/>
  <c r="G7" i="5"/>
  <c r="H7" i="5" s="1"/>
  <c r="E19" i="33" l="1"/>
  <c r="E20" i="33" s="1"/>
  <c r="I7" i="5"/>
  <c r="G11" i="31" l="1"/>
  <c r="H11" i="31" s="1"/>
  <c r="I11" i="31" s="1"/>
  <c r="E7" i="31"/>
  <c r="E9" i="31" s="1"/>
  <c r="G9" i="31" s="1"/>
  <c r="G5" i="31"/>
  <c r="B5" i="31"/>
  <c r="F4" i="31" l="1"/>
  <c r="G4" i="31" s="1"/>
  <c r="F8" i="31"/>
  <c r="G8" i="31" s="1"/>
  <c r="H8" i="31" s="1"/>
  <c r="I8" i="31" s="1"/>
  <c r="H9" i="31"/>
  <c r="I9" i="31" s="1"/>
  <c r="G7" i="31"/>
  <c r="F6" i="31" s="1"/>
  <c r="H5" i="31"/>
  <c r="I5" i="31" s="1"/>
  <c r="H4" i="31" l="1"/>
  <c r="G6" i="31"/>
  <c r="H7" i="31"/>
  <c r="I7" i="31" s="1"/>
  <c r="I4" i="31" l="1"/>
  <c r="E28" i="31" s="1"/>
  <c r="H6" i="31"/>
  <c r="H12" i="31" s="1"/>
  <c r="G12" i="31"/>
  <c r="I6" i="31" l="1"/>
  <c r="E29" i="31" s="1"/>
  <c r="E27" i="31" l="1"/>
  <c r="I12" i="31"/>
  <c r="G5" i="5" l="1"/>
  <c r="F4" i="5" s="1"/>
  <c r="G4" i="5" s="1"/>
  <c r="H4" i="5" l="1"/>
  <c r="H5" i="5"/>
  <c r="I4" i="5" l="1"/>
  <c r="I5" i="5"/>
  <c r="E21" i="5" l="1"/>
  <c r="E22" i="5" s="1"/>
  <c r="E5" i="27"/>
  <c r="G4" i="27" l="1"/>
  <c r="H4" i="27" l="1"/>
  <c r="I4" i="27" l="1"/>
  <c r="E5" i="21"/>
  <c r="E6" i="19"/>
  <c r="E6" i="24"/>
  <c r="G6" i="24" s="1"/>
  <c r="E6" i="5"/>
  <c r="B4" i="27" l="1"/>
  <c r="B5" i="27" s="1"/>
  <c r="B6" i="27" s="1"/>
  <c r="B7" i="27" s="1"/>
  <c r="G9" i="27" l="1"/>
  <c r="G5" i="27"/>
  <c r="G3" i="27"/>
  <c r="G10" i="27" l="1"/>
  <c r="H3" i="27"/>
  <c r="I3" i="27" s="1"/>
  <c r="E20" i="27" s="1"/>
  <c r="H5" i="27"/>
  <c r="H9" i="27"/>
  <c r="I9" i="27" s="1"/>
  <c r="E21" i="27" l="1"/>
  <c r="I5" i="27"/>
  <c r="G4" i="21" l="1"/>
  <c r="G5" i="19"/>
  <c r="G4" i="19" s="1"/>
  <c r="G5" i="24"/>
  <c r="F4" i="24" s="1"/>
  <c r="G4" i="24" s="1"/>
  <c r="H4" i="19" l="1"/>
  <c r="G10" i="24"/>
  <c r="H4" i="24"/>
  <c r="H4" i="21"/>
  <c r="H5" i="19"/>
  <c r="H5" i="24"/>
  <c r="I4" i="19" l="1"/>
  <c r="I4" i="24"/>
  <c r="I5" i="24"/>
  <c r="I4" i="21"/>
  <c r="I5" i="19"/>
  <c r="E19" i="19" l="1"/>
  <c r="E20" i="19" s="1"/>
  <c r="E20" i="24"/>
  <c r="E21" i="24" s="1"/>
  <c r="G6" i="5" l="1"/>
  <c r="H6" i="5" l="1"/>
  <c r="I6" i="5" l="1"/>
  <c r="H6" i="24" l="1"/>
  <c r="H10" i="24" s="1"/>
  <c r="I6" i="24" l="1"/>
  <c r="I10" i="24" s="1"/>
  <c r="G6" i="21"/>
  <c r="G5" i="21"/>
  <c r="G7" i="21" s="1"/>
  <c r="B6" i="21"/>
  <c r="G7" i="19"/>
  <c r="G6" i="19"/>
  <c r="G8" i="19" s="1"/>
  <c r="B7" i="19"/>
  <c r="H5" i="21" l="1"/>
  <c r="H7" i="21" s="1"/>
  <c r="H6" i="21"/>
  <c r="I6" i="21" s="1"/>
  <c r="H7" i="19"/>
  <c r="I7" i="19" s="1"/>
  <c r="H6" i="19"/>
  <c r="H8" i="19" s="1"/>
  <c r="I5" i="21" l="1"/>
  <c r="I7" i="21" s="1"/>
  <c r="I6" i="19"/>
  <c r="I8" i="19" s="1"/>
  <c r="G8" i="5" l="1"/>
  <c r="G9" i="5" s="1"/>
  <c r="H8" i="5" l="1"/>
  <c r="H9" i="5" s="1"/>
  <c r="I8" i="5" l="1"/>
  <c r="I9" i="5" s="1"/>
</calcChain>
</file>

<file path=xl/sharedStrings.xml><?xml version="1.0" encoding="utf-8"?>
<sst xmlns="http://schemas.openxmlformats.org/spreadsheetml/2006/main" count="280" uniqueCount="74">
  <si>
    <t>№</t>
  </si>
  <si>
    <t>Стока/Услуга</t>
  </si>
  <si>
    <t>Мярка</t>
  </si>
  <si>
    <t xml:space="preserve">Количество </t>
  </si>
  <si>
    <t>Ед. цена без ДДС</t>
  </si>
  <si>
    <t>Стойност в лева</t>
  </si>
  <si>
    <t>ДДС, 20%</t>
  </si>
  <si>
    <t>Стойност с ДДС</t>
  </si>
  <si>
    <t>Клиенти по аванси-Труд АД</t>
  </si>
  <si>
    <t>бр.</t>
  </si>
  <si>
    <t>MWh</t>
  </si>
  <si>
    <t>Пренос на природен газ</t>
  </si>
  <si>
    <t>Превишен капацитет</t>
  </si>
  <si>
    <t>Акциз за стопански нужди</t>
  </si>
  <si>
    <t>GJ</t>
  </si>
  <si>
    <t>ОБЩО</t>
  </si>
  <si>
    <t>лева с ДДС</t>
  </si>
  <si>
    <t>кредитно известие</t>
  </si>
  <si>
    <t>кредитно известие, без ДДС</t>
  </si>
  <si>
    <t>без ДДС</t>
  </si>
  <si>
    <t>Клиенти по аванси - ДП РВД</t>
  </si>
  <si>
    <t xml:space="preserve">Пренос на природен газ </t>
  </si>
  <si>
    <t>Кредитно известие обща стойност</t>
  </si>
  <si>
    <t>с ДДС</t>
  </si>
  <si>
    <t>кредитно известие за  природен газ</t>
  </si>
  <si>
    <t>кредитно известие за пренос и добавка 20% ДДС</t>
  </si>
  <si>
    <t>Дневен капацитет</t>
  </si>
  <si>
    <t>Капацитет в рамките на деня</t>
  </si>
  <si>
    <t>Договор № ПГ-0106/Дг22/020/07.02.2022</t>
  </si>
  <si>
    <t>Клиенти по аванси-БУЛТЕКС 1</t>
  </si>
  <si>
    <t>Договор № ПГ-0106/Дг22/012/30.09.2021</t>
  </si>
  <si>
    <t>Клиенти по аванси- БЕРУС</t>
  </si>
  <si>
    <t>Клиенти по аванси Доминекс</t>
  </si>
  <si>
    <t>Клиенти по аванси-"Русе Кемикълс" АД</t>
  </si>
  <si>
    <t>Клиенти по аванси Декотекс</t>
  </si>
  <si>
    <t>Клиенти по аванси Алуком</t>
  </si>
  <si>
    <t>Клиенти по аванси Илинден</t>
  </si>
  <si>
    <t>Русе Кемикълс АД</t>
  </si>
  <si>
    <t>Труд АД</t>
  </si>
  <si>
    <t>БЕРУС</t>
  </si>
  <si>
    <t>БУЛТЕКС 1</t>
  </si>
  <si>
    <t>Доминекс про ЕООД</t>
  </si>
  <si>
    <t>ДП РВД</t>
  </si>
  <si>
    <t>Декотекс АД</t>
  </si>
  <si>
    <t xml:space="preserve"> АЛУКОМ АД</t>
  </si>
  <si>
    <t>ИЛИНДЕН ЕООД</t>
  </si>
  <si>
    <t xml:space="preserve"> ВАПТЕХ ЕАД</t>
  </si>
  <si>
    <t>Доставен природен газ на "Русе Кемикълс" АД по линия C025P01 м. април 2024</t>
  </si>
  <si>
    <t>Доставен природен газ на Труд АД по линия C025P01 м.април 2024</t>
  </si>
  <si>
    <t>Доставен природен газ на БЕРУС по линия С067Р05  м. април  2024</t>
  </si>
  <si>
    <t>Доставен природен газ на БУЛТЕКС 1 по линия С025P01   м. април 2024</t>
  </si>
  <si>
    <t>Доставен природен газ на Доминекс про ЕООД по линия C025P01 м. април 2024</t>
  </si>
  <si>
    <t>Доставка на природен газ по линия C050P01 м. април 2024</t>
  </si>
  <si>
    <t>Търговска надбавка за доставка на природен газ м. април 2024</t>
  </si>
  <si>
    <t>Доставен природен газ на Декотекс АД по линия С067Р05 м. април 2024</t>
  </si>
  <si>
    <t>Доставен природен газ на АЛУКОМ АД по линия C041P03  м. април 2024</t>
  </si>
  <si>
    <t>Доставен природен газ на ИЛИНДЕН ЕООД   м. април 2024</t>
  </si>
  <si>
    <t>Доставен природен газ на ВАПТЕХ ЕАД по линия C041P03 м. април  2024</t>
  </si>
  <si>
    <t>Клиенти по аванси ф-ра 3000002766/11.04.2024</t>
  </si>
  <si>
    <t>Клиенти по аванси ф-ра 3000002779/22.04.2024</t>
  </si>
  <si>
    <t>Клиенти по аванси ф-ра 3000002767/11.04.2024</t>
  </si>
  <si>
    <t>Клиенти по аванси ф-ра 3000002780/22.04.2024</t>
  </si>
  <si>
    <t>Клиенти по аванси ф-ра 3000002769/11.04.2024</t>
  </si>
  <si>
    <t>Клиенти по аванси ф-ра 3000002781/22.04.2024</t>
  </si>
  <si>
    <t>Клиенти по аванси ф-ра 3000002772/11.04.2024</t>
  </si>
  <si>
    <t>Клиенти по аванси ф-ра 3000002782/22.04.2024</t>
  </si>
  <si>
    <t>Клиенти по аванси ф-ра 3000002768/11.04.2024</t>
  </si>
  <si>
    <t>Клиенти по аванси ф-ра 3000002783/22.04.2024</t>
  </si>
  <si>
    <t>Клиенти по аванси ф-ра 3000002771/11.04.2024</t>
  </si>
  <si>
    <t>Клиенти по аванси ф-ра 30000023784/22.04.2024</t>
  </si>
  <si>
    <t>Клиенти по аванси ф-ра 3000002770/11.04.2024</t>
  </si>
  <si>
    <t>Клиенти по аванси ф-ра 3000002785/22.04.2024</t>
  </si>
  <si>
    <t>Клиенти по аванси ф-ра 3000002773/11.04.2024</t>
  </si>
  <si>
    <t>Клиенти по аванси ф-ра 3000002786/22.04.2024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</si>
</sst>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"/>
    <numFmt numFmtId="165" formatCode="0.0000"/>
    <numFmt numFmtId="166" formatCode="0.000"/>
  </numFmts>
  <fonts count="14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8"/>
      <color rgb="FF212529"/>
      <name val="Arial"/>
      <family val="2"/>
      <charset val="204"/>
    </font>
    <font>
      <sz val="12"/>
      <name val="Times New Roman"/>
      <family val="1"/>
      <charset val="204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indexed="8"/>
      <name val="Times New Roman"/>
      <family val="1"/>
    </font>
    <font>
      <sz val="8"/>
      <name val="Calibri"/>
      <family val="2"/>
      <charset val="204"/>
      <scheme val="minor"/>
    </font>
    <font>
      <b/>
      <sz val="1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1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wrapText="1"/>
    </xf>
    <xf numFmtId="164" fontId="2" fillId="0" borderId="1" xfId="0" applyNumberFormat="1" applyFont="1" applyBorder="1" applyAlignment="1">
      <alignment horizontal="center" vertical="center"/>
    </xf>
    <xf numFmtId="0" fontId="1" fillId="0" borderId="0" xfId="0" applyFont="1"/>
    <xf numFmtId="0" fontId="1" fillId="0" borderId="1" xfId="0" applyFont="1" applyBorder="1"/>
    <xf numFmtId="4" fontId="1" fillId="0" borderId="1" xfId="0" applyNumberFormat="1" applyFont="1" applyBorder="1"/>
    <xf numFmtId="165" fontId="2" fillId="0" borderId="0" xfId="0" applyNumberFormat="1" applyFont="1"/>
    <xf numFmtId="165" fontId="2" fillId="0" borderId="1" xfId="0" applyNumberFormat="1" applyFont="1" applyBorder="1" applyAlignment="1">
      <alignment horizontal="center" vertical="center"/>
    </xf>
    <xf numFmtId="0" fontId="2" fillId="3" borderId="0" xfId="0" applyFont="1" applyFill="1"/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wrapText="1"/>
    </xf>
    <xf numFmtId="164" fontId="2" fillId="3" borderId="1" xfId="0" applyNumberFormat="1" applyFont="1" applyFill="1" applyBorder="1" applyAlignment="1">
      <alignment horizontal="center" vertical="center"/>
    </xf>
    <xf numFmtId="4" fontId="2" fillId="3" borderId="1" xfId="0" applyNumberFormat="1" applyFont="1" applyFill="1" applyBorder="1" applyAlignment="1">
      <alignment horizontal="center" vertical="center"/>
    </xf>
    <xf numFmtId="0" fontId="0" fillId="3" borderId="0" xfId="0" applyFill="1"/>
    <xf numFmtId="165" fontId="2" fillId="3" borderId="1" xfId="0" applyNumberFormat="1" applyFont="1" applyFill="1" applyBorder="1" applyAlignment="1">
      <alignment horizontal="center" vertical="center"/>
    </xf>
    <xf numFmtId="166" fontId="3" fillId="0" borderId="0" xfId="0" applyNumberFormat="1" applyFont="1"/>
    <xf numFmtId="0" fontId="4" fillId="4" borderId="0" xfId="0" applyFont="1" applyFill="1"/>
    <xf numFmtId="0" fontId="5" fillId="0" borderId="0" xfId="0" applyFont="1"/>
    <xf numFmtId="0" fontId="6" fillId="3" borderId="1" xfId="0" applyFont="1" applyFill="1" applyBorder="1" applyAlignment="1">
      <alignment horizontal="left" wrapText="1"/>
    </xf>
    <xf numFmtId="4" fontId="0" fillId="0" borderId="0" xfId="0" applyNumberFormat="1"/>
    <xf numFmtId="0" fontId="6" fillId="0" borderId="1" xfId="0" applyFont="1" applyBorder="1" applyAlignment="1">
      <alignment horizontal="left" wrapText="1"/>
    </xf>
    <xf numFmtId="4" fontId="2" fillId="0" borderId="1" xfId="0" applyNumberFormat="1" applyFont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left" wrapText="1"/>
    </xf>
    <xf numFmtId="164" fontId="2" fillId="3" borderId="3" xfId="0" applyNumberFormat="1" applyFont="1" applyFill="1" applyBorder="1" applyAlignment="1">
      <alignment horizontal="center" vertical="center"/>
    </xf>
    <xf numFmtId="4" fontId="2" fillId="3" borderId="3" xfId="0" applyNumberFormat="1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164" fontId="2" fillId="3" borderId="0" xfId="0" applyNumberFormat="1" applyFont="1" applyFill="1" applyAlignment="1">
      <alignment horizontal="center" vertical="center"/>
    </xf>
    <xf numFmtId="2" fontId="2" fillId="3" borderId="0" xfId="0" applyNumberFormat="1" applyFont="1" applyFill="1" applyAlignment="1">
      <alignment horizontal="center" vertical="center"/>
    </xf>
    <xf numFmtId="4" fontId="2" fillId="3" borderId="0" xfId="0" applyNumberFormat="1" applyFont="1" applyFill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0" fontId="6" fillId="3" borderId="0" xfId="0" applyFont="1" applyFill="1" applyAlignment="1">
      <alignment horizontal="left" wrapText="1"/>
    </xf>
    <xf numFmtId="0" fontId="2" fillId="0" borderId="0" xfId="0" applyFont="1" applyAlignment="1">
      <alignment horizontal="center" vertical="center"/>
    </xf>
    <xf numFmtId="0" fontId="6" fillId="0" borderId="0" xfId="0" applyFont="1" applyAlignment="1">
      <alignment horizontal="left" wrapText="1"/>
    </xf>
    <xf numFmtId="164" fontId="2" fillId="0" borderId="0" xfId="0" applyNumberFormat="1" applyFont="1" applyAlignment="1">
      <alignment horizontal="center" vertical="center"/>
    </xf>
    <xf numFmtId="4" fontId="2" fillId="0" borderId="0" xfId="0" applyNumberFormat="1" applyFont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8" fillId="3" borderId="0" xfId="0" applyFont="1" applyFill="1"/>
    <xf numFmtId="0" fontId="8" fillId="0" borderId="1" xfId="0" applyFont="1" applyBorder="1" applyAlignment="1">
      <alignment horizontal="center" vertical="center"/>
    </xf>
    <xf numFmtId="164" fontId="8" fillId="0" borderId="1" xfId="0" applyNumberFormat="1" applyFont="1" applyBorder="1" applyAlignment="1">
      <alignment horizontal="center" vertical="center"/>
    </xf>
    <xf numFmtId="4" fontId="8" fillId="0" borderId="1" xfId="0" applyNumberFormat="1" applyFont="1" applyBorder="1" applyAlignment="1">
      <alignment horizontal="center" vertical="center"/>
    </xf>
    <xf numFmtId="0" fontId="8" fillId="0" borderId="0" xfId="0" applyFont="1"/>
    <xf numFmtId="4" fontId="8" fillId="0" borderId="0" xfId="0" applyNumberFormat="1" applyFont="1"/>
    <xf numFmtId="0" fontId="8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left" wrapText="1"/>
    </xf>
    <xf numFmtId="164" fontId="8" fillId="3" borderId="1" xfId="0" applyNumberFormat="1" applyFont="1" applyFill="1" applyBorder="1" applyAlignment="1">
      <alignment horizontal="center" vertical="center"/>
    </xf>
    <xf numFmtId="4" fontId="8" fillId="3" borderId="1" xfId="0" applyNumberFormat="1" applyFont="1" applyFill="1" applyBorder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left" wrapText="1"/>
    </xf>
    <xf numFmtId="164" fontId="8" fillId="3" borderId="0" xfId="0" applyNumberFormat="1" applyFont="1" applyFill="1" applyAlignment="1">
      <alignment horizontal="center" vertical="center"/>
    </xf>
    <xf numFmtId="0" fontId="7" fillId="0" borderId="1" xfId="0" applyFont="1" applyBorder="1"/>
    <xf numFmtId="4" fontId="7" fillId="0" borderId="1" xfId="0" applyNumberFormat="1" applyFont="1" applyBorder="1"/>
    <xf numFmtId="2" fontId="8" fillId="3" borderId="0" xfId="0" applyNumberFormat="1" applyFont="1" applyFill="1" applyAlignment="1">
      <alignment horizontal="center" vertical="center"/>
    </xf>
    <xf numFmtId="4" fontId="8" fillId="3" borderId="0" xfId="0" applyNumberFormat="1" applyFont="1" applyFill="1" applyAlignment="1">
      <alignment horizontal="center" vertical="center"/>
    </xf>
    <xf numFmtId="0" fontId="8" fillId="3" borderId="3" xfId="0" applyFont="1" applyFill="1" applyBorder="1" applyAlignment="1">
      <alignment horizontal="left" wrapText="1"/>
    </xf>
    <xf numFmtId="164" fontId="8" fillId="3" borderId="3" xfId="0" applyNumberFormat="1" applyFont="1" applyFill="1" applyBorder="1" applyAlignment="1">
      <alignment horizontal="center" vertical="center"/>
    </xf>
    <xf numFmtId="0" fontId="8" fillId="0" borderId="3" xfId="0" applyFont="1" applyBorder="1" applyAlignment="1">
      <alignment horizontal="left" wrapText="1"/>
    </xf>
    <xf numFmtId="0" fontId="8" fillId="0" borderId="3" xfId="0" applyFont="1" applyBorder="1" applyAlignment="1">
      <alignment horizontal="center" vertical="center"/>
    </xf>
    <xf numFmtId="164" fontId="8" fillId="0" borderId="3" xfId="0" applyNumberFormat="1" applyFont="1" applyBorder="1" applyAlignment="1">
      <alignment horizontal="center" vertical="center"/>
    </xf>
    <xf numFmtId="165" fontId="8" fillId="0" borderId="3" xfId="0" applyNumberFormat="1" applyFont="1" applyBorder="1" applyAlignment="1">
      <alignment horizontal="center" vertical="center"/>
    </xf>
    <xf numFmtId="4" fontId="8" fillId="3" borderId="3" xfId="0" applyNumberFormat="1" applyFont="1" applyFill="1" applyBorder="1" applyAlignment="1">
      <alignment horizontal="center" vertical="center"/>
    </xf>
    <xf numFmtId="0" fontId="7" fillId="3" borderId="0" xfId="0" applyFont="1" applyFill="1"/>
    <xf numFmtId="4" fontId="7" fillId="3" borderId="0" xfId="0" applyNumberFormat="1" applyFont="1" applyFill="1"/>
    <xf numFmtId="4" fontId="8" fillId="3" borderId="0" xfId="0" applyNumberFormat="1" applyFont="1" applyFill="1"/>
    <xf numFmtId="2" fontId="8" fillId="0" borderId="0" xfId="0" applyNumberFormat="1" applyFont="1"/>
    <xf numFmtId="0" fontId="7" fillId="0" borderId="0" xfId="0" applyFont="1"/>
    <xf numFmtId="0" fontId="8" fillId="3" borderId="3" xfId="0" applyFont="1" applyFill="1" applyBorder="1" applyAlignment="1">
      <alignment horizontal="center" vertical="center"/>
    </xf>
    <xf numFmtId="165" fontId="8" fillId="0" borderId="1" xfId="0" applyNumberFormat="1" applyFont="1" applyBorder="1" applyAlignment="1">
      <alignment horizontal="center" vertical="center"/>
    </xf>
    <xf numFmtId="165" fontId="8" fillId="0" borderId="0" xfId="0" applyNumberFormat="1" applyFont="1"/>
    <xf numFmtId="0" fontId="8" fillId="3" borderId="2" xfId="0" applyFont="1" applyFill="1" applyBorder="1" applyAlignment="1">
      <alignment horizontal="left" wrapText="1"/>
    </xf>
    <xf numFmtId="2" fontId="2" fillId="0" borderId="1" xfId="0" applyNumberFormat="1" applyFont="1" applyBorder="1" applyAlignment="1">
      <alignment horizontal="center" vertical="center"/>
    </xf>
    <xf numFmtId="165" fontId="2" fillId="3" borderId="3" xfId="0" applyNumberFormat="1" applyFont="1" applyFill="1" applyBorder="1" applyAlignment="1">
      <alignment horizontal="center" vertical="center"/>
    </xf>
    <xf numFmtId="2" fontId="8" fillId="0" borderId="1" xfId="0" applyNumberFormat="1" applyFont="1" applyBorder="1" applyAlignment="1">
      <alignment horizontal="center" vertical="center"/>
    </xf>
    <xf numFmtId="166" fontId="9" fillId="0" borderId="1" xfId="0" applyNumberFormat="1" applyFont="1" applyBorder="1" applyAlignment="1">
      <alignment horizontal="center" vertical="center"/>
    </xf>
    <xf numFmtId="4" fontId="1" fillId="0" borderId="1" xfId="0" applyNumberFormat="1" applyFont="1" applyBorder="1" applyAlignment="1">
      <alignment horizontal="center" vertical="center"/>
    </xf>
    <xf numFmtId="2" fontId="2" fillId="3" borderId="1" xfId="0" applyNumberFormat="1" applyFont="1" applyFill="1" applyBorder="1" applyAlignment="1">
      <alignment horizontal="center" vertical="center"/>
    </xf>
    <xf numFmtId="4" fontId="1" fillId="3" borderId="0" xfId="0" applyNumberFormat="1" applyFont="1" applyFill="1"/>
    <xf numFmtId="0" fontId="1" fillId="3" borderId="0" xfId="0" applyFont="1" applyFill="1"/>
    <xf numFmtId="4" fontId="0" fillId="3" borderId="0" xfId="0" applyNumberFormat="1" applyFill="1"/>
    <xf numFmtId="164" fontId="0" fillId="0" borderId="0" xfId="0" applyNumberFormat="1"/>
    <xf numFmtId="4" fontId="3" fillId="0" borderId="0" xfId="0" applyNumberFormat="1" applyFont="1"/>
    <xf numFmtId="0" fontId="9" fillId="0" borderId="0" xfId="0" applyFont="1"/>
    <xf numFmtId="0" fontId="9" fillId="3" borderId="0" xfId="0" applyFont="1" applyFill="1"/>
    <xf numFmtId="0" fontId="10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left" wrapText="1"/>
    </xf>
    <xf numFmtId="164" fontId="9" fillId="3" borderId="1" xfId="0" applyNumberFormat="1" applyFont="1" applyFill="1" applyBorder="1" applyAlignment="1">
      <alignment horizontal="center" vertical="center"/>
    </xf>
    <xf numFmtId="4" fontId="9" fillId="3" borderId="1" xfId="0" applyNumberFormat="1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left" wrapText="1"/>
    </xf>
    <xf numFmtId="164" fontId="9" fillId="3" borderId="3" xfId="0" applyNumberFormat="1" applyFont="1" applyFill="1" applyBorder="1" applyAlignment="1">
      <alignment horizontal="center" vertical="center"/>
    </xf>
    <xf numFmtId="4" fontId="9" fillId="3" borderId="3" xfId="0" applyNumberFormat="1" applyFont="1" applyFill="1" applyBorder="1" applyAlignment="1">
      <alignment horizontal="center" vertical="center"/>
    </xf>
    <xf numFmtId="164" fontId="9" fillId="0" borderId="3" xfId="0" applyNumberFormat="1" applyFont="1" applyBorder="1" applyAlignment="1">
      <alignment horizontal="center" vertical="center"/>
    </xf>
    <xf numFmtId="0" fontId="10" fillId="0" borderId="1" xfId="0" applyFont="1" applyBorder="1"/>
    <xf numFmtId="4" fontId="10" fillId="0" borderId="1" xfId="0" applyNumberFormat="1" applyFont="1" applyBorder="1"/>
    <xf numFmtId="0" fontId="11" fillId="4" borderId="0" xfId="0" applyFont="1" applyFill="1"/>
    <xf numFmtId="4" fontId="9" fillId="3" borderId="1" xfId="0" applyNumberFormat="1" applyFont="1" applyFill="1" applyBorder="1" applyAlignment="1" applyProtection="1">
      <alignment horizontal="center"/>
      <protection locked="0"/>
    </xf>
    <xf numFmtId="165" fontId="9" fillId="3" borderId="3" xfId="0" applyNumberFormat="1" applyFont="1" applyFill="1" applyBorder="1" applyAlignment="1">
      <alignment horizontal="center" vertical="center"/>
    </xf>
    <xf numFmtId="165" fontId="8" fillId="3" borderId="3" xfId="0" applyNumberFormat="1" applyFont="1" applyFill="1" applyBorder="1" applyAlignment="1">
      <alignment horizontal="center" vertical="center"/>
    </xf>
    <xf numFmtId="4" fontId="3" fillId="3" borderId="0" xfId="0" applyNumberFormat="1" applyFont="1" applyFill="1"/>
    <xf numFmtId="4" fontId="9" fillId="0" borderId="0" xfId="0" applyNumberFormat="1" applyFont="1"/>
    <xf numFmtId="4" fontId="10" fillId="3" borderId="1" xfId="0" applyNumberFormat="1" applyFont="1" applyFill="1" applyBorder="1"/>
    <xf numFmtId="2" fontId="7" fillId="3" borderId="0" xfId="0" applyNumberFormat="1" applyFont="1" applyFill="1"/>
    <xf numFmtId="4" fontId="1" fillId="3" borderId="1" xfId="0" applyNumberFormat="1" applyFont="1" applyFill="1" applyBorder="1"/>
    <xf numFmtId="4" fontId="10" fillId="3" borderId="0" xfId="0" applyNumberFormat="1" applyFont="1" applyFill="1"/>
    <xf numFmtId="0" fontId="13" fillId="3" borderId="0" xfId="0" applyFont="1" applyFill="1"/>
    <xf numFmtId="164" fontId="8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591E9-BBA6-4663-BA7E-9F3811E5008E}">
  <dimension ref="B1:K25"/>
  <sheetViews>
    <sheetView zoomScaleNormal="100" workbookViewId="0">
      <selection activeCell="B6" sqref="B6:I7"/>
    </sheetView>
  </sheetViews>
  <sheetFormatPr defaultColWidth="8.85546875" defaultRowHeight="15" x14ac:dyDescent="0.25"/>
  <cols>
    <col min="1" max="1" width="8.85546875" style="46"/>
    <col min="2" max="2" width="9.140625" style="46" bestFit="1" customWidth="1"/>
    <col min="3" max="3" width="34.42578125" style="46" customWidth="1"/>
    <col min="4" max="4" width="7.140625" style="46" bestFit="1" customWidth="1"/>
    <col min="5" max="5" width="14.42578125" style="46" customWidth="1"/>
    <col min="6" max="6" width="15.7109375" style="46" customWidth="1"/>
    <col min="7" max="7" width="12.28515625" style="46" customWidth="1"/>
    <col min="8" max="8" width="10.7109375" style="46" customWidth="1"/>
    <col min="9" max="9" width="11.7109375" style="46" bestFit="1" customWidth="1"/>
    <col min="10" max="10" width="8.85546875" style="46"/>
    <col min="11" max="11" width="9.85546875" style="46" bestFit="1" customWidth="1"/>
    <col min="12" max="16384" width="8.85546875" style="46"/>
  </cols>
  <sheetData>
    <row r="1" spans="2:11" x14ac:dyDescent="0.25">
      <c r="C1" s="46" t="s">
        <v>37</v>
      </c>
    </row>
    <row r="2" spans="2:11" s="42" customFormat="1" ht="28.5" x14ac:dyDescent="0.25">
      <c r="B2" s="40" t="s">
        <v>0</v>
      </c>
      <c r="C2" s="40" t="s">
        <v>1</v>
      </c>
      <c r="D2" s="40" t="s">
        <v>2</v>
      </c>
      <c r="E2" s="41" t="s">
        <v>3</v>
      </c>
      <c r="F2" s="41" t="s">
        <v>4</v>
      </c>
      <c r="G2" s="41" t="s">
        <v>5</v>
      </c>
      <c r="H2" s="41" t="s">
        <v>6</v>
      </c>
      <c r="I2" s="41" t="s">
        <v>7</v>
      </c>
    </row>
    <row r="3" spans="2:11" ht="30" x14ac:dyDescent="0.25">
      <c r="B3" s="43">
        <v>1</v>
      </c>
      <c r="C3" s="74" t="s">
        <v>33</v>
      </c>
      <c r="D3" s="48" t="s">
        <v>9</v>
      </c>
      <c r="E3" s="50">
        <v>-1</v>
      </c>
      <c r="F3" s="45">
        <v>1895.4</v>
      </c>
      <c r="G3" s="51">
        <f>E3*F3</f>
        <v>-1895.4</v>
      </c>
      <c r="H3" s="51">
        <f>G3*0.2</f>
        <v>-379.08000000000004</v>
      </c>
      <c r="I3" s="51">
        <f>G3+H3</f>
        <v>-2274.48</v>
      </c>
      <c r="K3" s="47"/>
    </row>
    <row r="4" spans="2:11" s="42" customFormat="1" ht="45" x14ac:dyDescent="0.25">
      <c r="B4" s="48">
        <f>+B3+1</f>
        <v>2</v>
      </c>
      <c r="C4" s="49" t="s">
        <v>47</v>
      </c>
      <c r="D4" s="48" t="s">
        <v>10</v>
      </c>
      <c r="E4" s="50">
        <v>35.847999999999999</v>
      </c>
      <c r="F4" s="77">
        <v>53.05</v>
      </c>
      <c r="G4" s="51">
        <f>E4*F4</f>
        <v>1901.7363999999998</v>
      </c>
      <c r="H4" s="51">
        <f>G4*0.2</f>
        <v>380.34727999999996</v>
      </c>
      <c r="I4" s="51">
        <f>G4+H4</f>
        <v>2282.0836799999997</v>
      </c>
    </row>
    <row r="5" spans="2:11" s="42" customFormat="1" ht="15.75" x14ac:dyDescent="0.25">
      <c r="B5" s="48">
        <f>+B4+1</f>
        <v>3</v>
      </c>
      <c r="C5" s="49" t="s">
        <v>11</v>
      </c>
      <c r="D5" s="48" t="s">
        <v>10</v>
      </c>
      <c r="E5" s="50">
        <f>E4</f>
        <v>35.847999999999999</v>
      </c>
      <c r="F5" s="76">
        <v>0.52290000000000003</v>
      </c>
      <c r="G5" s="51">
        <f>E5*F5</f>
        <v>18.744919200000002</v>
      </c>
      <c r="H5" s="51">
        <f t="shared" ref="H5:H9" si="0">G5*0.2</f>
        <v>3.7489838400000006</v>
      </c>
      <c r="I5" s="51">
        <f t="shared" ref="I5:I9" si="1">G5+H5</f>
        <v>22.493903040000003</v>
      </c>
    </row>
    <row r="6" spans="2:11" s="12" customFormat="1" ht="15.75" x14ac:dyDescent="0.25">
      <c r="B6" s="48">
        <f t="shared" ref="B6:B9" si="2">+B5+1</f>
        <v>4</v>
      </c>
      <c r="C6" s="27" t="s">
        <v>26</v>
      </c>
      <c r="D6" s="26" t="s">
        <v>10</v>
      </c>
      <c r="E6" s="28">
        <v>30</v>
      </c>
      <c r="F6" s="76">
        <v>1.6839</v>
      </c>
      <c r="G6" s="29">
        <f t="shared" ref="G6:G7" si="3">E6*F6</f>
        <v>50.516999999999996</v>
      </c>
      <c r="H6" s="29">
        <f t="shared" si="0"/>
        <v>10.103400000000001</v>
      </c>
      <c r="I6" s="29">
        <f t="shared" si="1"/>
        <v>60.620399999999997</v>
      </c>
    </row>
    <row r="7" spans="2:11" s="12" customFormat="1" ht="15.75" x14ac:dyDescent="0.25">
      <c r="B7" s="48">
        <f t="shared" si="2"/>
        <v>5</v>
      </c>
      <c r="C7" s="27" t="s">
        <v>27</v>
      </c>
      <c r="D7" s="26" t="s">
        <v>10</v>
      </c>
      <c r="E7" s="28">
        <v>6</v>
      </c>
      <c r="F7" s="76">
        <v>2.1048</v>
      </c>
      <c r="G7" s="29">
        <f t="shared" si="3"/>
        <v>12.6288</v>
      </c>
      <c r="H7" s="29">
        <f t="shared" si="0"/>
        <v>2.52576</v>
      </c>
      <c r="I7" s="29">
        <f t="shared" si="1"/>
        <v>15.15456</v>
      </c>
    </row>
    <row r="8" spans="2:11" s="12" customFormat="1" ht="15.75" x14ac:dyDescent="0.25">
      <c r="B8" s="48">
        <f t="shared" si="2"/>
        <v>6</v>
      </c>
      <c r="C8" s="27" t="s">
        <v>12</v>
      </c>
      <c r="D8" s="26" t="s">
        <v>10</v>
      </c>
      <c r="E8" s="28">
        <v>2.6789999999999998</v>
      </c>
      <c r="F8" s="76">
        <v>3.3016999999999999</v>
      </c>
      <c r="G8" s="29">
        <f t="shared" ref="G8" si="4">E8*F8</f>
        <v>8.8452542999999988</v>
      </c>
      <c r="H8" s="29">
        <f t="shared" ref="H8" si="5">G8*0.2</f>
        <v>1.7690508599999999</v>
      </c>
      <c r="I8" s="29">
        <f t="shared" ref="I8" si="6">G8+H8</f>
        <v>10.614305159999999</v>
      </c>
    </row>
    <row r="9" spans="2:11" x14ac:dyDescent="0.25">
      <c r="B9" s="48">
        <f t="shared" si="2"/>
        <v>7</v>
      </c>
      <c r="C9" s="61" t="s">
        <v>13</v>
      </c>
      <c r="D9" s="62" t="s">
        <v>14</v>
      </c>
      <c r="E9" s="63"/>
      <c r="F9" s="64"/>
      <c r="G9" s="65">
        <f t="shared" ref="G9" si="7">E9*F9</f>
        <v>0</v>
      </c>
      <c r="H9" s="65">
        <f t="shared" si="0"/>
        <v>0</v>
      </c>
      <c r="I9" s="65">
        <f t="shared" si="1"/>
        <v>0</v>
      </c>
    </row>
    <row r="10" spans="2:11" x14ac:dyDescent="0.25">
      <c r="F10" s="55" t="s">
        <v>15</v>
      </c>
      <c r="G10" s="56">
        <f>SUM(G3:G9)</f>
        <v>97.072373499999671</v>
      </c>
      <c r="H10" s="56">
        <f t="shared" ref="H10:I10" si="8">SUM(H3:H9)</f>
        <v>19.414474699999914</v>
      </c>
      <c r="I10" s="56">
        <f t="shared" si="8"/>
        <v>116.48684819999971</v>
      </c>
    </row>
    <row r="15" spans="2:11" ht="13.9" x14ac:dyDescent="0.25">
      <c r="F15" s="47"/>
    </row>
    <row r="17" spans="2:8" s="42" customFormat="1" ht="15.75" x14ac:dyDescent="0.25">
      <c r="B17" s="42" t="s">
        <v>58</v>
      </c>
      <c r="E17" s="109">
        <v>1137.24</v>
      </c>
      <c r="F17" s="66" t="s">
        <v>16</v>
      </c>
      <c r="G17" s="68"/>
    </row>
    <row r="18" spans="2:8" s="42" customFormat="1" ht="15.75" x14ac:dyDescent="0.25">
      <c r="B18" s="42" t="s">
        <v>59</v>
      </c>
      <c r="E18" s="109">
        <v>1137.24</v>
      </c>
      <c r="F18" s="66" t="s">
        <v>16</v>
      </c>
    </row>
    <row r="19" spans="2:8" s="42" customFormat="1" ht="13.9" x14ac:dyDescent="0.25">
      <c r="E19" s="67"/>
      <c r="F19" s="66"/>
    </row>
    <row r="20" spans="2:8" s="42" customFormat="1" x14ac:dyDescent="0.25">
      <c r="C20" s="42" t="s">
        <v>17</v>
      </c>
      <c r="E20" s="67">
        <f>E17+E18+I3</f>
        <v>0</v>
      </c>
      <c r="F20" s="66" t="s">
        <v>16</v>
      </c>
      <c r="H20" s="68"/>
    </row>
    <row r="21" spans="2:8" s="42" customFormat="1" x14ac:dyDescent="0.25">
      <c r="C21" s="42" t="s">
        <v>18</v>
      </c>
      <c r="E21" s="108">
        <f>+E20/1.2</f>
        <v>0</v>
      </c>
      <c r="F21" s="66" t="s">
        <v>19</v>
      </c>
      <c r="G21" s="68"/>
    </row>
    <row r="22" spans="2:8" ht="13.9" x14ac:dyDescent="0.25">
      <c r="E22" s="69"/>
    </row>
    <row r="24" spans="2:8" x14ac:dyDescent="0.25">
      <c r="E24" s="47"/>
    </row>
    <row r="25" spans="2:8" x14ac:dyDescent="0.25">
      <c r="E25" s="11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AE379-FDD3-41FC-B807-A85BAE499A5C}">
  <sheetPr>
    <tabColor theme="0" tint="-0.14999847407452621"/>
  </sheetPr>
  <dimension ref="B2:I15"/>
  <sheetViews>
    <sheetView workbookViewId="0">
      <selection activeCell="C13" sqref="C13"/>
    </sheetView>
  </sheetViews>
  <sheetFormatPr defaultColWidth="8.85546875" defaultRowHeight="15.75" x14ac:dyDescent="0.25"/>
  <cols>
    <col min="1" max="1" width="8.85546875" style="3"/>
    <col min="2" max="2" width="9.140625" style="3" bestFit="1" customWidth="1"/>
    <col min="3" max="3" width="34.42578125" style="3" customWidth="1"/>
    <col min="4" max="4" width="7.140625" style="3" bestFit="1" customWidth="1"/>
    <col min="5" max="5" width="13.140625" style="3" bestFit="1" customWidth="1"/>
    <col min="6" max="6" width="15.7109375" style="3" customWidth="1"/>
    <col min="7" max="7" width="12.28515625" style="3" customWidth="1"/>
    <col min="8" max="8" width="10.7109375" style="3" customWidth="1"/>
    <col min="9" max="9" width="11" style="3" bestFit="1" customWidth="1"/>
    <col min="10" max="16384" width="8.85546875" style="3"/>
  </cols>
  <sheetData>
    <row r="2" spans="2:9" s="12" customFormat="1" x14ac:dyDescent="0.25">
      <c r="B2" s="30"/>
      <c r="C2" s="35" t="s">
        <v>46</v>
      </c>
      <c r="D2" s="30"/>
      <c r="E2" s="31"/>
      <c r="F2" s="32"/>
      <c r="G2" s="33"/>
      <c r="H2" s="33"/>
      <c r="I2" s="33"/>
    </row>
    <row r="3" spans="2:9" s="12" customFormat="1" ht="31.5" x14ac:dyDescent="0.25">
      <c r="B3" s="1" t="s">
        <v>0</v>
      </c>
      <c r="C3" s="1" t="s">
        <v>1</v>
      </c>
      <c r="D3" s="1" t="s">
        <v>2</v>
      </c>
      <c r="E3" s="2" t="s">
        <v>3</v>
      </c>
      <c r="F3" s="2" t="s">
        <v>4</v>
      </c>
      <c r="G3" s="2" t="s">
        <v>5</v>
      </c>
      <c r="H3" s="41" t="s">
        <v>6</v>
      </c>
      <c r="I3" s="2" t="s">
        <v>7</v>
      </c>
    </row>
    <row r="4" spans="2:9" s="12" customFormat="1" ht="47.25" x14ac:dyDescent="0.25">
      <c r="B4" s="13">
        <v>1</v>
      </c>
      <c r="C4" s="22" t="s">
        <v>57</v>
      </c>
      <c r="D4" s="13" t="s">
        <v>10</v>
      </c>
      <c r="E4" s="78">
        <v>7.5469999999999997</v>
      </c>
      <c r="F4" s="75">
        <v>53.05</v>
      </c>
      <c r="G4" s="16">
        <f t="shared" ref="G4" si="0">E4*F4</f>
        <v>400.36834999999996</v>
      </c>
      <c r="H4" s="16">
        <f>G4*0.2</f>
        <v>80.073669999999993</v>
      </c>
      <c r="I4" s="16">
        <f t="shared" ref="I4" si="1">G4+H4</f>
        <v>480.44201999999996</v>
      </c>
    </row>
    <row r="5" spans="2:9" s="12" customFormat="1" x14ac:dyDescent="0.25">
      <c r="B5" s="26">
        <v>1</v>
      </c>
      <c r="C5" s="27" t="s">
        <v>11</v>
      </c>
      <c r="D5" s="26" t="s">
        <v>10</v>
      </c>
      <c r="E5" s="28">
        <f>E4</f>
        <v>7.5469999999999997</v>
      </c>
      <c r="F5" s="18">
        <v>0.52290000000000003</v>
      </c>
      <c r="G5" s="29">
        <f t="shared" ref="G5:G6" si="2">E5*F5</f>
        <v>3.9463263</v>
      </c>
      <c r="H5" s="29">
        <f t="shared" ref="H5:H6" si="3">G5*0.2</f>
        <v>0.78926526000000008</v>
      </c>
      <c r="I5" s="29">
        <f t="shared" ref="I5:I6" si="4">G5+H5</f>
        <v>4.7355915599999996</v>
      </c>
    </row>
    <row r="6" spans="2:9" x14ac:dyDescent="0.25">
      <c r="B6" s="13">
        <f t="shared" ref="B6" si="5">+B5+1</f>
        <v>2</v>
      </c>
      <c r="C6" s="5" t="s">
        <v>13</v>
      </c>
      <c r="D6" s="4" t="s">
        <v>14</v>
      </c>
      <c r="E6" s="6"/>
      <c r="F6" s="11"/>
      <c r="G6" s="16">
        <f t="shared" si="2"/>
        <v>0</v>
      </c>
      <c r="H6" s="16">
        <f t="shared" si="3"/>
        <v>0</v>
      </c>
      <c r="I6" s="16">
        <f t="shared" si="4"/>
        <v>0</v>
      </c>
    </row>
    <row r="7" spans="2:9" x14ac:dyDescent="0.25">
      <c r="F7" s="8" t="s">
        <v>15</v>
      </c>
      <c r="G7" s="9">
        <f>SUM(G4:G6)</f>
        <v>404.31467629999997</v>
      </c>
      <c r="H7" s="9">
        <f t="shared" ref="H7:I7" si="6">SUM(H4:H6)</f>
        <v>80.862935259999986</v>
      </c>
      <c r="I7" s="9">
        <f t="shared" si="6"/>
        <v>485.17761155999995</v>
      </c>
    </row>
    <row r="8" spans="2:9" x14ac:dyDescent="0.25">
      <c r="C8" s="7"/>
      <c r="E8" s="10"/>
    </row>
    <row r="9" spans="2:9" x14ac:dyDescent="0.25">
      <c r="C9" s="7"/>
      <c r="E9" s="10"/>
    </row>
    <row r="10" spans="2:9" x14ac:dyDescent="0.25">
      <c r="C10" s="7"/>
      <c r="E10" s="10"/>
    </row>
    <row r="11" spans="2:9" x14ac:dyDescent="0.25">
      <c r="C11" s="12"/>
    </row>
    <row r="14" spans="2:9" s="12" customFormat="1" x14ac:dyDescent="0.25">
      <c r="B14" s="42"/>
      <c r="C14" s="42"/>
      <c r="D14" s="42"/>
      <c r="E14" s="67"/>
      <c r="F14" s="67"/>
    </row>
    <row r="15" spans="2:9" s="12" customFormat="1" x14ac:dyDescent="0.25">
      <c r="B15" s="42"/>
      <c r="C15" s="42"/>
      <c r="D15" s="42"/>
      <c r="E15" s="67"/>
      <c r="F15" s="6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75F8F-C9EF-4D95-8A2E-675324A328F4}">
  <dimension ref="B1:K22"/>
  <sheetViews>
    <sheetView topLeftCell="B1" zoomScaleNormal="100" workbookViewId="0">
      <selection activeCell="H26" sqref="H26"/>
    </sheetView>
  </sheetViews>
  <sheetFormatPr defaultColWidth="8.85546875" defaultRowHeight="15" x14ac:dyDescent="0.25"/>
  <cols>
    <col min="1" max="1" width="8.85546875" style="46"/>
    <col min="2" max="2" width="9.140625" style="46" bestFit="1" customWidth="1"/>
    <col min="3" max="3" width="34.42578125" style="46" customWidth="1"/>
    <col min="4" max="4" width="7.140625" style="46" bestFit="1" customWidth="1"/>
    <col min="5" max="5" width="14.42578125" style="46" customWidth="1"/>
    <col min="6" max="6" width="15.7109375" style="46" customWidth="1"/>
    <col min="7" max="7" width="12.28515625" style="46" customWidth="1"/>
    <col min="8" max="8" width="10.7109375" style="46" customWidth="1"/>
    <col min="9" max="9" width="11.7109375" style="46" bestFit="1" customWidth="1"/>
    <col min="10" max="10" width="8.85546875" style="46"/>
    <col min="11" max="11" width="9.85546875" style="46" bestFit="1" customWidth="1"/>
    <col min="12" max="16384" width="8.85546875" style="46"/>
  </cols>
  <sheetData>
    <row r="1" spans="2:11" x14ac:dyDescent="0.25">
      <c r="C1" s="46" t="s">
        <v>38</v>
      </c>
    </row>
    <row r="2" spans="2:11" s="42" customFormat="1" ht="28.5" x14ac:dyDescent="0.25">
      <c r="B2" s="40" t="s">
        <v>0</v>
      </c>
      <c r="C2" s="40" t="s">
        <v>1</v>
      </c>
      <c r="D2" s="40" t="s">
        <v>2</v>
      </c>
      <c r="E2" s="41" t="s">
        <v>3</v>
      </c>
      <c r="F2" s="41" t="s">
        <v>4</v>
      </c>
      <c r="G2" s="41" t="s">
        <v>5</v>
      </c>
      <c r="H2" s="41" t="s">
        <v>6</v>
      </c>
      <c r="I2" s="41" t="s">
        <v>7</v>
      </c>
    </row>
    <row r="3" spans="2:11" x14ac:dyDescent="0.25">
      <c r="B3" s="43">
        <v>1</v>
      </c>
      <c r="C3" s="74" t="s">
        <v>8</v>
      </c>
      <c r="D3" s="48" t="s">
        <v>9</v>
      </c>
      <c r="E3" s="50">
        <v>-1</v>
      </c>
      <c r="F3" s="45">
        <v>17479.8</v>
      </c>
      <c r="G3" s="51">
        <f>E3*F3</f>
        <v>-17479.8</v>
      </c>
      <c r="H3" s="51">
        <f>G3*0.2</f>
        <v>-3495.96</v>
      </c>
      <c r="I3" s="51">
        <f>G3+H3</f>
        <v>-20975.759999999998</v>
      </c>
      <c r="K3" s="47"/>
    </row>
    <row r="4" spans="2:11" s="42" customFormat="1" ht="30" x14ac:dyDescent="0.25">
      <c r="B4" s="48">
        <f>+B3+1</f>
        <v>2</v>
      </c>
      <c r="C4" s="49" t="s">
        <v>48</v>
      </c>
      <c r="D4" s="48" t="s">
        <v>10</v>
      </c>
      <c r="E4" s="50">
        <v>359.0440000000001</v>
      </c>
      <c r="F4" s="77">
        <v>53.05</v>
      </c>
      <c r="G4" s="51">
        <f>E4*F4</f>
        <v>19047.284200000006</v>
      </c>
      <c r="H4" s="51">
        <f>G4*0.2</f>
        <v>3809.4568400000012</v>
      </c>
      <c r="I4" s="51">
        <f>G4+H4</f>
        <v>22856.741040000008</v>
      </c>
    </row>
    <row r="5" spans="2:11" s="42" customFormat="1" ht="15.75" x14ac:dyDescent="0.25">
      <c r="B5" s="48">
        <f>+B4+1</f>
        <v>3</v>
      </c>
      <c r="C5" s="49" t="s">
        <v>11</v>
      </c>
      <c r="D5" s="48" t="s">
        <v>10</v>
      </c>
      <c r="E5" s="50">
        <f>+E4</f>
        <v>359.0440000000001</v>
      </c>
      <c r="F5" s="76">
        <v>0.52290000000000003</v>
      </c>
      <c r="G5" s="51">
        <f>E5*F5</f>
        <v>187.74410760000006</v>
      </c>
      <c r="H5" s="51">
        <f t="shared" ref="H5:H9" si="0">G5*0.2</f>
        <v>37.548821520000011</v>
      </c>
      <c r="I5" s="51">
        <f t="shared" ref="I5:I9" si="1">G5+H5</f>
        <v>225.29292912000008</v>
      </c>
    </row>
    <row r="6" spans="2:11" s="42" customFormat="1" ht="15.75" x14ac:dyDescent="0.25">
      <c r="B6" s="48">
        <f t="shared" ref="B6:B7" si="2">+B5+1</f>
        <v>4</v>
      </c>
      <c r="C6" s="59" t="s">
        <v>26</v>
      </c>
      <c r="D6" s="71" t="s">
        <v>10</v>
      </c>
      <c r="E6" s="60">
        <v>64</v>
      </c>
      <c r="F6" s="76">
        <v>1.6839</v>
      </c>
      <c r="G6" s="65">
        <v>50.516999999999996</v>
      </c>
      <c r="H6" s="65">
        <v>10.103400000000001</v>
      </c>
      <c r="I6" s="65">
        <v>60.620399999999997</v>
      </c>
    </row>
    <row r="7" spans="2:11" s="42" customFormat="1" ht="15.75" x14ac:dyDescent="0.25">
      <c r="B7" s="48">
        <f t="shared" si="2"/>
        <v>5</v>
      </c>
      <c r="C7" s="59" t="s">
        <v>27</v>
      </c>
      <c r="D7" s="71" t="s">
        <v>10</v>
      </c>
      <c r="E7" s="60">
        <v>14</v>
      </c>
      <c r="F7" s="76">
        <v>2.1048</v>
      </c>
      <c r="G7" s="65">
        <v>12.6288</v>
      </c>
      <c r="H7" s="65">
        <v>2.52576</v>
      </c>
      <c r="I7" s="65">
        <v>15.15456</v>
      </c>
    </row>
    <row r="8" spans="2:11" s="42" customFormat="1" ht="15.75" x14ac:dyDescent="0.25">
      <c r="B8" s="48">
        <f t="shared" ref="B6:B9" si="3">+B7+1</f>
        <v>6</v>
      </c>
      <c r="C8" s="95" t="s">
        <v>12</v>
      </c>
      <c r="D8" s="94" t="s">
        <v>10</v>
      </c>
      <c r="E8" s="98">
        <v>23.100999999999996</v>
      </c>
      <c r="F8" s="103">
        <v>3.3016999999999999</v>
      </c>
      <c r="G8" s="97">
        <f>E8*F8</f>
        <v>76.272571699999986</v>
      </c>
      <c r="H8" s="97">
        <f>G8*0.2</f>
        <v>15.254514339999998</v>
      </c>
      <c r="I8" s="97">
        <f>G8+H8</f>
        <v>91.527086039999986</v>
      </c>
    </row>
    <row r="9" spans="2:11" x14ac:dyDescent="0.25">
      <c r="B9" s="48">
        <f t="shared" si="3"/>
        <v>7</v>
      </c>
      <c r="C9" s="61" t="s">
        <v>13</v>
      </c>
      <c r="D9" s="62" t="s">
        <v>14</v>
      </c>
      <c r="E9" s="63"/>
      <c r="F9" s="64"/>
      <c r="G9" s="65">
        <f t="shared" ref="G9" si="4">E9*F9</f>
        <v>0</v>
      </c>
      <c r="H9" s="65">
        <f t="shared" si="0"/>
        <v>0</v>
      </c>
      <c r="I9" s="65">
        <f t="shared" si="1"/>
        <v>0</v>
      </c>
    </row>
    <row r="10" spans="2:11" x14ac:dyDescent="0.25">
      <c r="F10" s="55" t="s">
        <v>15</v>
      </c>
      <c r="G10" s="56">
        <f>SUM(G3:G9)</f>
        <v>1894.6466793000063</v>
      </c>
      <c r="H10" s="56">
        <f t="shared" ref="H10:I10" si="5">SUM(H3:H9)</f>
        <v>378.92933586000117</v>
      </c>
      <c r="I10" s="56">
        <f t="shared" si="5"/>
        <v>2273.5760151600098</v>
      </c>
    </row>
    <row r="15" spans="2:11" ht="13.9" x14ac:dyDescent="0.25">
      <c r="F15" s="47"/>
    </row>
    <row r="17" spans="2:8" s="42" customFormat="1" ht="15.75" x14ac:dyDescent="0.25">
      <c r="B17" s="42" t="s">
        <v>60</v>
      </c>
      <c r="E17" s="109">
        <v>10487.88</v>
      </c>
      <c r="F17" s="66" t="s">
        <v>16</v>
      </c>
      <c r="G17" s="68">
        <f>+E17+E18</f>
        <v>20975.759999999998</v>
      </c>
    </row>
    <row r="18" spans="2:8" s="42" customFormat="1" ht="15.75" x14ac:dyDescent="0.25">
      <c r="B18" s="42" t="s">
        <v>61</v>
      </c>
      <c r="E18" s="109">
        <v>10487.88</v>
      </c>
      <c r="F18" s="66" t="s">
        <v>16</v>
      </c>
      <c r="G18" s="42">
        <f>+G17/1.2</f>
        <v>17479.8</v>
      </c>
    </row>
    <row r="19" spans="2:8" s="42" customFormat="1" ht="15.6" x14ac:dyDescent="0.3">
      <c r="E19" s="81"/>
      <c r="F19" s="66"/>
    </row>
    <row r="20" spans="2:8" s="42" customFormat="1" x14ac:dyDescent="0.25">
      <c r="C20" s="42" t="s">
        <v>17</v>
      </c>
      <c r="E20" s="67">
        <v>0</v>
      </c>
      <c r="F20" s="66" t="s">
        <v>16</v>
      </c>
      <c r="H20" s="68"/>
    </row>
    <row r="21" spans="2:8" s="42" customFormat="1" x14ac:dyDescent="0.25">
      <c r="C21" s="42" t="s">
        <v>18</v>
      </c>
      <c r="E21" s="108">
        <f>+E20/1.2</f>
        <v>0</v>
      </c>
      <c r="F21" s="66" t="s">
        <v>19</v>
      </c>
      <c r="G21" s="68"/>
    </row>
    <row r="22" spans="2:8" ht="13.9" x14ac:dyDescent="0.25">
      <c r="E22" s="6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F2597-DC55-4880-820C-E58F83E76848}">
  <dimension ref="B2:I18"/>
  <sheetViews>
    <sheetView topLeftCell="B1" workbookViewId="0">
      <selection activeCell="H21" sqref="H21"/>
    </sheetView>
  </sheetViews>
  <sheetFormatPr defaultColWidth="8.85546875" defaultRowHeight="15.75" x14ac:dyDescent="0.25"/>
  <cols>
    <col min="1" max="1" width="8.85546875" style="86"/>
    <col min="2" max="2" width="9.140625" style="86" bestFit="1" customWidth="1"/>
    <col min="3" max="3" width="34.42578125" style="86" customWidth="1"/>
    <col min="4" max="4" width="7.140625" style="86" bestFit="1" customWidth="1"/>
    <col min="5" max="5" width="14.42578125" style="86" customWidth="1"/>
    <col min="6" max="6" width="15.7109375" style="86" customWidth="1"/>
    <col min="7" max="7" width="12.28515625" style="86" customWidth="1"/>
    <col min="8" max="8" width="10.7109375" style="86" customWidth="1"/>
    <col min="9" max="9" width="11.7109375" style="86" bestFit="1" customWidth="1"/>
    <col min="10" max="16384" width="8.85546875" style="86"/>
  </cols>
  <sheetData>
    <row r="2" spans="2:9" x14ac:dyDescent="0.25">
      <c r="C2" s="86" t="s">
        <v>39</v>
      </c>
    </row>
    <row r="3" spans="2:9" s="87" customFormat="1" ht="31.5" x14ac:dyDescent="0.25">
      <c r="B3" s="88" t="s">
        <v>0</v>
      </c>
      <c r="C3" s="88" t="s">
        <v>1</v>
      </c>
      <c r="D3" s="88" t="s">
        <v>2</v>
      </c>
      <c r="E3" s="89" t="s">
        <v>3</v>
      </c>
      <c r="F3" s="89" t="s">
        <v>4</v>
      </c>
      <c r="G3" s="89" t="s">
        <v>5</v>
      </c>
      <c r="H3" s="41" t="s">
        <v>6</v>
      </c>
      <c r="I3" s="89" t="s">
        <v>7</v>
      </c>
    </row>
    <row r="4" spans="2:9" s="87" customFormat="1" x14ac:dyDescent="0.25">
      <c r="B4" s="90">
        <v>1</v>
      </c>
      <c r="C4" s="91" t="s">
        <v>31</v>
      </c>
      <c r="D4" s="90" t="s">
        <v>10</v>
      </c>
      <c r="E4" s="92">
        <v>-1</v>
      </c>
      <c r="F4" s="45">
        <f>+G5</f>
        <v>76.498099999999994</v>
      </c>
      <c r="G4" s="93">
        <f>E4*F4</f>
        <v>-76.498099999999994</v>
      </c>
      <c r="H4" s="93">
        <f>G4*0.2</f>
        <v>-15.299619999999999</v>
      </c>
      <c r="I4" s="93">
        <f>G4+H4</f>
        <v>-91.797719999999998</v>
      </c>
    </row>
    <row r="5" spans="2:9" s="87" customFormat="1" ht="47.25" x14ac:dyDescent="0.25">
      <c r="B5" s="90">
        <v>2</v>
      </c>
      <c r="C5" s="91" t="s">
        <v>49</v>
      </c>
      <c r="D5" s="90" t="s">
        <v>10</v>
      </c>
      <c r="E5" s="92">
        <v>1.4419999999999999</v>
      </c>
      <c r="F5" s="45">
        <v>53.05</v>
      </c>
      <c r="G5" s="93">
        <f>E5*F5</f>
        <v>76.498099999999994</v>
      </c>
      <c r="H5" s="93">
        <f>G5*0.2</f>
        <v>15.299619999999999</v>
      </c>
      <c r="I5" s="93">
        <f>G5+H5</f>
        <v>91.797719999999998</v>
      </c>
    </row>
    <row r="6" spans="2:9" s="87" customFormat="1" x14ac:dyDescent="0.25">
      <c r="B6" s="94">
        <v>3</v>
      </c>
      <c r="C6" s="95" t="s">
        <v>11</v>
      </c>
      <c r="D6" s="94" t="s">
        <v>10</v>
      </c>
      <c r="E6" s="96">
        <f>E5</f>
        <v>1.4419999999999999</v>
      </c>
      <c r="F6" s="103">
        <v>0.52290000000000003</v>
      </c>
      <c r="G6" s="97">
        <f>E6*F6</f>
        <v>0.75402179999999996</v>
      </c>
      <c r="H6" s="97">
        <f>G6*0.2</f>
        <v>0.15080436</v>
      </c>
      <c r="I6" s="97">
        <f>G6+H6</f>
        <v>0.90482615999999993</v>
      </c>
    </row>
    <row r="7" spans="2:9" x14ac:dyDescent="0.25">
      <c r="F7" s="99" t="s">
        <v>15</v>
      </c>
      <c r="G7" s="100">
        <f>SUM(G4:G6)</f>
        <v>0.75402179999999996</v>
      </c>
      <c r="H7" s="100">
        <f>SUM(H4:H6)</f>
        <v>0.15080436</v>
      </c>
      <c r="I7" s="100">
        <f>SUM(I4:I6)</f>
        <v>0.90482615999999993</v>
      </c>
    </row>
    <row r="12" spans="2:9" x14ac:dyDescent="0.25">
      <c r="C12" s="101" t="s">
        <v>28</v>
      </c>
    </row>
    <row r="14" spans="2:9" x14ac:dyDescent="0.25">
      <c r="B14" s="42" t="s">
        <v>62</v>
      </c>
      <c r="C14" s="42"/>
      <c r="D14" s="42"/>
      <c r="E14" s="109">
        <v>165.852</v>
      </c>
      <c r="F14" s="66" t="s">
        <v>16</v>
      </c>
    </row>
    <row r="15" spans="2:9" x14ac:dyDescent="0.25">
      <c r="B15" s="42" t="s">
        <v>63</v>
      </c>
      <c r="C15" s="42"/>
      <c r="D15" s="42"/>
      <c r="E15" s="109">
        <v>165.852</v>
      </c>
      <c r="F15" s="66" t="s">
        <v>16</v>
      </c>
    </row>
    <row r="16" spans="2:9" x14ac:dyDescent="0.25">
      <c r="B16" s="42"/>
      <c r="C16" s="42"/>
      <c r="D16" s="42"/>
      <c r="E16" s="81"/>
      <c r="F16" s="66"/>
    </row>
    <row r="17" spans="2:7" x14ac:dyDescent="0.25">
      <c r="B17" s="42"/>
      <c r="C17" s="42" t="s">
        <v>17</v>
      </c>
      <c r="D17" s="42"/>
      <c r="E17" s="67">
        <f>E14+E15+I4</f>
        <v>239.90628000000001</v>
      </c>
      <c r="F17" s="66" t="s">
        <v>16</v>
      </c>
      <c r="G17" s="106"/>
    </row>
    <row r="18" spans="2:7" x14ac:dyDescent="0.25">
      <c r="B18" s="42"/>
      <c r="C18" s="42" t="s">
        <v>18</v>
      </c>
      <c r="D18" s="42"/>
      <c r="E18" s="108">
        <f>+E17/1.2</f>
        <v>199.92190000000002</v>
      </c>
      <c r="F18" s="66" t="s">
        <v>19</v>
      </c>
      <c r="G18" s="10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4E481-B964-4CA5-8100-2704296FD1E8}">
  <dimension ref="B2:I20"/>
  <sheetViews>
    <sheetView topLeftCell="B1" workbookViewId="0">
      <selection activeCell="G18" sqref="G18"/>
    </sheetView>
  </sheetViews>
  <sheetFormatPr defaultColWidth="8.85546875" defaultRowHeight="15.75" x14ac:dyDescent="0.25"/>
  <cols>
    <col min="1" max="1" width="8.85546875" style="86"/>
    <col min="2" max="2" width="9.140625" style="86" bestFit="1" customWidth="1"/>
    <col min="3" max="3" width="34.42578125" style="86" customWidth="1"/>
    <col min="4" max="4" width="7.140625" style="86" bestFit="1" customWidth="1"/>
    <col min="5" max="5" width="14.42578125" style="86" customWidth="1"/>
    <col min="6" max="6" width="15.7109375" style="86" customWidth="1"/>
    <col min="7" max="7" width="12.28515625" style="86" customWidth="1"/>
    <col min="8" max="8" width="10.7109375" style="86" customWidth="1"/>
    <col min="9" max="9" width="11.7109375" style="86" bestFit="1" customWidth="1"/>
    <col min="10" max="16384" width="8.85546875" style="86"/>
  </cols>
  <sheetData>
    <row r="2" spans="2:9" x14ac:dyDescent="0.25">
      <c r="C2" s="86" t="s">
        <v>40</v>
      </c>
    </row>
    <row r="3" spans="2:9" s="87" customFormat="1" ht="31.5" x14ac:dyDescent="0.25">
      <c r="B3" s="88" t="s">
        <v>0</v>
      </c>
      <c r="C3" s="88" t="s">
        <v>1</v>
      </c>
      <c r="D3" s="88" t="s">
        <v>2</v>
      </c>
      <c r="E3" s="89" t="s">
        <v>3</v>
      </c>
      <c r="F3" s="89" t="s">
        <v>4</v>
      </c>
      <c r="G3" s="89" t="s">
        <v>5</v>
      </c>
      <c r="H3" s="41" t="s">
        <v>6</v>
      </c>
      <c r="I3" s="89" t="s">
        <v>7</v>
      </c>
    </row>
    <row r="4" spans="2:9" s="87" customFormat="1" x14ac:dyDescent="0.25">
      <c r="B4" s="43">
        <v>1</v>
      </c>
      <c r="C4" s="74" t="s">
        <v>29</v>
      </c>
      <c r="D4" s="48" t="s">
        <v>9</v>
      </c>
      <c r="E4" s="50">
        <v>-1</v>
      </c>
      <c r="F4" s="45">
        <f>+G5</f>
        <v>2176.2701499999994</v>
      </c>
      <c r="G4" s="51">
        <f>E4*F4</f>
        <v>-2176.2701499999994</v>
      </c>
      <c r="H4" s="51">
        <f>G4*0.2</f>
        <v>-435.25402999999989</v>
      </c>
      <c r="I4" s="51">
        <f>G4+H4</f>
        <v>-2611.5241799999994</v>
      </c>
    </row>
    <row r="5" spans="2:9" s="87" customFormat="1" ht="47.25" x14ac:dyDescent="0.25">
      <c r="B5" s="90">
        <v>2</v>
      </c>
      <c r="C5" s="91" t="s">
        <v>50</v>
      </c>
      <c r="D5" s="90" t="s">
        <v>10</v>
      </c>
      <c r="E5" s="92">
        <v>41.022999999999989</v>
      </c>
      <c r="F5" s="45">
        <v>53.05</v>
      </c>
      <c r="G5" s="93">
        <f>E5*F5</f>
        <v>2176.2701499999994</v>
      </c>
      <c r="H5" s="93">
        <f>G5*0.2</f>
        <v>435.25402999999989</v>
      </c>
      <c r="I5" s="93">
        <f>G5+H5</f>
        <v>2611.5241799999994</v>
      </c>
    </row>
    <row r="6" spans="2:9" s="87" customFormat="1" x14ac:dyDescent="0.25">
      <c r="B6" s="94">
        <v>3</v>
      </c>
      <c r="C6" s="95" t="s">
        <v>11</v>
      </c>
      <c r="D6" s="94" t="s">
        <v>10</v>
      </c>
      <c r="E6" s="96">
        <f>E5</f>
        <v>41.022999999999989</v>
      </c>
      <c r="F6" s="103">
        <v>0.52290000000000003</v>
      </c>
      <c r="G6" s="97">
        <f>E6*F6</f>
        <v>21.450926699999997</v>
      </c>
      <c r="H6" s="97">
        <f>G6*0.2</f>
        <v>4.2901853399999998</v>
      </c>
      <c r="I6" s="97">
        <f>G6+H6</f>
        <v>25.741112039999997</v>
      </c>
    </row>
    <row r="7" spans="2:9" s="87" customFormat="1" x14ac:dyDescent="0.25">
      <c r="B7" s="90">
        <v>4</v>
      </c>
      <c r="C7" s="95" t="s">
        <v>12</v>
      </c>
      <c r="D7" s="94" t="s">
        <v>10</v>
      </c>
      <c r="E7" s="98">
        <v>4.6609999999999996</v>
      </c>
      <c r="F7" s="103">
        <v>3.3016999999999999</v>
      </c>
      <c r="G7" s="97">
        <f>E7*F7</f>
        <v>15.389223699999999</v>
      </c>
      <c r="H7" s="97">
        <f>G7*0.2</f>
        <v>3.0778447399999997</v>
      </c>
      <c r="I7" s="97">
        <f>G7+H7</f>
        <v>18.467068439999998</v>
      </c>
    </row>
    <row r="8" spans="2:9" x14ac:dyDescent="0.25">
      <c r="F8" s="99" t="s">
        <v>15</v>
      </c>
      <c r="G8" s="100">
        <f>SUM(G4:G7)</f>
        <v>36.840150399999999</v>
      </c>
      <c r="H8" s="100">
        <f t="shared" ref="H8:I8" si="0">SUM(H4:H7)</f>
        <v>7.3680300799999996</v>
      </c>
      <c r="I8" s="100">
        <f t="shared" si="0"/>
        <v>44.208180479999996</v>
      </c>
    </row>
    <row r="13" spans="2:9" x14ac:dyDescent="0.25">
      <c r="C13" s="101" t="s">
        <v>28</v>
      </c>
    </row>
    <row r="16" spans="2:9" x14ac:dyDescent="0.25">
      <c r="B16" s="42" t="s">
        <v>64</v>
      </c>
      <c r="C16" s="87"/>
      <c r="D16" s="87"/>
      <c r="E16" s="107">
        <v>1453.14</v>
      </c>
      <c r="F16" s="66" t="s">
        <v>16</v>
      </c>
      <c r="G16" s="106"/>
    </row>
    <row r="17" spans="2:7" x14ac:dyDescent="0.25">
      <c r="B17" s="42" t="s">
        <v>65</v>
      </c>
      <c r="C17" s="42"/>
      <c r="D17" s="42"/>
      <c r="E17" s="107">
        <v>1453.14</v>
      </c>
      <c r="F17" s="66" t="s">
        <v>16</v>
      </c>
      <c r="G17" s="106"/>
    </row>
    <row r="18" spans="2:7" x14ac:dyDescent="0.25">
      <c r="B18" s="42"/>
      <c r="C18" s="42"/>
      <c r="D18" s="42"/>
      <c r="E18" s="110"/>
      <c r="F18" s="66"/>
      <c r="G18" s="106"/>
    </row>
    <row r="19" spans="2:7" x14ac:dyDescent="0.25">
      <c r="B19" s="42"/>
      <c r="C19" s="42" t="s">
        <v>17</v>
      </c>
      <c r="D19" s="42"/>
      <c r="E19" s="67">
        <f>E17+I4+E16</f>
        <v>294.75582000000077</v>
      </c>
      <c r="F19" s="66" t="s">
        <v>16</v>
      </c>
    </row>
    <row r="20" spans="2:7" x14ac:dyDescent="0.25">
      <c r="B20" s="42"/>
      <c r="C20" s="42" t="s">
        <v>18</v>
      </c>
      <c r="D20" s="42"/>
      <c r="E20" s="108">
        <f>+E19/1.2</f>
        <v>245.62985000000066</v>
      </c>
      <c r="F20" s="66" t="s">
        <v>19</v>
      </c>
    </row>
  </sheetData>
  <phoneticPr fontId="1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738E9-B68D-4E27-ACFA-EE0DEFE53AB0}">
  <dimension ref="A2:I23"/>
  <sheetViews>
    <sheetView topLeftCell="B1" workbookViewId="0">
      <selection activeCell="G24" sqref="G24"/>
    </sheetView>
  </sheetViews>
  <sheetFormatPr defaultColWidth="8.85546875" defaultRowHeight="15" x14ac:dyDescent="0.25"/>
  <cols>
    <col min="1" max="1" width="8.85546875" style="46"/>
    <col min="2" max="2" width="9.140625" style="46" bestFit="1" customWidth="1"/>
    <col min="3" max="3" width="34.42578125" style="46" customWidth="1"/>
    <col min="4" max="4" width="7.140625" style="46" bestFit="1" customWidth="1"/>
    <col min="5" max="5" width="14.42578125" style="46" customWidth="1"/>
    <col min="6" max="6" width="15.7109375" style="46" customWidth="1"/>
    <col min="7" max="7" width="12.7109375" style="46" bestFit="1" customWidth="1"/>
    <col min="8" max="8" width="10.7109375" style="46" customWidth="1"/>
    <col min="9" max="9" width="11.7109375" style="46" bestFit="1" customWidth="1"/>
    <col min="10" max="16384" width="8.85546875" style="46"/>
  </cols>
  <sheetData>
    <row r="2" spans="1:9" s="42" customFormat="1" x14ac:dyDescent="0.25">
      <c r="B2" s="52"/>
      <c r="C2" s="53" t="s">
        <v>41</v>
      </c>
      <c r="D2" s="52"/>
      <c r="E2" s="54"/>
      <c r="F2" s="57"/>
      <c r="G2" s="58"/>
      <c r="H2" s="58"/>
      <c r="I2" s="58"/>
    </row>
    <row r="3" spans="1:9" s="42" customFormat="1" ht="28.5" x14ac:dyDescent="0.25">
      <c r="B3" s="40" t="s">
        <v>0</v>
      </c>
      <c r="C3" s="40" t="s">
        <v>1</v>
      </c>
      <c r="D3" s="40" t="s">
        <v>2</v>
      </c>
      <c r="E3" s="41" t="s">
        <v>3</v>
      </c>
      <c r="F3" s="41" t="s">
        <v>4</v>
      </c>
      <c r="G3" s="41" t="s">
        <v>5</v>
      </c>
      <c r="H3" s="41" t="s">
        <v>6</v>
      </c>
      <c r="I3" s="41" t="s">
        <v>7</v>
      </c>
    </row>
    <row r="4" spans="1:9" s="42" customFormat="1" ht="15.75" x14ac:dyDescent="0.25">
      <c r="B4" s="13">
        <v>1</v>
      </c>
      <c r="C4" s="14" t="s">
        <v>32</v>
      </c>
      <c r="D4" s="13" t="s">
        <v>9</v>
      </c>
      <c r="E4" s="6">
        <v>-1</v>
      </c>
      <c r="F4" s="25">
        <f>+G5</f>
        <v>24967.50505</v>
      </c>
      <c r="G4" s="16">
        <f>E4*F4</f>
        <v>-24967.50505</v>
      </c>
      <c r="H4" s="16">
        <f>G4*0.2</f>
        <v>-4993.50101</v>
      </c>
      <c r="I4" s="16">
        <f>G4+H4</f>
        <v>-29961.00606</v>
      </c>
    </row>
    <row r="5" spans="1:9" s="42" customFormat="1" ht="45" x14ac:dyDescent="0.25">
      <c r="B5" s="48">
        <v>1</v>
      </c>
      <c r="C5" s="49" t="s">
        <v>51</v>
      </c>
      <c r="D5" s="48" t="s">
        <v>10</v>
      </c>
      <c r="E5" s="50">
        <v>470.64100000000002</v>
      </c>
      <c r="F5" s="45">
        <v>53.05</v>
      </c>
      <c r="G5" s="51">
        <f>E5*F5</f>
        <v>24967.50505</v>
      </c>
      <c r="H5" s="51">
        <f>G5*0.2</f>
        <v>4993.50101</v>
      </c>
      <c r="I5" s="51">
        <f t="shared" ref="I5" si="0">G5+H5</f>
        <v>29961.00606</v>
      </c>
    </row>
    <row r="6" spans="1:9" s="42" customFormat="1" x14ac:dyDescent="0.25">
      <c r="B6" s="43">
        <v>2</v>
      </c>
      <c r="C6" s="59" t="s">
        <v>11</v>
      </c>
      <c r="D6" s="71" t="s">
        <v>10</v>
      </c>
      <c r="E6" s="60">
        <f>E5</f>
        <v>470.64100000000002</v>
      </c>
      <c r="F6" s="64">
        <v>0.52290000000000003</v>
      </c>
      <c r="G6" s="65">
        <f t="shared" ref="G6" si="1">E6*F6</f>
        <v>246.09817890000002</v>
      </c>
      <c r="H6" s="65">
        <f t="shared" ref="H6" si="2">G6*0.2</f>
        <v>49.219635780000004</v>
      </c>
      <c r="I6" s="65">
        <f t="shared" ref="I6" si="3">G6+H6</f>
        <v>295.31781468000003</v>
      </c>
    </row>
    <row r="7" spans="1:9" s="42" customFormat="1" x14ac:dyDescent="0.25">
      <c r="B7" s="48">
        <v>3</v>
      </c>
      <c r="C7" s="49" t="s">
        <v>12</v>
      </c>
      <c r="D7" s="71" t="s">
        <v>10</v>
      </c>
      <c r="E7" s="60">
        <v>12.416999999999998</v>
      </c>
      <c r="F7" s="104">
        <v>3.3016999999999999</v>
      </c>
      <c r="G7" s="65">
        <f t="shared" ref="G7" si="4">E7*F7</f>
        <v>40.99720889999999</v>
      </c>
      <c r="H7" s="65">
        <f t="shared" ref="H7" si="5">G7*0.2</f>
        <v>8.199441779999999</v>
      </c>
      <c r="I7" s="65">
        <f t="shared" ref="I7" si="6">G7+H7</f>
        <v>49.196650679999991</v>
      </c>
    </row>
    <row r="8" spans="1:9" x14ac:dyDescent="0.25">
      <c r="B8" s="43">
        <v>4</v>
      </c>
      <c r="C8" s="61" t="s">
        <v>13</v>
      </c>
      <c r="D8" s="43" t="s">
        <v>14</v>
      </c>
      <c r="E8" s="44"/>
      <c r="F8" s="72"/>
      <c r="G8" s="51">
        <f t="shared" ref="G8" si="7">E8*F8</f>
        <v>0</v>
      </c>
      <c r="H8" s="51">
        <f t="shared" ref="H8" si="8">G8*0.2</f>
        <v>0</v>
      </c>
      <c r="I8" s="51">
        <f t="shared" ref="I8" si="9">G8+H8</f>
        <v>0</v>
      </c>
    </row>
    <row r="9" spans="1:9" x14ac:dyDescent="0.25">
      <c r="F9" s="55" t="s">
        <v>15</v>
      </c>
      <c r="G9" s="56">
        <f t="shared" ref="G9:I9" si="10">SUM(G4:G8)</f>
        <v>287.09538780000003</v>
      </c>
      <c r="H9" s="56">
        <f t="shared" si="10"/>
        <v>57.419077560000005</v>
      </c>
      <c r="I9" s="56">
        <f t="shared" si="10"/>
        <v>344.51446536000003</v>
      </c>
    </row>
    <row r="10" spans="1:9" x14ac:dyDescent="0.25">
      <c r="C10" s="70"/>
      <c r="E10" s="73"/>
    </row>
    <row r="11" spans="1:9" x14ac:dyDescent="0.25">
      <c r="A11" s="42"/>
      <c r="B11" s="42"/>
      <c r="C11" s="42"/>
      <c r="D11" s="42"/>
      <c r="E11" s="56"/>
      <c r="F11" s="66"/>
    </row>
    <row r="12" spans="1:9" x14ac:dyDescent="0.25">
      <c r="C12" s="70"/>
      <c r="E12" s="73"/>
    </row>
    <row r="14" spans="1:9" s="42" customFormat="1" x14ac:dyDescent="0.25"/>
    <row r="16" spans="1:9" x14ac:dyDescent="0.25">
      <c r="B16" s="42"/>
      <c r="C16" s="42"/>
      <c r="D16" s="42"/>
      <c r="E16" s="67"/>
      <c r="F16" s="66"/>
    </row>
    <row r="18" spans="2:6" ht="15.75" x14ac:dyDescent="0.25">
      <c r="B18" s="42" t="s">
        <v>66</v>
      </c>
      <c r="C18" s="87"/>
      <c r="D18" s="87"/>
      <c r="E18" s="107">
        <v>15637.055999999999</v>
      </c>
      <c r="F18" s="111" t="s">
        <v>16</v>
      </c>
    </row>
    <row r="19" spans="2:6" ht="15.75" x14ac:dyDescent="0.25">
      <c r="B19" s="42" t="s">
        <v>67</v>
      </c>
      <c r="C19" s="42"/>
      <c r="D19" s="42"/>
      <c r="E19" s="107">
        <v>15637.055999999999</v>
      </c>
      <c r="F19" s="111" t="s">
        <v>16</v>
      </c>
    </row>
    <row r="20" spans="2:6" ht="15.75" x14ac:dyDescent="0.25">
      <c r="B20" s="42"/>
      <c r="C20" s="42"/>
      <c r="D20" s="42"/>
      <c r="E20" s="110"/>
      <c r="F20" s="111"/>
    </row>
    <row r="21" spans="2:6" x14ac:dyDescent="0.25">
      <c r="B21" s="42"/>
      <c r="C21" s="42" t="s">
        <v>17</v>
      </c>
      <c r="D21" s="42"/>
      <c r="E21" s="67">
        <f>E19+I4+E18</f>
        <v>1313.1059399999976</v>
      </c>
      <c r="F21" s="111" t="s">
        <v>16</v>
      </c>
    </row>
    <row r="22" spans="2:6" x14ac:dyDescent="0.25">
      <c r="B22" s="42"/>
      <c r="C22" s="42" t="s">
        <v>17</v>
      </c>
      <c r="D22" s="42"/>
      <c r="E22" s="67">
        <f>+E21/1.2</f>
        <v>1094.2549499999982</v>
      </c>
      <c r="F22" s="111" t="s">
        <v>19</v>
      </c>
    </row>
    <row r="23" spans="2:6" x14ac:dyDescent="0.25">
      <c r="B23" s="42"/>
      <c r="C23" s="42"/>
      <c r="D23" s="42"/>
      <c r="E23" s="108"/>
      <c r="F23" s="66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22A9F-B950-444A-8426-38789F57CEB4}">
  <dimension ref="B2:I31"/>
  <sheetViews>
    <sheetView tabSelected="1" topLeftCell="B1" workbookViewId="0">
      <selection activeCell="E5" sqref="E5"/>
    </sheetView>
  </sheetViews>
  <sheetFormatPr defaultRowHeight="15" x14ac:dyDescent="0.25"/>
  <cols>
    <col min="3" max="3" width="38.42578125" customWidth="1"/>
    <col min="4" max="4" width="11.28515625" customWidth="1"/>
    <col min="5" max="5" width="15" customWidth="1"/>
    <col min="6" max="6" width="12.42578125" customWidth="1"/>
    <col min="7" max="7" width="14.5703125" customWidth="1"/>
    <col min="8" max="8" width="12.7109375" customWidth="1"/>
    <col min="9" max="9" width="14.42578125" customWidth="1"/>
    <col min="12" max="12" width="9.28515625" bestFit="1" customWidth="1"/>
  </cols>
  <sheetData>
    <row r="2" spans="2:9" x14ac:dyDescent="0.25">
      <c r="C2" t="s">
        <v>42</v>
      </c>
    </row>
    <row r="3" spans="2:9" s="17" customFormat="1" ht="31.5" x14ac:dyDescent="0.25">
      <c r="B3" s="1" t="s">
        <v>0</v>
      </c>
      <c r="C3" s="1" t="s">
        <v>1</v>
      </c>
      <c r="D3" s="1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</row>
    <row r="4" spans="2:9" s="17" customFormat="1" ht="15.75" x14ac:dyDescent="0.25">
      <c r="B4" s="13">
        <v>1</v>
      </c>
      <c r="C4" s="14" t="s">
        <v>20</v>
      </c>
      <c r="D4" s="13" t="s">
        <v>9</v>
      </c>
      <c r="E4" s="6">
        <v>-1</v>
      </c>
      <c r="F4" s="25">
        <f>+G5</f>
        <v>17399.984100000001</v>
      </c>
      <c r="G4" s="16">
        <f>E4*F4</f>
        <v>-17399.984100000001</v>
      </c>
      <c r="H4" s="16">
        <f>G4*0.2</f>
        <v>-3479.9968200000003</v>
      </c>
      <c r="I4" s="16">
        <f>G4+H4</f>
        <v>-20879.980920000002</v>
      </c>
    </row>
    <row r="5" spans="2:9" s="17" customFormat="1" ht="31.5" x14ac:dyDescent="0.25">
      <c r="B5" s="13">
        <f>+B4+1</f>
        <v>2</v>
      </c>
      <c r="C5" s="14" t="s">
        <v>52</v>
      </c>
      <c r="D5" s="13" t="s">
        <v>10</v>
      </c>
      <c r="E5" s="15">
        <v>340.84200000000004</v>
      </c>
      <c r="F5" s="75">
        <v>51.05</v>
      </c>
      <c r="G5" s="16">
        <f>E5*F5</f>
        <v>17399.984100000001</v>
      </c>
      <c r="H5" s="16">
        <f>G5*0.2</f>
        <v>3479.9968200000003</v>
      </c>
      <c r="I5" s="16">
        <f>G5+H5</f>
        <v>20879.980920000002</v>
      </c>
    </row>
    <row r="6" spans="2:9" s="17" customFormat="1" ht="15.75" x14ac:dyDescent="0.25">
      <c r="B6" s="13">
        <v>1</v>
      </c>
      <c r="C6" s="14" t="s">
        <v>20</v>
      </c>
      <c r="D6" s="13" t="s">
        <v>9</v>
      </c>
      <c r="E6" s="15">
        <v>-1</v>
      </c>
      <c r="F6" s="102">
        <f>+G7</f>
        <v>170.42100000000002</v>
      </c>
      <c r="G6" s="16">
        <f t="shared" ref="G6:G11" si="0">E6*F6</f>
        <v>-170.42100000000002</v>
      </c>
      <c r="H6" s="16">
        <f t="shared" ref="H6:H11" si="1">G6*0.2</f>
        <v>-34.084200000000003</v>
      </c>
      <c r="I6" s="16">
        <f t="shared" ref="I6:I11" si="2">G6+H6</f>
        <v>-204.50520000000003</v>
      </c>
    </row>
    <row r="7" spans="2:9" s="17" customFormat="1" ht="31.5" x14ac:dyDescent="0.25">
      <c r="B7" s="13">
        <v>2</v>
      </c>
      <c r="C7" s="14" t="s">
        <v>53</v>
      </c>
      <c r="D7" s="13" t="s">
        <v>10</v>
      </c>
      <c r="E7" s="15">
        <f>E5</f>
        <v>340.84200000000004</v>
      </c>
      <c r="F7" s="80">
        <v>0.5</v>
      </c>
      <c r="G7" s="16">
        <f>E7*F7</f>
        <v>170.42100000000002</v>
      </c>
      <c r="H7" s="16">
        <f t="shared" si="1"/>
        <v>34.084200000000003</v>
      </c>
      <c r="I7" s="16">
        <f t="shared" si="2"/>
        <v>204.50520000000003</v>
      </c>
    </row>
    <row r="8" spans="2:9" s="17" customFormat="1" ht="15.75" x14ac:dyDescent="0.25">
      <c r="B8" s="13">
        <v>3</v>
      </c>
      <c r="C8" s="14" t="s">
        <v>20</v>
      </c>
      <c r="D8" s="13" t="s">
        <v>9</v>
      </c>
      <c r="E8" s="15">
        <v>-1</v>
      </c>
      <c r="F8" s="16">
        <f>+G9</f>
        <v>178.22628180000004</v>
      </c>
      <c r="G8" s="16">
        <f t="shared" si="0"/>
        <v>-178.22628180000004</v>
      </c>
      <c r="H8" s="16">
        <f t="shared" si="1"/>
        <v>-35.645256360000012</v>
      </c>
      <c r="I8" s="16">
        <f t="shared" si="2"/>
        <v>-213.87153816000006</v>
      </c>
    </row>
    <row r="9" spans="2:9" s="17" customFormat="1" ht="15.75" x14ac:dyDescent="0.25">
      <c r="B9" s="13">
        <v>4</v>
      </c>
      <c r="C9" s="14" t="s">
        <v>21</v>
      </c>
      <c r="D9" s="13" t="s">
        <v>10</v>
      </c>
      <c r="E9" s="15">
        <f>E7</f>
        <v>340.84200000000004</v>
      </c>
      <c r="F9" s="18">
        <v>0.52290000000000003</v>
      </c>
      <c r="G9" s="16">
        <f>E9*F9</f>
        <v>178.22628180000004</v>
      </c>
      <c r="H9" s="16">
        <f t="shared" si="1"/>
        <v>35.645256360000012</v>
      </c>
      <c r="I9" s="16">
        <f>G9+H9</f>
        <v>213.87153816000006</v>
      </c>
    </row>
    <row r="10" spans="2:9" s="17" customFormat="1" x14ac:dyDescent="0.25">
      <c r="B10" s="48">
        <v>3</v>
      </c>
      <c r="C10" s="49" t="s">
        <v>12</v>
      </c>
      <c r="D10" s="71" t="s">
        <v>10</v>
      </c>
      <c r="E10" s="60">
        <v>1.514</v>
      </c>
      <c r="F10" s="104">
        <v>3.3016999999999999</v>
      </c>
      <c r="G10" s="65">
        <f t="shared" ref="G10" si="3">E10*F10</f>
        <v>4.9987737999999995</v>
      </c>
      <c r="H10" s="65">
        <f t="shared" si="1"/>
        <v>0.99975475999999996</v>
      </c>
      <c r="I10" s="65">
        <f t="shared" ref="I10" si="4">G10+H10</f>
        <v>5.9985285599999996</v>
      </c>
    </row>
    <row r="11" spans="2:9" s="17" customFormat="1" ht="15.75" x14ac:dyDescent="0.25">
      <c r="B11" s="13">
        <v>8</v>
      </c>
      <c r="C11" s="14" t="s">
        <v>13</v>
      </c>
      <c r="D11" s="13" t="s">
        <v>14</v>
      </c>
      <c r="E11" s="15"/>
      <c r="F11" s="18"/>
      <c r="G11" s="16">
        <f t="shared" si="0"/>
        <v>0</v>
      </c>
      <c r="H11" s="16">
        <f t="shared" si="1"/>
        <v>0</v>
      </c>
      <c r="I11" s="16">
        <f t="shared" si="2"/>
        <v>0</v>
      </c>
    </row>
    <row r="12" spans="2:9" ht="15.75" x14ac:dyDescent="0.25">
      <c r="B12" s="3"/>
      <c r="C12" s="3"/>
      <c r="D12" s="3"/>
      <c r="E12" s="3"/>
      <c r="F12" s="8" t="s">
        <v>15</v>
      </c>
      <c r="G12" s="9">
        <f>SUM(G4:G11)</f>
        <v>4.9987737999999995</v>
      </c>
      <c r="H12" s="9">
        <f>SUM(H4:H11)</f>
        <v>0.99975475999999996</v>
      </c>
      <c r="I12" s="9">
        <f>SUM(I4:I11)</f>
        <v>5.9985285599999996</v>
      </c>
    </row>
    <row r="14" spans="2:9" x14ac:dyDescent="0.25">
      <c r="E14" s="21"/>
      <c r="F14" s="21"/>
    </row>
    <row r="15" spans="2:9" x14ac:dyDescent="0.25">
      <c r="H15" s="19"/>
    </row>
    <row r="18" spans="2:9" s="17" customFormat="1" ht="15.75" x14ac:dyDescent="0.25">
      <c r="B18" s="12" t="s">
        <v>68</v>
      </c>
      <c r="C18" s="12"/>
      <c r="D18" s="12"/>
      <c r="E18" s="81">
        <v>13797.06</v>
      </c>
      <c r="F18" s="82" t="s">
        <v>16</v>
      </c>
      <c r="G18" s="83"/>
    </row>
    <row r="19" spans="2:9" s="17" customFormat="1" ht="15.75" x14ac:dyDescent="0.25">
      <c r="B19" s="12" t="s">
        <v>68</v>
      </c>
      <c r="C19" s="12"/>
      <c r="D19" s="12"/>
      <c r="E19" s="81">
        <v>136.19999999999999</v>
      </c>
      <c r="F19" s="82" t="s">
        <v>16</v>
      </c>
      <c r="G19" s="83"/>
    </row>
    <row r="20" spans="2:9" s="17" customFormat="1" ht="15.75" x14ac:dyDescent="0.25">
      <c r="B20" s="12" t="s">
        <v>68</v>
      </c>
      <c r="C20" s="12"/>
      <c r="D20" s="12"/>
      <c r="E20" s="81">
        <v>142.44</v>
      </c>
      <c r="F20" s="82" t="s">
        <v>16</v>
      </c>
      <c r="G20" s="83"/>
    </row>
    <row r="21" spans="2:9" s="17" customFormat="1" ht="15.75" x14ac:dyDescent="0.25">
      <c r="B21" s="12"/>
      <c r="C21" s="12"/>
      <c r="D21" s="12"/>
      <c r="E21" s="81"/>
      <c r="F21" s="82"/>
    </row>
    <row r="22" spans="2:9" s="17" customFormat="1" ht="15.75" x14ac:dyDescent="0.25">
      <c r="B22" s="12" t="s">
        <v>69</v>
      </c>
      <c r="C22" s="12"/>
      <c r="D22" s="12"/>
      <c r="E22" s="81">
        <v>13797.06</v>
      </c>
      <c r="F22" s="82" t="s">
        <v>16</v>
      </c>
      <c r="G22" s="83"/>
    </row>
    <row r="23" spans="2:9" s="17" customFormat="1" ht="15.75" x14ac:dyDescent="0.25">
      <c r="B23" s="12" t="s">
        <v>69</v>
      </c>
      <c r="C23" s="12"/>
      <c r="D23" s="12"/>
      <c r="E23" s="81">
        <v>136.19999999999999</v>
      </c>
      <c r="F23" s="82" t="s">
        <v>16</v>
      </c>
      <c r="G23" s="83"/>
    </row>
    <row r="24" spans="2:9" s="17" customFormat="1" ht="15.75" x14ac:dyDescent="0.25">
      <c r="B24" s="12" t="s">
        <v>69</v>
      </c>
      <c r="C24" s="12"/>
      <c r="D24" s="12"/>
      <c r="E24" s="81">
        <v>142.44</v>
      </c>
      <c r="F24" s="82" t="s">
        <v>16</v>
      </c>
      <c r="G24" s="83"/>
      <c r="H24" s="83"/>
    </row>
    <row r="25" spans="2:9" s="17" customFormat="1" ht="15.75" x14ac:dyDescent="0.25">
      <c r="B25" s="12"/>
      <c r="C25" s="12"/>
      <c r="D25" s="12"/>
      <c r="E25" s="81"/>
      <c r="F25" s="82"/>
      <c r="H25" s="83"/>
    </row>
    <row r="26" spans="2:9" s="17" customFormat="1" ht="15.75" x14ac:dyDescent="0.25">
      <c r="B26" s="12"/>
      <c r="C26" s="12"/>
      <c r="D26" s="12"/>
      <c r="E26" s="81"/>
      <c r="F26" s="82"/>
      <c r="H26" s="83"/>
    </row>
    <row r="27" spans="2:9" s="17" customFormat="1" ht="15.75" x14ac:dyDescent="0.25">
      <c r="B27" s="12"/>
      <c r="C27" s="12" t="s">
        <v>22</v>
      </c>
      <c r="D27" s="12"/>
      <c r="E27" s="81">
        <f>E28+E29</f>
        <v>6853.0423418399969</v>
      </c>
      <c r="F27" s="82" t="s">
        <v>23</v>
      </c>
      <c r="G27" s="83"/>
    </row>
    <row r="28" spans="2:9" s="17" customFormat="1" ht="15.75" x14ac:dyDescent="0.25">
      <c r="B28" s="12"/>
      <c r="C28" s="17" t="s">
        <v>24</v>
      </c>
      <c r="D28" s="12"/>
      <c r="E28" s="81">
        <f>E22+E18+I4</f>
        <v>6714.1390799999972</v>
      </c>
      <c r="F28" s="82" t="s">
        <v>16</v>
      </c>
    </row>
    <row r="29" spans="2:9" ht="15.75" x14ac:dyDescent="0.25">
      <c r="B29" s="17"/>
      <c r="C29" s="17" t="s">
        <v>25</v>
      </c>
      <c r="D29" s="17"/>
      <c r="E29" s="105">
        <f>E24+E23+E20+E19+I6+I8</f>
        <v>138.90326183999986</v>
      </c>
      <c r="F29" s="82" t="s">
        <v>16</v>
      </c>
      <c r="I29" s="23"/>
    </row>
    <row r="30" spans="2:9" ht="15.75" x14ac:dyDescent="0.25">
      <c r="E30" s="85"/>
      <c r="F30" s="82"/>
      <c r="I30" s="23"/>
    </row>
    <row r="31" spans="2:9" x14ac:dyDescent="0.25">
      <c r="E31" s="84"/>
    </row>
  </sheetData>
  <phoneticPr fontId="1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18F32-51E8-4A32-91B9-641F266CCE61}">
  <dimension ref="B2:I21"/>
  <sheetViews>
    <sheetView topLeftCell="B1" workbookViewId="0">
      <selection activeCell="G17" sqref="G17"/>
    </sheetView>
  </sheetViews>
  <sheetFormatPr defaultColWidth="8.85546875" defaultRowHeight="15.75" x14ac:dyDescent="0.25"/>
  <cols>
    <col min="1" max="1" width="8.85546875" style="3"/>
    <col min="2" max="2" width="9.140625" style="3" bestFit="1" customWidth="1"/>
    <col min="3" max="3" width="34.42578125" style="3" customWidth="1"/>
    <col min="4" max="4" width="7.140625" style="3" bestFit="1" customWidth="1"/>
    <col min="5" max="5" width="14.42578125" style="3" customWidth="1"/>
    <col min="6" max="6" width="15.7109375" style="3" customWidth="1"/>
    <col min="7" max="7" width="12.28515625" style="3" customWidth="1"/>
    <col min="8" max="8" width="10.7109375" style="3" customWidth="1"/>
    <col min="9" max="9" width="12.140625" style="3" bestFit="1" customWidth="1"/>
    <col min="10" max="16384" width="8.85546875" style="3"/>
  </cols>
  <sheetData>
    <row r="2" spans="2:9" x14ac:dyDescent="0.25">
      <c r="C2" s="3" t="s">
        <v>43</v>
      </c>
    </row>
    <row r="3" spans="2:9" s="12" customFormat="1" ht="31.5" x14ac:dyDescent="0.25">
      <c r="B3" s="1" t="s">
        <v>0</v>
      </c>
      <c r="C3" s="1" t="s">
        <v>1</v>
      </c>
      <c r="D3" s="1" t="s">
        <v>2</v>
      </c>
      <c r="E3" s="2" t="s">
        <v>3</v>
      </c>
      <c r="F3" s="2" t="s">
        <v>4</v>
      </c>
      <c r="G3" s="2" t="s">
        <v>5</v>
      </c>
      <c r="H3" s="41" t="s">
        <v>6</v>
      </c>
      <c r="I3" s="2" t="s">
        <v>7</v>
      </c>
    </row>
    <row r="4" spans="2:9" s="42" customFormat="1" x14ac:dyDescent="0.25">
      <c r="B4" s="13">
        <v>1</v>
      </c>
      <c r="C4" s="14" t="s">
        <v>34</v>
      </c>
      <c r="D4" s="13" t="s">
        <v>9</v>
      </c>
      <c r="E4" s="6">
        <v>-1</v>
      </c>
      <c r="F4" s="25">
        <f>+G5</f>
        <v>53636.516000000011</v>
      </c>
      <c r="G4" s="16">
        <f>E4*F4</f>
        <v>-53636.516000000011</v>
      </c>
      <c r="H4" s="16">
        <f>G4*0.2</f>
        <v>-10727.303200000002</v>
      </c>
      <c r="I4" s="16">
        <f>G4+H4</f>
        <v>-64363.819200000013</v>
      </c>
    </row>
    <row r="5" spans="2:9" s="12" customFormat="1" ht="47.25" x14ac:dyDescent="0.25">
      <c r="B5" s="13">
        <v>1</v>
      </c>
      <c r="C5" s="14" t="s">
        <v>54</v>
      </c>
      <c r="D5" s="13" t="s">
        <v>10</v>
      </c>
      <c r="E5" s="15">
        <v>1167.2800000000002</v>
      </c>
      <c r="F5" s="51">
        <v>45.95</v>
      </c>
      <c r="G5" s="16">
        <f t="shared" ref="G5" si="0">E5*F5</f>
        <v>53636.516000000011</v>
      </c>
      <c r="H5" s="16">
        <f>G5*0.2</f>
        <v>10727.303200000002</v>
      </c>
      <c r="I5" s="16">
        <f t="shared" ref="I5" si="1">G5+H5</f>
        <v>64363.819200000013</v>
      </c>
    </row>
    <row r="6" spans="2:9" s="12" customFormat="1" x14ac:dyDescent="0.25">
      <c r="B6" s="26">
        <v>2</v>
      </c>
      <c r="C6" s="27" t="s">
        <v>11</v>
      </c>
      <c r="D6" s="26" t="s">
        <v>10</v>
      </c>
      <c r="E6" s="28">
        <f>E5</f>
        <v>1167.2800000000002</v>
      </c>
      <c r="F6" s="76">
        <v>1.0194000000000001</v>
      </c>
      <c r="G6" s="29">
        <f>E6*F6</f>
        <v>1189.9252320000003</v>
      </c>
      <c r="H6" s="29">
        <f t="shared" ref="H6:H7" si="2">G6*0.2</f>
        <v>237.98504640000007</v>
      </c>
      <c r="I6" s="29">
        <f t="shared" ref="I6:I7" si="3">G6+H6</f>
        <v>1427.9102784000004</v>
      </c>
    </row>
    <row r="7" spans="2:9" s="12" customFormat="1" x14ac:dyDescent="0.25">
      <c r="B7" s="26">
        <v>3</v>
      </c>
      <c r="C7" s="27" t="s">
        <v>26</v>
      </c>
      <c r="D7" s="26" t="s">
        <v>10</v>
      </c>
      <c r="E7" s="28">
        <v>1107.0999999999999</v>
      </c>
      <c r="F7" s="76">
        <v>4.2628000000000004</v>
      </c>
      <c r="G7" s="29">
        <f t="shared" ref="G7" si="4">E7*F7</f>
        <v>4719.3458799999999</v>
      </c>
      <c r="H7" s="29">
        <f t="shared" si="2"/>
        <v>943.86917600000004</v>
      </c>
      <c r="I7" s="29">
        <f t="shared" si="3"/>
        <v>5663.215056</v>
      </c>
    </row>
    <row r="8" spans="2:9" s="12" customFormat="1" x14ac:dyDescent="0.25">
      <c r="B8" s="26">
        <v>3</v>
      </c>
      <c r="C8" s="27" t="s">
        <v>27</v>
      </c>
      <c r="D8" s="26" t="s">
        <v>10</v>
      </c>
      <c r="E8" s="28">
        <v>41.234000000000002</v>
      </c>
      <c r="F8" s="76">
        <v>5.3284000000000002</v>
      </c>
      <c r="G8" s="29">
        <f t="shared" ref="G8:G9" si="5">E8*F8</f>
        <v>219.71124560000001</v>
      </c>
      <c r="H8" s="29">
        <f t="shared" ref="H8:H9" si="6">G8*0.2</f>
        <v>43.942249120000007</v>
      </c>
      <c r="I8" s="29">
        <f t="shared" ref="I8:I9" si="7">G8+H8</f>
        <v>263.65349472000003</v>
      </c>
    </row>
    <row r="9" spans="2:9" s="12" customFormat="1" x14ac:dyDescent="0.25">
      <c r="B9" s="26">
        <v>4</v>
      </c>
      <c r="C9" s="27" t="s">
        <v>12</v>
      </c>
      <c r="D9" s="26" t="s">
        <v>10</v>
      </c>
      <c r="E9" s="28">
        <v>23.713000000000019</v>
      </c>
      <c r="F9" s="76">
        <v>8.3582999999999998</v>
      </c>
      <c r="G9" s="29">
        <f t="shared" si="5"/>
        <v>198.20036790000015</v>
      </c>
      <c r="H9" s="29">
        <f t="shared" si="6"/>
        <v>39.640073580000035</v>
      </c>
      <c r="I9" s="29">
        <f t="shared" si="7"/>
        <v>237.84044148000018</v>
      </c>
    </row>
    <row r="10" spans="2:9" x14ac:dyDescent="0.25">
      <c r="F10" s="8" t="s">
        <v>15</v>
      </c>
      <c r="G10" s="9">
        <f>SUM(G4:G9)</f>
        <v>6327.1827255000007</v>
      </c>
      <c r="H10" s="9">
        <f>SUM(H4:H9)</f>
        <v>1265.4365451000001</v>
      </c>
      <c r="I10" s="9">
        <f>SUM(I4:I9)</f>
        <v>7592.6192706000002</v>
      </c>
    </row>
    <row r="15" spans="2:9" x14ac:dyDescent="0.25">
      <c r="C15" s="20" t="s">
        <v>28</v>
      </c>
    </row>
    <row r="17" spans="2:6" s="46" customFormat="1" x14ac:dyDescent="0.25">
      <c r="B17" s="42" t="s">
        <v>70</v>
      </c>
      <c r="C17" s="87"/>
      <c r="D17" s="87"/>
      <c r="E17" s="107">
        <v>49948.403999999995</v>
      </c>
      <c r="F17" s="111" t="s">
        <v>16</v>
      </c>
    </row>
    <row r="18" spans="2:6" s="46" customFormat="1" x14ac:dyDescent="0.25">
      <c r="B18" s="42" t="s">
        <v>71</v>
      </c>
      <c r="C18" s="42"/>
      <c r="D18" s="42"/>
      <c r="E18" s="107">
        <v>49948.403999999995</v>
      </c>
      <c r="F18" s="111" t="s">
        <v>16</v>
      </c>
    </row>
    <row r="19" spans="2:6" s="46" customFormat="1" x14ac:dyDescent="0.25">
      <c r="B19" s="42"/>
      <c r="C19" s="42"/>
      <c r="D19" s="42"/>
      <c r="E19" s="110"/>
      <c r="F19" s="111"/>
    </row>
    <row r="20" spans="2:6" s="46" customFormat="1" ht="15" x14ac:dyDescent="0.25">
      <c r="B20" s="42"/>
      <c r="C20" s="42" t="s">
        <v>17</v>
      </c>
      <c r="D20" s="42"/>
      <c r="E20" s="67">
        <f>E18+I4+E17</f>
        <v>35532.988799999977</v>
      </c>
      <c r="F20" s="111" t="s">
        <v>16</v>
      </c>
    </row>
    <row r="21" spans="2:6" s="46" customFormat="1" ht="15" x14ac:dyDescent="0.25">
      <c r="B21" s="42"/>
      <c r="C21" s="42" t="s">
        <v>17</v>
      </c>
      <c r="D21" s="42"/>
      <c r="E21" s="67">
        <f>+E20/1.2</f>
        <v>29610.823999999982</v>
      </c>
      <c r="F21" s="111" t="s">
        <v>19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22E19-1368-4B69-AFC6-4DA19C513047}">
  <dimension ref="B2:N21"/>
  <sheetViews>
    <sheetView workbookViewId="0">
      <selection activeCell="M23" sqref="M23"/>
    </sheetView>
  </sheetViews>
  <sheetFormatPr defaultColWidth="8.85546875" defaultRowHeight="15.75" x14ac:dyDescent="0.25"/>
  <cols>
    <col min="1" max="1" width="8.85546875" style="3"/>
    <col min="2" max="2" width="9.140625" style="3" bestFit="1" customWidth="1"/>
    <col min="3" max="3" width="34.42578125" style="3" customWidth="1"/>
    <col min="4" max="4" width="7.140625" style="3" bestFit="1" customWidth="1"/>
    <col min="5" max="5" width="14.42578125" style="3" customWidth="1"/>
    <col min="6" max="6" width="15.7109375" style="3" customWidth="1"/>
    <col min="7" max="7" width="12.28515625" style="3" customWidth="1"/>
    <col min="8" max="8" width="10.7109375" style="3" customWidth="1"/>
    <col min="9" max="9" width="11" style="3" bestFit="1" customWidth="1"/>
    <col min="10" max="16384" width="8.85546875" style="3"/>
  </cols>
  <sheetData>
    <row r="2" spans="2:9" s="12" customFormat="1" x14ac:dyDescent="0.25">
      <c r="B2" s="36"/>
      <c r="C2" s="37" t="s">
        <v>44</v>
      </c>
      <c r="D2" s="36"/>
      <c r="E2" s="38"/>
      <c r="F2" s="34"/>
      <c r="G2" s="39"/>
      <c r="H2" s="39"/>
      <c r="I2" s="39"/>
    </row>
    <row r="3" spans="2:9" s="12" customFormat="1" ht="31.5" x14ac:dyDescent="0.25">
      <c r="B3" s="1" t="s">
        <v>0</v>
      </c>
      <c r="C3" s="1" t="s">
        <v>1</v>
      </c>
      <c r="D3" s="1" t="s">
        <v>2</v>
      </c>
      <c r="E3" s="2" t="s">
        <v>3</v>
      </c>
      <c r="F3" s="2" t="s">
        <v>4</v>
      </c>
      <c r="G3" s="2" t="s">
        <v>5</v>
      </c>
      <c r="H3" s="41" t="s">
        <v>6</v>
      </c>
      <c r="I3" s="2" t="s">
        <v>7</v>
      </c>
    </row>
    <row r="4" spans="2:9" s="42" customFormat="1" x14ac:dyDescent="0.25">
      <c r="B4" s="13">
        <v>1</v>
      </c>
      <c r="C4" s="14" t="s">
        <v>35</v>
      </c>
      <c r="D4" s="13" t="s">
        <v>9</v>
      </c>
      <c r="E4" s="6">
        <v>-1</v>
      </c>
      <c r="F4" s="25">
        <v>1158.3</v>
      </c>
      <c r="G4" s="16">
        <f>E4*F4</f>
        <v>-1158.3</v>
      </c>
      <c r="H4" s="16">
        <f>G4*0.2</f>
        <v>-231.66</v>
      </c>
      <c r="I4" s="16">
        <f>G4+H4</f>
        <v>-1389.96</v>
      </c>
    </row>
    <row r="5" spans="2:9" s="12" customFormat="1" ht="47.25" x14ac:dyDescent="0.25">
      <c r="B5" s="4">
        <v>1</v>
      </c>
      <c r="C5" s="24" t="s">
        <v>55</v>
      </c>
      <c r="D5" s="4" t="s">
        <v>10</v>
      </c>
      <c r="E5" s="6">
        <v>22.748999999999999</v>
      </c>
      <c r="F5" s="75">
        <v>53.05</v>
      </c>
      <c r="G5" s="25">
        <f t="shared" ref="G5" si="0">E5*F5</f>
        <v>1206.8344499999998</v>
      </c>
      <c r="H5" s="25">
        <f>G5*0.2</f>
        <v>241.36688999999998</v>
      </c>
      <c r="I5" s="25">
        <f>G5+H5</f>
        <v>1448.2013399999998</v>
      </c>
    </row>
    <row r="6" spans="2:9" s="12" customFormat="1" x14ac:dyDescent="0.25">
      <c r="B6" s="4">
        <v>1</v>
      </c>
      <c r="C6" s="5" t="s">
        <v>11</v>
      </c>
      <c r="D6" s="4" t="s">
        <v>10</v>
      </c>
      <c r="E6" s="6">
        <f>E5</f>
        <v>22.748999999999999</v>
      </c>
      <c r="F6" s="18">
        <v>1.0194000000000001</v>
      </c>
      <c r="G6" s="25">
        <f t="shared" ref="G6:G7" si="1">E6*F6</f>
        <v>23.190330599999999</v>
      </c>
      <c r="H6" s="25">
        <f t="shared" ref="H6:H7" si="2">G6*0.2</f>
        <v>4.6380661200000004</v>
      </c>
      <c r="I6" s="25">
        <f t="shared" ref="I6:I7" si="3">G6+H6</f>
        <v>27.828396720000001</v>
      </c>
    </row>
    <row r="7" spans="2:9" x14ac:dyDescent="0.25">
      <c r="B7" s="4">
        <f t="shared" ref="B7" si="4">+B6+1</f>
        <v>2</v>
      </c>
      <c r="C7" s="5" t="s">
        <v>13</v>
      </c>
      <c r="D7" s="4" t="s">
        <v>14</v>
      </c>
      <c r="E7" s="6"/>
      <c r="F7" s="11"/>
      <c r="G7" s="25">
        <f t="shared" si="1"/>
        <v>0</v>
      </c>
      <c r="H7" s="25">
        <f t="shared" si="2"/>
        <v>0</v>
      </c>
      <c r="I7" s="25">
        <f t="shared" si="3"/>
        <v>0</v>
      </c>
    </row>
    <row r="8" spans="2:9" x14ac:dyDescent="0.25">
      <c r="F8" s="8" t="s">
        <v>15</v>
      </c>
      <c r="G8" s="79">
        <f>SUM(G4:G7)</f>
        <v>71.724780599999875</v>
      </c>
      <c r="H8" s="79">
        <f t="shared" ref="H8:I8" si="5">SUM(H4:H7)</f>
        <v>14.344956119999988</v>
      </c>
      <c r="I8" s="79">
        <f t="shared" si="5"/>
        <v>86.06973671999981</v>
      </c>
    </row>
    <row r="9" spans="2:9" x14ac:dyDescent="0.25">
      <c r="C9" s="7"/>
      <c r="E9" s="10"/>
    </row>
    <row r="10" spans="2:9" x14ac:dyDescent="0.25">
      <c r="C10" s="7"/>
      <c r="E10" s="10"/>
    </row>
    <row r="11" spans="2:9" x14ac:dyDescent="0.25">
      <c r="C11" s="7"/>
      <c r="E11" s="10"/>
    </row>
    <row r="12" spans="2:9" x14ac:dyDescent="0.25">
      <c r="C12" s="3" t="s">
        <v>30</v>
      </c>
    </row>
    <row r="16" spans="2:9" s="46" customFormat="1" x14ac:dyDescent="0.25">
      <c r="B16" s="42" t="s">
        <v>72</v>
      </c>
      <c r="C16" s="87"/>
      <c r="D16" s="87"/>
      <c r="E16" s="107">
        <v>694.9799999999999</v>
      </c>
      <c r="F16" s="111" t="s">
        <v>16</v>
      </c>
      <c r="G16" s="47"/>
    </row>
    <row r="17" spans="2:14" s="46" customFormat="1" x14ac:dyDescent="0.25">
      <c r="B17" s="42" t="s">
        <v>73</v>
      </c>
      <c r="C17" s="42"/>
      <c r="D17" s="42"/>
      <c r="E17" s="107">
        <v>694.9799999999999</v>
      </c>
      <c r="F17" s="111" t="s">
        <v>16</v>
      </c>
    </row>
    <row r="18" spans="2:14" s="46" customFormat="1" x14ac:dyDescent="0.25">
      <c r="B18" s="42"/>
      <c r="C18" s="42"/>
      <c r="D18" s="42"/>
      <c r="E18" s="110"/>
      <c r="F18" s="111"/>
    </row>
    <row r="19" spans="2:14" s="46" customFormat="1" ht="15" x14ac:dyDescent="0.25">
      <c r="B19" s="42"/>
      <c r="C19" s="42" t="s">
        <v>17</v>
      </c>
      <c r="D19" s="42"/>
      <c r="E19" s="67">
        <f>E17+I4+E16</f>
        <v>0</v>
      </c>
      <c r="F19" s="111" t="s">
        <v>16</v>
      </c>
    </row>
    <row r="20" spans="2:14" s="46" customFormat="1" ht="15" x14ac:dyDescent="0.25">
      <c r="B20" s="42"/>
      <c r="C20" s="42" t="s">
        <v>17</v>
      </c>
      <c r="D20" s="42"/>
      <c r="E20" s="67">
        <f>+E19/1.2</f>
        <v>0</v>
      </c>
      <c r="F20" s="111" t="s">
        <v>19</v>
      </c>
    </row>
    <row r="21" spans="2:14" x14ac:dyDescent="0.25">
      <c r="L21" s="46"/>
      <c r="M21" s="46"/>
      <c r="N21" s="4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54FCB-A276-4F29-B0A7-F2B9438BED42}">
  <dimension ref="A2:I11"/>
  <sheetViews>
    <sheetView topLeftCell="B1" workbookViewId="0">
      <selection activeCell="E15" sqref="E15"/>
    </sheetView>
  </sheetViews>
  <sheetFormatPr defaultColWidth="8.85546875" defaultRowHeight="15.75" x14ac:dyDescent="0.25"/>
  <cols>
    <col min="1" max="1" width="8.85546875" style="3"/>
    <col min="2" max="2" width="9.140625" style="3" bestFit="1" customWidth="1"/>
    <col min="3" max="3" width="34.42578125" style="3" customWidth="1"/>
    <col min="4" max="4" width="7.140625" style="3" bestFit="1" customWidth="1"/>
    <col min="5" max="5" width="14.42578125" style="3" customWidth="1"/>
    <col min="6" max="6" width="15.7109375" style="3" customWidth="1"/>
    <col min="7" max="7" width="12.28515625" style="3" customWidth="1"/>
    <col min="8" max="8" width="10.7109375" style="3" customWidth="1"/>
    <col min="9" max="9" width="11" style="3" bestFit="1" customWidth="1"/>
    <col min="10" max="16384" width="8.85546875" style="3"/>
  </cols>
  <sheetData>
    <row r="2" spans="1:9" s="12" customFormat="1" x14ac:dyDescent="0.25">
      <c r="B2" s="36"/>
      <c r="C2" s="37" t="s">
        <v>45</v>
      </c>
      <c r="D2" s="36"/>
      <c r="E2" s="38"/>
      <c r="F2" s="34"/>
      <c r="G2" s="39"/>
      <c r="H2" s="39"/>
      <c r="I2" s="39"/>
    </row>
    <row r="3" spans="1:9" s="12" customFormat="1" ht="31.5" x14ac:dyDescent="0.25">
      <c r="B3" s="1" t="s">
        <v>0</v>
      </c>
      <c r="C3" s="1" t="s">
        <v>1</v>
      </c>
      <c r="D3" s="1" t="s">
        <v>2</v>
      </c>
      <c r="E3" s="2" t="s">
        <v>3</v>
      </c>
      <c r="F3" s="2" t="s">
        <v>4</v>
      </c>
      <c r="G3" s="2" t="s">
        <v>5</v>
      </c>
      <c r="H3" s="41" t="s">
        <v>6</v>
      </c>
      <c r="I3" s="2" t="s">
        <v>7</v>
      </c>
    </row>
    <row r="4" spans="1:9" s="42" customFormat="1" x14ac:dyDescent="0.25">
      <c r="B4" s="13">
        <v>1</v>
      </c>
      <c r="C4" s="14" t="s">
        <v>36</v>
      </c>
      <c r="D4" s="13" t="s">
        <v>9</v>
      </c>
      <c r="E4" s="6">
        <v>-1</v>
      </c>
      <c r="F4" s="25">
        <v>0</v>
      </c>
      <c r="G4" s="16">
        <f>E4*F4</f>
        <v>0</v>
      </c>
      <c r="H4" s="16">
        <f>G4*0.2</f>
        <v>0</v>
      </c>
      <c r="I4" s="16">
        <f>G4+H4</f>
        <v>0</v>
      </c>
    </row>
    <row r="5" spans="1:9" s="12" customFormat="1" ht="47.25" x14ac:dyDescent="0.25">
      <c r="B5" s="4">
        <v>1</v>
      </c>
      <c r="C5" s="24" t="s">
        <v>56</v>
      </c>
      <c r="D5" s="4" t="s">
        <v>10</v>
      </c>
      <c r="E5" s="6">
        <v>0</v>
      </c>
      <c r="F5" s="75">
        <v>0</v>
      </c>
      <c r="G5" s="25">
        <f t="shared" ref="G5:G7" si="0">E5*F5</f>
        <v>0</v>
      </c>
      <c r="H5" s="25">
        <f>G5*0.2</f>
        <v>0</v>
      </c>
      <c r="I5" s="25">
        <f>G5+H5</f>
        <v>0</v>
      </c>
    </row>
    <row r="6" spans="1:9" x14ac:dyDescent="0.25">
      <c r="A6" s="12"/>
      <c r="B6" s="4">
        <v>1</v>
      </c>
      <c r="C6" s="5" t="s">
        <v>11</v>
      </c>
      <c r="D6" s="4" t="s">
        <v>10</v>
      </c>
      <c r="E6" s="6">
        <f>E5</f>
        <v>0</v>
      </c>
      <c r="F6" s="18">
        <v>0</v>
      </c>
      <c r="G6" s="25">
        <f t="shared" si="0"/>
        <v>0</v>
      </c>
      <c r="H6" s="25">
        <f t="shared" ref="H6:H7" si="1">G6*0.2</f>
        <v>0</v>
      </c>
      <c r="I6" s="25">
        <f t="shared" ref="I6:I7" si="2">G6+H6</f>
        <v>0</v>
      </c>
    </row>
    <row r="7" spans="1:9" x14ac:dyDescent="0.25">
      <c r="B7" s="4">
        <f t="shared" ref="B7" si="3">+B6+1</f>
        <v>2</v>
      </c>
      <c r="C7" s="5" t="s">
        <v>13</v>
      </c>
      <c r="D7" s="4" t="s">
        <v>14</v>
      </c>
      <c r="E7" s="6">
        <v>0</v>
      </c>
      <c r="F7" s="11"/>
      <c r="G7" s="25">
        <f t="shared" si="0"/>
        <v>0</v>
      </c>
      <c r="H7" s="25">
        <f t="shared" si="1"/>
        <v>0</v>
      </c>
      <c r="I7" s="25">
        <f t="shared" si="2"/>
        <v>0</v>
      </c>
    </row>
    <row r="8" spans="1:9" x14ac:dyDescent="0.25">
      <c r="F8" s="8" t="s">
        <v>15</v>
      </c>
      <c r="G8" s="79">
        <f>SUM(G4:G7)</f>
        <v>0</v>
      </c>
      <c r="H8" s="79">
        <f t="shared" ref="H8:I8" si="4">SUM(H4:H7)</f>
        <v>0</v>
      </c>
      <c r="I8" s="79">
        <f t="shared" si="4"/>
        <v>0</v>
      </c>
    </row>
    <row r="9" spans="1:9" x14ac:dyDescent="0.25">
      <c r="C9" s="7"/>
      <c r="E9" s="10"/>
    </row>
    <row r="10" spans="1:9" x14ac:dyDescent="0.25">
      <c r="C10" s="7"/>
      <c r="E10" s="10"/>
    </row>
    <row r="11" spans="1:9" x14ac:dyDescent="0.25">
      <c r="C11" s="7"/>
      <c r="E11" s="10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4da30f3-d450-42f3-a305-6a1de303da54" xsi:nil="true"/>
    <lcf76f155ced4ddcb4097134ff3c332f xmlns="f72fde2d-b807-4537-b4b0-8b27d7e9d203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663273EF680CE46A9BB227905110AE3" ma:contentTypeVersion="15" ma:contentTypeDescription="Create a new document." ma:contentTypeScope="" ma:versionID="c44d2247b42298762f159768c3a70c71">
  <xsd:schema xmlns:xsd="http://www.w3.org/2001/XMLSchema" xmlns:xs="http://www.w3.org/2001/XMLSchema" xmlns:p="http://schemas.microsoft.com/office/2006/metadata/properties" xmlns:ns2="f72fde2d-b807-4537-b4b0-8b27d7e9d203" xmlns:ns3="d4da30f3-d450-42f3-a305-6a1de303da54" targetNamespace="http://schemas.microsoft.com/office/2006/metadata/properties" ma:root="true" ma:fieldsID="099cb61ee19aea13fd7687df9ca6721f" ns2:_="" ns3:_="">
    <xsd:import namespace="f72fde2d-b807-4537-b4b0-8b27d7e9d203"/>
    <xsd:import namespace="d4da30f3-d450-42f3-a305-6a1de303da5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2fde2d-b807-4537-b4b0-8b27d7e9d20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0928c00e-ac5e-44b4-96e5-205a8c1ee00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da30f3-d450-42f3-a305-6a1de303da54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323c5a16-ef6d-447c-bb9c-5a11ecd1522c}" ma:internalName="TaxCatchAll" ma:showField="CatchAllData" ma:web="d4da30f3-d450-42f3-a305-6a1de303da5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8F0FB79-D99B-4C06-98F7-309E5B14E117}">
  <ds:schemaRefs>
    <ds:schemaRef ds:uri="http://schemas.microsoft.com/office/2006/metadata/properties"/>
    <ds:schemaRef ds:uri="http://schemas.microsoft.com/office/infopath/2007/PartnerControls"/>
    <ds:schemaRef ds:uri="d4da30f3-d450-42f3-a305-6a1de303da54"/>
    <ds:schemaRef ds:uri="f72fde2d-b807-4537-b4b0-8b27d7e9d203"/>
  </ds:schemaRefs>
</ds:datastoreItem>
</file>

<file path=customXml/itemProps2.xml><?xml version="1.0" encoding="utf-8"?>
<ds:datastoreItem xmlns:ds="http://schemas.openxmlformats.org/officeDocument/2006/customXml" ds:itemID="{32E4A5D5-D1E1-420A-B3FA-B76BCC3FB3D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72fde2d-b807-4537-b4b0-8b27d7e9d203"/>
    <ds:schemaRef ds:uri="d4da30f3-d450-42f3-a305-6a1de303da5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64903AB-72E5-4BCC-ABCC-CD519F41F0E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Оконч.плащане Русе Кемикълс</vt:lpstr>
      <vt:lpstr>Оконч.плащане Труд </vt:lpstr>
      <vt:lpstr>Оконч.плащане Берус</vt:lpstr>
      <vt:lpstr>Оконч.плащане Бултекс 1</vt:lpstr>
      <vt:lpstr>Оконч.плащане Доминекс</vt:lpstr>
      <vt:lpstr>оконч. плащане РВД </vt:lpstr>
      <vt:lpstr>Оконч.плащане Декотекс</vt:lpstr>
      <vt:lpstr>Оконч.плащане Алуком</vt:lpstr>
      <vt:lpstr>Оконч.плащане Илинден</vt:lpstr>
      <vt:lpstr>Оконч.плащане Ваптех АМ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Aneta Ivanova</cp:lastModifiedBy>
  <cp:revision/>
  <dcterms:created xsi:type="dcterms:W3CDTF">2020-04-03T06:22:14Z</dcterms:created>
  <dcterms:modified xsi:type="dcterms:W3CDTF">2024-05-08T09:14:44Z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0x0101005663273EF680CE46A9BB227905110AE3</vt:lpwstr>
  </property>
  <property fmtid="{D5CDD505-2E9C-101B-9397-08002B2CF9AE}" pid="3" name="MediaServiceImageTags">
    <vt:lpwstr/>
  </property>
</Properties>
</file>