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taIvanova\ТИБИЕЛ ЕООД\Tibiel - Documents\IKONOMIKA\Aneta_TIBIEL\Analiz 2017-2022\DOSTAVKI_2024\FEVRUARI_2024\FAKTURI\Топлофикации\DRUGI_KLIENTI\"/>
    </mc:Choice>
  </mc:AlternateContent>
  <xr:revisionPtr revIDLastSave="0" documentId="13_ncr:1_{22211FAB-D5FA-419A-9AA0-FEFA41CB047F}" xr6:coauthVersionLast="47" xr6:coauthVersionMax="47" xr10:uidLastSave="{00000000-0000-0000-0000-000000000000}"/>
  <bookViews>
    <workbookView xWindow="-120" yWindow="-120" windowWidth="29040" windowHeight="15840" tabRatio="787" xr2:uid="{D93E4178-CC31-4D87-86F4-CC1B2ECB3685}"/>
  </bookViews>
  <sheets>
    <sheet name="Ав.плащане Русе Кемикълс" sheetId="34" r:id="rId1"/>
    <sheet name="Ав.плащане ТРУД" sheetId="23" r:id="rId2"/>
    <sheet name="Берус" sheetId="30" r:id="rId3"/>
    <sheet name="Ав.плащане Бултекс" sheetId="27" r:id="rId4"/>
    <sheet name="Ав.плащане Доминекс" sheetId="5" r:id="rId5"/>
    <sheet name="РВД" sheetId="33" r:id="rId6"/>
    <sheet name="Ав.плащане Тенекс С" sheetId="18" r:id="rId7"/>
    <sheet name="Декотекс" sheetId="24" r:id="rId8"/>
    <sheet name="Нова Пауър" sheetId="25" r:id="rId9"/>
    <sheet name="ЕМИ" sheetId="32" r:id="rId10"/>
    <sheet name="Ав.плащане Алуком" sheetId="12" r:id="rId11"/>
    <sheet name="Ав.плащане ВАПТЕХ" sheetId="29" r:id="rId12"/>
    <sheet name="Ав.плащане Илинден" sheetId="2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4" l="1"/>
  <c r="G4" i="34"/>
  <c r="E4" i="24"/>
  <c r="E4" i="18"/>
  <c r="E4" i="27"/>
  <c r="E3" i="30"/>
  <c r="G3" i="30" s="1"/>
  <c r="H3" i="30" s="1"/>
  <c r="I3" i="30" s="1"/>
  <c r="E9" i="33"/>
  <c r="G9" i="33" s="1"/>
  <c r="E8" i="33"/>
  <c r="G8" i="33" s="1"/>
  <c r="E7" i="33"/>
  <c r="G7" i="33" s="1"/>
  <c r="G6" i="5"/>
  <c r="G5" i="27"/>
  <c r="G4" i="30"/>
  <c r="E6" i="33"/>
  <c r="G6" i="33" s="1"/>
  <c r="H4" i="34" l="1"/>
  <c r="I4" i="34" s="1"/>
  <c r="H5" i="34"/>
  <c r="I5" i="34" s="1"/>
  <c r="H6" i="5"/>
  <c r="I6" i="5" s="1"/>
  <c r="H5" i="27"/>
  <c r="I5" i="27" s="1"/>
  <c r="H4" i="30"/>
  <c r="I4" i="30" s="1"/>
  <c r="H8" i="33"/>
  <c r="I8" i="33" s="1"/>
  <c r="H6" i="33"/>
  <c r="I6" i="33" s="1"/>
  <c r="H7" i="33"/>
  <c r="I7" i="33" s="1"/>
  <c r="H9" i="33"/>
  <c r="I9" i="33" s="1"/>
  <c r="E5" i="33"/>
  <c r="G5" i="33" s="1"/>
  <c r="G4" i="33"/>
  <c r="H4" i="33" l="1"/>
  <c r="I4" i="33" s="1"/>
  <c r="I10" i="33" s="1"/>
  <c r="H5" i="33"/>
  <c r="I5" i="33" s="1"/>
  <c r="G4" i="32" l="1"/>
  <c r="G5" i="25"/>
  <c r="G5" i="24"/>
  <c r="G6" i="18"/>
  <c r="G5" i="18"/>
  <c r="H5" i="18" s="1"/>
  <c r="I5" i="18" s="1"/>
  <c r="G5" i="5"/>
  <c r="G6" i="23"/>
  <c r="H6" i="23" s="1"/>
  <c r="I6" i="23" s="1"/>
  <c r="G5" i="23"/>
  <c r="H5" i="23" s="1"/>
  <c r="H4" i="32" l="1"/>
  <c r="I4" i="32" s="1"/>
  <c r="H5" i="25"/>
  <c r="I5" i="25" s="1"/>
  <c r="H5" i="24"/>
  <c r="I5" i="24" s="1"/>
  <c r="H6" i="18"/>
  <c r="I6" i="18" s="1"/>
  <c r="H5" i="5"/>
  <c r="I5" i="5" s="1"/>
  <c r="I5" i="23"/>
  <c r="G4" i="29" l="1"/>
  <c r="H4" i="29" l="1"/>
  <c r="I4" i="29" s="1"/>
  <c r="G4" i="28" l="1"/>
  <c r="H4" i="28" l="1"/>
  <c r="I4" i="28" s="1"/>
  <c r="G4" i="27" l="1"/>
  <c r="H4" i="27" l="1"/>
  <c r="I4" i="27" s="1"/>
  <c r="G4" i="25" l="1"/>
  <c r="H4" i="25" s="1"/>
  <c r="I4" i="25" l="1"/>
  <c r="G4" i="23"/>
  <c r="H4" i="23" s="1"/>
  <c r="I4" i="23" l="1"/>
  <c r="G4" i="24" l="1"/>
  <c r="H4" i="24" s="1"/>
  <c r="I4" i="24" l="1"/>
  <c r="G4" i="5" l="1"/>
  <c r="H4" i="5" s="1"/>
  <c r="G4" i="12"/>
  <c r="H4" i="12" s="1"/>
  <c r="G4" i="18"/>
  <c r="H4" i="18" s="1"/>
  <c r="I4" i="18" l="1"/>
  <c r="I4" i="5"/>
  <c r="I4" i="12" l="1"/>
</calcChain>
</file>

<file path=xl/sharedStrings.xml><?xml version="1.0" encoding="utf-8"?>
<sst xmlns="http://schemas.openxmlformats.org/spreadsheetml/2006/main" count="170" uniqueCount="27">
  <si>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</si>
  <si>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</si>
  <si>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</si>
  <si>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</si>
  <si>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</si>
  <si>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</si>
  <si>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</si>
  <si>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</si>
  <si>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</si>
  <si>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Договор № ПГ- 0106/Дг22/003/05.07.2021</t>
  </si>
  <si>
    <t>Договор № ПГ-0106/Дг23/013/01.12.2022</t>
  </si>
  <si>
    <t>Договор № ПГ-0106/Дг23/008/30.11.2022</t>
  </si>
  <si>
    <t>Договор № ПГ-0106/Дг23/015/01.12.2022</t>
  </si>
  <si>
    <t>ПГ-0106/Дг23/016/15.12.2022</t>
  </si>
  <si>
    <t>и анекс</t>
  </si>
  <si>
    <t xml:space="preserve">Годишен капацитет </t>
  </si>
  <si>
    <t>Месечен капацитет</t>
  </si>
  <si>
    <t>ДДС 20%</t>
  </si>
  <si>
    <t>Доставка на природен газ м.Януари 2024 1-во  плащане 50%</t>
  </si>
  <si>
    <t>Търговска надбавка за доставка на природен газ м. Януари 2024 1-во  плащане 50%</t>
  </si>
  <si>
    <t>Пренос на природен газ м. Януари 2024 1-во  плащане 50%</t>
  </si>
  <si>
    <t xml:space="preserve">Осигурен годишен капацитет </t>
  </si>
  <si>
    <t xml:space="preserve">Осигурен тримесечен капацитет </t>
  </si>
  <si>
    <t xml:space="preserve">Осигурен месечен капацитет </t>
  </si>
  <si>
    <t>Авансово плащане 50% - доставка на природен газ  01.02.-29.02.2024</t>
  </si>
  <si>
    <t>Авансово плащане 50% - доставка на природен газ  01.02.-29.02.2024 г.</t>
  </si>
  <si>
    <t>Авансово плащане 50% - доставка на природен газ 01.02.-29.02.2024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</si>
</sst>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0000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/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7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8088-3D36-47D3-9A9F-959A5CAEB6F8}">
  <sheetPr>
    <tabColor theme="0"/>
  </sheetPr>
  <dimension ref="B3:I9"/>
  <sheetViews>
    <sheetView tabSelected="1" workbookViewId="0">
      <selection activeCell="C18" sqref="C18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47.25" x14ac:dyDescent="0.25">
      <c r="B4" s="16">
        <v>1</v>
      </c>
      <c r="C4" s="11" t="s">
        <v>26</v>
      </c>
      <c r="D4" s="16" t="s">
        <v>8</v>
      </c>
      <c r="E4" s="17">
        <v>44</v>
      </c>
      <c r="F4" s="13">
        <v>63.9</v>
      </c>
      <c r="G4" s="18">
        <f>E4*F4</f>
        <v>2811.6</v>
      </c>
      <c r="H4" s="18">
        <f>G4*0.2</f>
        <v>562.32000000000005</v>
      </c>
      <c r="I4" s="18">
        <f>G4+H4</f>
        <v>3373.92</v>
      </c>
    </row>
    <row r="5" spans="2:9" s="8" customFormat="1" x14ac:dyDescent="0.25">
      <c r="B5" s="14">
        <v>3</v>
      </c>
      <c r="C5" s="11" t="s">
        <v>16</v>
      </c>
      <c r="D5" s="20" t="s">
        <v>8</v>
      </c>
      <c r="E5" s="15">
        <v>4</v>
      </c>
      <c r="F5" s="25">
        <v>47.251899999999999</v>
      </c>
      <c r="G5" s="26">
        <f>E5*F5</f>
        <v>189.0076</v>
      </c>
      <c r="H5" s="26">
        <f>G5*0.2</f>
        <v>37.801520000000004</v>
      </c>
      <c r="I5" s="26">
        <f>G5+H5</f>
        <v>226.80912000000001</v>
      </c>
    </row>
    <row r="6" spans="2:9" s="8" customFormat="1" x14ac:dyDescent="0.25"/>
    <row r="7" spans="2:9" x14ac:dyDescent="0.25">
      <c r="B7" s="8"/>
      <c r="C7" s="8"/>
      <c r="D7" s="8"/>
      <c r="E7" s="8"/>
      <c r="F7" s="8"/>
      <c r="G7" s="8"/>
      <c r="H7" s="8"/>
      <c r="I7" s="8"/>
    </row>
    <row r="8" spans="2:9" x14ac:dyDescent="0.25">
      <c r="C8" s="4"/>
      <c r="E8" s="5"/>
    </row>
    <row r="9" spans="2:9" x14ac:dyDescent="0.25">
      <c r="C9" s="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E90E-6DC1-4194-8364-728CA368328A}">
  <sheetPr>
    <tabColor theme="0"/>
  </sheetPr>
  <dimension ref="B3:I4"/>
  <sheetViews>
    <sheetView workbookViewId="0">
      <selection activeCell="E4" sqref="E4:F4"/>
    </sheetView>
  </sheetViews>
  <sheetFormatPr defaultRowHeight="15" x14ac:dyDescent="0.25"/>
  <cols>
    <col min="3" max="3" width="21.140625" customWidth="1"/>
    <col min="4" max="4" width="7.85546875" bestFit="1" customWidth="1"/>
    <col min="5" max="5" width="16.5703125" customWidth="1"/>
    <col min="6" max="6" width="20" customWidth="1"/>
    <col min="7" max="7" width="16.140625" customWidth="1"/>
    <col min="8" max="8" width="11.7109375" customWidth="1"/>
    <col min="9" max="9" width="14.5703125" customWidth="1"/>
  </cols>
  <sheetData>
    <row r="3" spans="2:9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ht="15.75" x14ac:dyDescent="0.25">
      <c r="B4" s="20">
        <v>1</v>
      </c>
      <c r="C4" s="21" t="s">
        <v>15</v>
      </c>
      <c r="D4" s="20" t="s">
        <v>8</v>
      </c>
      <c r="E4" s="22">
        <v>110</v>
      </c>
      <c r="F4" s="23">
        <v>63.731625000000008</v>
      </c>
      <c r="G4" s="24">
        <f>E4*F4</f>
        <v>7010.4787500000011</v>
      </c>
      <c r="H4" s="24">
        <f>G4*0.2</f>
        <v>1402.0957500000004</v>
      </c>
      <c r="I4" s="24">
        <f>G4+H4</f>
        <v>8412.5745000000024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3:I7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26</v>
      </c>
      <c r="D4" s="14" t="s">
        <v>8</v>
      </c>
      <c r="E4" s="15">
        <v>27</v>
      </c>
      <c r="F4" s="13">
        <v>63.9</v>
      </c>
      <c r="G4" s="7">
        <f>+E4*F4</f>
        <v>1725.3</v>
      </c>
      <c r="H4" s="7">
        <f>+G4*0.2</f>
        <v>345.06</v>
      </c>
      <c r="I4" s="7">
        <f>G4+H4</f>
        <v>2070.36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9"/>
    </row>
    <row r="7" spans="2:9" x14ac:dyDescent="0.25">
      <c r="C7" s="6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94E9-F1B2-43F2-8371-320CA52700CD}">
  <sheetPr>
    <tabColor theme="0"/>
  </sheetPr>
  <dimension ref="B3:I7"/>
  <sheetViews>
    <sheetView workbookViewId="0">
      <selection activeCell="C27" sqref="C27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24</v>
      </c>
      <c r="D4" s="14" t="s">
        <v>8</v>
      </c>
      <c r="E4" s="15">
        <v>0</v>
      </c>
      <c r="F4" s="13">
        <v>0</v>
      </c>
      <c r="G4" s="7">
        <f>+E4*F4</f>
        <v>0</v>
      </c>
      <c r="H4" s="7">
        <f>+G4*0.2</f>
        <v>0</v>
      </c>
      <c r="I4" s="7">
        <f>G4+H4</f>
        <v>0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9"/>
    </row>
    <row r="7" spans="2:9" x14ac:dyDescent="0.25">
      <c r="C7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D447-5DCA-4E9F-9579-F4E970D00BF6}">
  <sheetPr>
    <tabColor theme="0"/>
  </sheetPr>
  <dimension ref="B3:I7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24</v>
      </c>
      <c r="D4" s="14" t="s">
        <v>8</v>
      </c>
      <c r="E4" s="15">
        <v>15</v>
      </c>
      <c r="F4" s="13">
        <v>63.9</v>
      </c>
      <c r="G4" s="7">
        <f>+E4*F4</f>
        <v>958.5</v>
      </c>
      <c r="H4" s="7">
        <f>+G4*0.2</f>
        <v>191.70000000000002</v>
      </c>
      <c r="I4" s="7">
        <f>G4+H4</f>
        <v>1150.2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9"/>
    </row>
    <row r="7" spans="2:9" x14ac:dyDescent="0.25">
      <c r="C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3:I10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47.25" x14ac:dyDescent="0.25">
      <c r="B4" s="16">
        <v>1</v>
      </c>
      <c r="C4" s="11" t="s">
        <v>26</v>
      </c>
      <c r="D4" s="16" t="s">
        <v>8</v>
      </c>
      <c r="E4" s="17">
        <v>242</v>
      </c>
      <c r="F4" s="13">
        <v>55.71</v>
      </c>
      <c r="G4" s="18">
        <f>E4*F4</f>
        <v>13481.82</v>
      </c>
      <c r="H4" s="18">
        <f>G4*0.2</f>
        <v>2696.364</v>
      </c>
      <c r="I4" s="18">
        <f>G4+H4</f>
        <v>16178.183999999999</v>
      </c>
    </row>
    <row r="5" spans="2:9" s="8" customFormat="1" x14ac:dyDescent="0.25">
      <c r="B5" s="20">
        <v>2</v>
      </c>
      <c r="C5" s="21" t="s">
        <v>15</v>
      </c>
      <c r="D5" s="20" t="s">
        <v>8</v>
      </c>
      <c r="E5" s="22">
        <v>20</v>
      </c>
      <c r="F5" s="23">
        <v>25.1752833</v>
      </c>
      <c r="G5" s="24">
        <f>E5*F5</f>
        <v>503.50566600000002</v>
      </c>
      <c r="H5" s="24">
        <f>G5*0.2</f>
        <v>100.70113320000002</v>
      </c>
      <c r="I5" s="24">
        <f>G5+H5</f>
        <v>604.20679919999998</v>
      </c>
    </row>
    <row r="6" spans="2:9" s="8" customFormat="1" x14ac:dyDescent="0.25">
      <c r="B6" s="14">
        <v>3</v>
      </c>
      <c r="C6" s="11" t="s">
        <v>16</v>
      </c>
      <c r="D6" s="20" t="s">
        <v>8</v>
      </c>
      <c r="E6" s="15">
        <v>7</v>
      </c>
      <c r="F6" s="25">
        <v>47.251899999999999</v>
      </c>
      <c r="G6" s="26">
        <f>E6*F6</f>
        <v>330.76330000000002</v>
      </c>
      <c r="H6" s="26">
        <f>G6*0.2</f>
        <v>66.152660000000012</v>
      </c>
      <c r="I6" s="26">
        <f>G6+H6</f>
        <v>396.91596000000004</v>
      </c>
    </row>
    <row r="7" spans="2:9" s="8" customFormat="1" x14ac:dyDescent="0.25"/>
    <row r="8" spans="2:9" x14ac:dyDescent="0.25">
      <c r="B8" s="8"/>
      <c r="C8" s="8"/>
      <c r="D8" s="8"/>
      <c r="E8" s="8"/>
      <c r="F8" s="8"/>
      <c r="G8" s="8"/>
      <c r="H8" s="8"/>
      <c r="I8" s="8"/>
    </row>
    <row r="9" spans="2:9" x14ac:dyDescent="0.25">
      <c r="C9" s="4"/>
      <c r="E9" s="5"/>
    </row>
    <row r="10" spans="2:9" x14ac:dyDescent="0.25">
      <c r="C10" s="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9C0D-CF04-4438-9036-07E2F4D7659A}">
  <sheetPr>
    <tabColor theme="0"/>
  </sheetPr>
  <dimension ref="B2:I4"/>
  <sheetViews>
    <sheetView workbookViewId="0">
      <selection activeCell="E4" sqref="E4"/>
    </sheetView>
  </sheetViews>
  <sheetFormatPr defaultRowHeight="15" x14ac:dyDescent="0.25"/>
  <cols>
    <col min="3" max="3" width="28.5703125" customWidth="1"/>
  </cols>
  <sheetData>
    <row r="2" spans="2:9" s="3" customFormat="1" ht="63" x14ac:dyDescent="0.25">
      <c r="B2" s="9" t="s">
        <v>0</v>
      </c>
      <c r="C2" s="9" t="s">
        <v>1</v>
      </c>
      <c r="D2" s="9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</row>
    <row r="3" spans="2:9" s="3" customFormat="1" ht="47.25" x14ac:dyDescent="0.25">
      <c r="B3" s="16">
        <v>1</v>
      </c>
      <c r="C3" s="11" t="s">
        <v>26</v>
      </c>
      <c r="D3" s="16" t="s">
        <v>8</v>
      </c>
      <c r="E3" s="17">
        <f>10.15/2</f>
        <v>5.0750000000000002</v>
      </c>
      <c r="F3" s="13">
        <v>63.9</v>
      </c>
      <c r="G3" s="18">
        <f>E3*F3</f>
        <v>324.29250000000002</v>
      </c>
      <c r="H3" s="18">
        <f>G3*0.2</f>
        <v>64.858500000000006</v>
      </c>
      <c r="I3" s="18">
        <f>G3+H3</f>
        <v>389.15100000000001</v>
      </c>
    </row>
    <row r="4" spans="2:9" ht="15.75" x14ac:dyDescent="0.25">
      <c r="B4" s="14">
        <v>2</v>
      </c>
      <c r="C4" s="11" t="s">
        <v>16</v>
      </c>
      <c r="D4" s="20" t="s">
        <v>8</v>
      </c>
      <c r="E4" s="15">
        <v>0.35</v>
      </c>
      <c r="F4" s="25">
        <v>47.251899999999999</v>
      </c>
      <c r="G4" s="26">
        <f>E4*F4</f>
        <v>16.538164999999999</v>
      </c>
      <c r="H4" s="26">
        <f>G4*0.2</f>
        <v>3.307633</v>
      </c>
      <c r="I4" s="26">
        <f>G4+H4</f>
        <v>19.845797999999998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3:I7"/>
  <sheetViews>
    <sheetView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26</v>
      </c>
      <c r="D4" s="14" t="s">
        <v>8</v>
      </c>
      <c r="E4" s="15">
        <f>53.2/2</f>
        <v>26.6</v>
      </c>
      <c r="F4" s="13">
        <v>63.9</v>
      </c>
      <c r="G4" s="7">
        <f>+E4*F4</f>
        <v>1699.74</v>
      </c>
      <c r="H4" s="7">
        <f>+G4*0.2</f>
        <v>339.94800000000004</v>
      </c>
      <c r="I4" s="7">
        <f>G4+H4</f>
        <v>2039.6880000000001</v>
      </c>
    </row>
    <row r="5" spans="2:9" x14ac:dyDescent="0.25">
      <c r="B5" s="14">
        <v>2</v>
      </c>
      <c r="C5" s="11" t="s">
        <v>16</v>
      </c>
      <c r="D5" s="20" t="s">
        <v>8</v>
      </c>
      <c r="E5" s="15">
        <v>1.83</v>
      </c>
      <c r="F5" s="25">
        <v>47.251899999999999</v>
      </c>
      <c r="G5" s="26">
        <f>E5*F5</f>
        <v>86.470977000000005</v>
      </c>
      <c r="H5" s="26">
        <f>G5*0.2</f>
        <v>17.294195400000003</v>
      </c>
      <c r="I5" s="26">
        <f>G5+H5</f>
        <v>103.76517240000001</v>
      </c>
    </row>
    <row r="6" spans="2:9" x14ac:dyDescent="0.25">
      <c r="C6" s="4"/>
      <c r="E6" s="5"/>
      <c r="I6" s="19"/>
    </row>
    <row r="7" spans="2:9" x14ac:dyDescent="0.25">
      <c r="C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3:I9"/>
  <sheetViews>
    <sheetView topLeftCell="A2"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24</v>
      </c>
      <c r="D4" s="14" t="s">
        <v>8</v>
      </c>
      <c r="E4" s="15">
        <v>263</v>
      </c>
      <c r="F4" s="13">
        <v>63.9</v>
      </c>
      <c r="G4" s="7">
        <f>+F4*E4</f>
        <v>16805.7</v>
      </c>
      <c r="H4" s="7">
        <f>+G4*0.2</f>
        <v>3361.1400000000003</v>
      </c>
      <c r="I4" s="7">
        <f>+G4+H4</f>
        <v>20166.84</v>
      </c>
    </row>
    <row r="5" spans="2:9" x14ac:dyDescent="0.25">
      <c r="B5" s="20">
        <v>2</v>
      </c>
      <c r="C5" s="21" t="s">
        <v>15</v>
      </c>
      <c r="D5" s="20" t="s">
        <v>8</v>
      </c>
      <c r="E5" s="22">
        <v>18</v>
      </c>
      <c r="F5" s="23">
        <v>25.1752833</v>
      </c>
      <c r="G5" s="24">
        <f>E5*F5</f>
        <v>453.15509939999998</v>
      </c>
      <c r="H5" s="24">
        <f>G5*0.2</f>
        <v>90.631019879999997</v>
      </c>
      <c r="I5" s="24">
        <f>G5+H5</f>
        <v>543.78611927999998</v>
      </c>
    </row>
    <row r="6" spans="2:9" x14ac:dyDescent="0.25">
      <c r="B6" s="14">
        <v>3</v>
      </c>
      <c r="C6" s="11" t="s">
        <v>16</v>
      </c>
      <c r="D6" s="20" t="s">
        <v>8</v>
      </c>
      <c r="E6" s="15">
        <v>4.5</v>
      </c>
      <c r="F6" s="25">
        <v>47.251899999999999</v>
      </c>
      <c r="G6" s="26">
        <f>E6*F6</f>
        <v>212.63354999999999</v>
      </c>
      <c r="H6" s="26">
        <f>G6*0.2</f>
        <v>42.526710000000001</v>
      </c>
      <c r="I6" s="26">
        <f>G6+H6</f>
        <v>255.16025999999999</v>
      </c>
    </row>
    <row r="7" spans="2:9" x14ac:dyDescent="0.25">
      <c r="B7" s="8"/>
      <c r="C7" s="8"/>
      <c r="D7" s="8"/>
      <c r="E7" s="8"/>
      <c r="F7" s="8"/>
      <c r="G7" s="8"/>
      <c r="H7" s="8"/>
      <c r="I7" s="8"/>
    </row>
    <row r="8" spans="2:9" x14ac:dyDescent="0.25">
      <c r="C8" s="4"/>
      <c r="E8" s="5"/>
    </row>
    <row r="9" spans="2:9" x14ac:dyDescent="0.25">
      <c r="C9" s="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A3:J10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1:10" ht="31.5" x14ac:dyDescent="0.25">
      <c r="B3" s="28" t="s">
        <v>0</v>
      </c>
      <c r="C3" s="28" t="s">
        <v>1</v>
      </c>
      <c r="D3" s="28" t="s">
        <v>2</v>
      </c>
      <c r="E3" s="29" t="s">
        <v>3</v>
      </c>
      <c r="F3" s="29" t="s">
        <v>4</v>
      </c>
      <c r="G3" s="29" t="s">
        <v>5</v>
      </c>
      <c r="H3" s="29" t="s">
        <v>17</v>
      </c>
      <c r="I3" s="29" t="s">
        <v>7</v>
      </c>
    </row>
    <row r="4" spans="1:10" ht="31.5" x14ac:dyDescent="0.25">
      <c r="B4" s="20">
        <v>1</v>
      </c>
      <c r="C4" s="30" t="s">
        <v>18</v>
      </c>
      <c r="D4" s="20" t="s">
        <v>8</v>
      </c>
      <c r="E4" s="22">
        <v>422.5</v>
      </c>
      <c r="F4" s="15">
        <v>61.9</v>
      </c>
      <c r="G4" s="24">
        <f>E4*F4</f>
        <v>26152.75</v>
      </c>
      <c r="H4" s="24">
        <f>G4*0.2</f>
        <v>5230.55</v>
      </c>
      <c r="I4" s="24">
        <f>G4+H4</f>
        <v>31383.3</v>
      </c>
      <c r="J4" s="31"/>
    </row>
    <row r="5" spans="1:10" ht="47.25" x14ac:dyDescent="0.25">
      <c r="B5" s="20">
        <v>2</v>
      </c>
      <c r="C5" s="21" t="s">
        <v>19</v>
      </c>
      <c r="D5" s="20" t="s">
        <v>8</v>
      </c>
      <c r="E5" s="22">
        <f>+E4</f>
        <v>422.5</v>
      </c>
      <c r="F5" s="32">
        <v>0.5</v>
      </c>
      <c r="G5" s="24">
        <f t="shared" ref="G5:G9" si="0">E5*F5</f>
        <v>211.25</v>
      </c>
      <c r="H5" s="24">
        <f t="shared" ref="H5:H9" si="1">G5*0.2</f>
        <v>42.25</v>
      </c>
      <c r="I5" s="24">
        <f t="shared" ref="I5:I6" si="2">G5+H5</f>
        <v>253.5</v>
      </c>
      <c r="J5" s="33"/>
    </row>
    <row r="6" spans="1:10" ht="31.5" x14ac:dyDescent="0.25">
      <c r="B6" s="34">
        <v>3</v>
      </c>
      <c r="C6" s="35" t="s">
        <v>20</v>
      </c>
      <c r="D6" s="34" t="s">
        <v>8</v>
      </c>
      <c r="E6" s="36">
        <f>+E4</f>
        <v>422.5</v>
      </c>
      <c r="F6" s="37">
        <v>0.52290000000000003</v>
      </c>
      <c r="G6" s="38">
        <f t="shared" si="0"/>
        <v>220.92525000000001</v>
      </c>
      <c r="H6" s="38">
        <f t="shared" si="1"/>
        <v>44.185050000000004</v>
      </c>
      <c r="I6" s="38">
        <f t="shared" si="2"/>
        <v>265.1103</v>
      </c>
      <c r="J6" s="33"/>
    </row>
    <row r="7" spans="1:10" x14ac:dyDescent="0.25">
      <c r="A7" s="39"/>
      <c r="B7" s="40">
        <v>4</v>
      </c>
      <c r="C7" s="41" t="s">
        <v>21</v>
      </c>
      <c r="D7" s="40" t="s">
        <v>8</v>
      </c>
      <c r="E7" s="42">
        <f>3*29</f>
        <v>87</v>
      </c>
      <c r="F7" s="43">
        <v>0.82769999999999999</v>
      </c>
      <c r="G7" s="24">
        <f t="shared" si="0"/>
        <v>72.009900000000002</v>
      </c>
      <c r="H7" s="24">
        <f t="shared" si="1"/>
        <v>14.401980000000002</v>
      </c>
      <c r="I7" s="24">
        <f>G7+H7</f>
        <v>86.411879999999996</v>
      </c>
    </row>
    <row r="8" spans="1:10" x14ac:dyDescent="0.25">
      <c r="B8" s="40">
        <v>5</v>
      </c>
      <c r="C8" s="41" t="s">
        <v>22</v>
      </c>
      <c r="D8" s="40" t="s">
        <v>8</v>
      </c>
      <c r="E8" s="42">
        <f>18*29</f>
        <v>522</v>
      </c>
      <c r="F8" s="43">
        <v>1.4755555555555557</v>
      </c>
      <c r="G8" s="24">
        <f t="shared" si="0"/>
        <v>770.24000000000012</v>
      </c>
      <c r="H8" s="24">
        <f t="shared" si="1"/>
        <v>154.04800000000003</v>
      </c>
      <c r="I8" s="24">
        <f t="shared" ref="I8:I9" si="3">G8+H8</f>
        <v>924.28800000000012</v>
      </c>
    </row>
    <row r="9" spans="1:10" x14ac:dyDescent="0.25">
      <c r="B9" s="40">
        <v>6</v>
      </c>
      <c r="C9" s="41" t="s">
        <v>23</v>
      </c>
      <c r="D9" s="40" t="s">
        <v>8</v>
      </c>
      <c r="E9" s="42">
        <f>9*29</f>
        <v>261</v>
      </c>
      <c r="F9" s="43">
        <v>1.6876</v>
      </c>
      <c r="G9" s="24">
        <f t="shared" si="0"/>
        <v>440.46359999999999</v>
      </c>
      <c r="H9" s="24">
        <f t="shared" si="1"/>
        <v>88.09272</v>
      </c>
      <c r="I9" s="24">
        <f t="shared" si="3"/>
        <v>528.55632000000003</v>
      </c>
    </row>
    <row r="10" spans="1:10" x14ac:dyDescent="0.25">
      <c r="I10" s="19">
        <f>SUM(I4:I9)</f>
        <v>33441.166499999999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CD9-D9AE-46A0-B85C-F91FBAD823AD}">
  <sheetPr>
    <tabColor theme="0"/>
  </sheetPr>
  <dimension ref="B3:I12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6.42578125" style="3" bestFit="1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5" x14ac:dyDescent="0.25">
      <c r="B4" s="14">
        <v>1</v>
      </c>
      <c r="C4" s="11" t="s">
        <v>24</v>
      </c>
      <c r="D4" s="14" t="s">
        <v>8</v>
      </c>
      <c r="E4" s="15">
        <f>1283.971/2</f>
        <v>641.9855</v>
      </c>
      <c r="F4" s="13">
        <v>55.71</v>
      </c>
      <c r="G4" s="7">
        <f>+F4*E4</f>
        <v>35765.012204999999</v>
      </c>
      <c r="H4" s="7">
        <f>+G4*0.2</f>
        <v>7153.0024410000005</v>
      </c>
      <c r="I4" s="7">
        <f>G4+H4</f>
        <v>42918.014645999996</v>
      </c>
    </row>
    <row r="5" spans="2:9" x14ac:dyDescent="0.25">
      <c r="B5" s="20">
        <v>1</v>
      </c>
      <c r="C5" s="21" t="s">
        <v>15</v>
      </c>
      <c r="D5" s="20" t="s">
        <v>8</v>
      </c>
      <c r="E5" s="22">
        <v>30</v>
      </c>
      <c r="F5" s="27">
        <v>63.731625000000008</v>
      </c>
      <c r="G5" s="7">
        <f t="shared" ref="G5" si="0">+F5*E5</f>
        <v>1911.9487500000002</v>
      </c>
      <c r="H5" s="24">
        <f>G5*0.2</f>
        <v>382.38975000000005</v>
      </c>
      <c r="I5" s="24">
        <f>G5+H5</f>
        <v>2294.3385000000003</v>
      </c>
    </row>
    <row r="6" spans="2:9" x14ac:dyDescent="0.25">
      <c r="B6" s="14">
        <v>2</v>
      </c>
      <c r="C6" s="11" t="s">
        <v>16</v>
      </c>
      <c r="D6" s="20" t="s">
        <v>8</v>
      </c>
      <c r="E6" s="15">
        <v>19</v>
      </c>
      <c r="F6" s="25">
        <v>119.619</v>
      </c>
      <c r="G6" s="26">
        <f>E6*F6</f>
        <v>2272.761</v>
      </c>
      <c r="H6" s="26">
        <f>G6*0.2</f>
        <v>454.55220000000003</v>
      </c>
      <c r="I6" s="26">
        <f>G6+H6</f>
        <v>2727.3132000000001</v>
      </c>
    </row>
    <row r="7" spans="2:9" x14ac:dyDescent="0.25">
      <c r="B7" s="8"/>
      <c r="C7" s="8"/>
      <c r="D7" s="8"/>
      <c r="E7" s="8"/>
      <c r="F7" s="8"/>
      <c r="G7" s="8"/>
      <c r="H7" s="8"/>
      <c r="I7" s="8"/>
    </row>
    <row r="8" spans="2:9" x14ac:dyDescent="0.25">
      <c r="B8" s="8"/>
      <c r="C8" s="8"/>
      <c r="D8" s="8"/>
      <c r="E8" s="8"/>
      <c r="F8" s="8"/>
      <c r="G8" s="8"/>
      <c r="H8" s="8"/>
      <c r="I8" s="8"/>
    </row>
    <row r="9" spans="2:9" x14ac:dyDescent="0.25">
      <c r="B9" s="8"/>
      <c r="C9" s="8"/>
      <c r="D9" s="8"/>
      <c r="E9" s="8"/>
      <c r="F9" s="8"/>
      <c r="G9" s="8"/>
      <c r="H9" s="8"/>
      <c r="I9" s="8"/>
    </row>
    <row r="10" spans="2:9" x14ac:dyDescent="0.25">
      <c r="C10" s="4"/>
      <c r="E10" s="5"/>
    </row>
    <row r="11" spans="2:9" x14ac:dyDescent="0.25">
      <c r="C11" s="6" t="s">
        <v>9</v>
      </c>
    </row>
    <row r="12" spans="2:9" x14ac:dyDescent="0.25">
      <c r="C12" s="3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C98-DE1E-4A7C-AE60-B5ABCF25DC95}">
  <sheetPr>
    <tabColor theme="0"/>
  </sheetPr>
  <dimension ref="B3:I7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25</v>
      </c>
      <c r="D4" s="14" t="s">
        <v>8</v>
      </c>
      <c r="E4" s="15">
        <f>1927.8/2</f>
        <v>963.9</v>
      </c>
      <c r="F4" s="13">
        <v>55.71</v>
      </c>
      <c r="G4" s="7">
        <f>+F4*E4</f>
        <v>53698.868999999999</v>
      </c>
      <c r="H4" s="7">
        <f>+G4*0.2</f>
        <v>10739.773800000001</v>
      </c>
      <c r="I4" s="7">
        <f>G4+H4</f>
        <v>64438.642800000001</v>
      </c>
    </row>
    <row r="5" spans="2:9" x14ac:dyDescent="0.25">
      <c r="B5" s="20">
        <v>1</v>
      </c>
      <c r="C5" s="21" t="s">
        <v>16</v>
      </c>
      <c r="D5" s="20" t="s">
        <v>8</v>
      </c>
      <c r="E5" s="22">
        <v>1</v>
      </c>
      <c r="F5" s="25">
        <v>119.619</v>
      </c>
      <c r="G5" s="7">
        <f t="shared" ref="G5" si="0">+F5*E5</f>
        <v>119.619</v>
      </c>
      <c r="H5" s="24">
        <f>G5*0.2</f>
        <v>23.9238</v>
      </c>
      <c r="I5" s="24">
        <f>G5+H5</f>
        <v>143.5428</v>
      </c>
    </row>
    <row r="6" spans="2:9" x14ac:dyDescent="0.25">
      <c r="C6" s="4"/>
      <c r="E6" s="5"/>
    </row>
    <row r="7" spans="2:9" x14ac:dyDescent="0.25">
      <c r="C7" s="6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4291-B797-4418-A7E1-55A31AB0F9E9}">
  <sheetPr>
    <tabColor theme="0"/>
  </sheetPr>
  <dimension ref="B3:I7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25</v>
      </c>
      <c r="D4" s="14" t="s">
        <v>8</v>
      </c>
      <c r="E4" s="15">
        <v>1015</v>
      </c>
      <c r="F4" s="13">
        <v>63.9</v>
      </c>
      <c r="G4" s="7">
        <f>+F4*E4</f>
        <v>64858.5</v>
      </c>
      <c r="H4" s="7">
        <f>+G4*0.2</f>
        <v>12971.7</v>
      </c>
      <c r="I4" s="7">
        <f>G4+H4</f>
        <v>77830.2</v>
      </c>
    </row>
    <row r="5" spans="2:9" x14ac:dyDescent="0.25">
      <c r="B5" s="20">
        <v>1</v>
      </c>
      <c r="C5" s="21" t="s">
        <v>16</v>
      </c>
      <c r="D5" s="20" t="s">
        <v>8</v>
      </c>
      <c r="E5" s="22">
        <v>70</v>
      </c>
      <c r="F5" s="25">
        <v>141.4717</v>
      </c>
      <c r="G5" s="7">
        <f t="shared" ref="G5" si="0">+F5*E5</f>
        <v>9903.0190000000002</v>
      </c>
      <c r="H5" s="24">
        <f>G5*0.2</f>
        <v>1980.6038000000001</v>
      </c>
      <c r="I5" s="24">
        <f>G5+H5</f>
        <v>11883.622800000001</v>
      </c>
    </row>
    <row r="6" spans="2:9" x14ac:dyDescent="0.25">
      <c r="C6" s="4"/>
      <c r="E6" s="5"/>
    </row>
    <row r="7" spans="2:9" x14ac:dyDescent="0.25">
      <c r="C7" s="6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847e8d033d006f4eeb6a1b5224fa68a6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30faaa33671c829ed96a85441fcc5fa7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287F54-8208-42FC-A2FE-1BEF6ED9E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Ав.плащане Русе Кемикълс</vt:lpstr>
      <vt:lpstr>Ав.плащане ТРУД</vt:lpstr>
      <vt:lpstr>Берус</vt:lpstr>
      <vt:lpstr>Ав.плащане Бултекс</vt:lpstr>
      <vt:lpstr>Ав.плащане Доминекс</vt:lpstr>
      <vt:lpstr>РВД</vt:lpstr>
      <vt:lpstr>Ав.плащане Тенекс С</vt:lpstr>
      <vt:lpstr>Декотекс</vt:lpstr>
      <vt:lpstr>Нова Пауър</vt:lpstr>
      <vt:lpstr>ЕМИ</vt:lpstr>
      <vt:lpstr>Ав.плащане Алуком</vt:lpstr>
      <vt:lpstr>Ав.плащане ВАПТЕХ</vt:lpstr>
      <vt:lpstr>Ав.плащане Илинден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2024-02-13T07:41:13Z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