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826F4358-94E1-417D-98CE-A1F0E2C3C268}" xr6:coauthVersionLast="47" xr6:coauthVersionMax="47" xr10:uidLastSave="{00000000-0000-0000-0000-000000000000}"/>
  <bookViews>
    <workbookView xWindow="6495" yWindow="1140" windowWidth="21600" windowHeight="11235" xr2:uid="{415FB5EB-6D80-42BC-85DA-292F6EBB6530}"/>
  </bookViews>
  <sheets>
    <sheet name="Heron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U29" i="1"/>
  <c r="U28" i="1"/>
  <c r="U27" i="1"/>
  <c r="U26" i="1"/>
  <c r="X28" i="1"/>
  <c r="U25" i="1"/>
  <c r="U24" i="1"/>
  <c r="U31" i="1" s="1"/>
  <c r="L8" i="1"/>
  <c r="L9" i="1"/>
  <c r="K9" i="1" s="1"/>
  <c r="L10" i="1"/>
  <c r="L11" i="1"/>
  <c r="K11" i="1" s="1"/>
  <c r="L12" i="1"/>
  <c r="L13" i="1"/>
  <c r="K13" i="1" s="1"/>
  <c r="L14" i="1"/>
  <c r="L15" i="1"/>
  <c r="K15" i="1" s="1"/>
  <c r="L16" i="1"/>
  <c r="L7" i="1"/>
  <c r="K7" i="1"/>
  <c r="I8" i="1"/>
  <c r="I12" i="1"/>
  <c r="I13" i="1"/>
  <c r="W27" i="1" s="1"/>
  <c r="I16" i="1"/>
  <c r="W30" i="1" s="1"/>
  <c r="G8" i="1"/>
  <c r="G9" i="1"/>
  <c r="G10" i="1"/>
  <c r="O10" i="1" s="1"/>
  <c r="P10" i="1" s="1"/>
  <c r="G11" i="1"/>
  <c r="O11" i="1" s="1"/>
  <c r="P11" i="1" s="1"/>
  <c r="G12" i="1"/>
  <c r="O12" i="1" s="1"/>
  <c r="P12" i="1" s="1"/>
  <c r="G13" i="1"/>
  <c r="O13" i="1" s="1"/>
  <c r="P13" i="1" s="1"/>
  <c r="X27" i="1" s="1"/>
  <c r="G14" i="1"/>
  <c r="O14" i="1" s="1"/>
  <c r="P14" i="1" s="1"/>
  <c r="G15" i="1"/>
  <c r="O15" i="1" s="1"/>
  <c r="P15" i="1" s="1"/>
  <c r="X29" i="1" s="1"/>
  <c r="G16" i="1"/>
  <c r="K16" i="1"/>
  <c r="H16" i="1"/>
  <c r="O16" i="1"/>
  <c r="P16" i="1" s="1"/>
  <c r="X30" i="1" s="1"/>
  <c r="H15" i="1"/>
  <c r="I15" i="1" s="1"/>
  <c r="W29" i="1" s="1"/>
  <c r="K14" i="1"/>
  <c r="H14" i="1"/>
  <c r="I14" i="1" s="1"/>
  <c r="W28" i="1" s="1"/>
  <c r="H13" i="1"/>
  <c r="K12" i="1"/>
  <c r="H12" i="1"/>
  <c r="H11" i="1"/>
  <c r="I11" i="1" s="1"/>
  <c r="W26" i="1" s="1"/>
  <c r="K10" i="1"/>
  <c r="H10" i="1"/>
  <c r="I10" i="1" s="1"/>
  <c r="H9" i="1"/>
  <c r="I9" i="1" s="1"/>
  <c r="O9" i="1"/>
  <c r="P9" i="1" s="1"/>
  <c r="X25" i="1" s="1"/>
  <c r="O8" i="1"/>
  <c r="P8" i="1" s="1"/>
  <c r="K8" i="1"/>
  <c r="H8" i="1"/>
  <c r="I7" i="1"/>
  <c r="W24" i="1" s="1"/>
  <c r="G7" i="1"/>
  <c r="O7" i="1" s="1"/>
  <c r="P7" i="1" s="1"/>
  <c r="H7" i="1"/>
  <c r="W25" i="1" l="1"/>
  <c r="X26" i="1"/>
  <c r="W31" i="1"/>
  <c r="AD27" i="1" s="1"/>
  <c r="V33" i="1"/>
  <c r="X24" i="1"/>
  <c r="X31" i="1" s="1"/>
  <c r="AB28" i="1" l="1"/>
  <c r="AB29" i="1"/>
  <c r="AC29" i="1" l="1"/>
  <c r="AD29" i="1" s="1"/>
  <c r="AC28" i="1"/>
  <c r="AD28" i="1" s="1"/>
  <c r="AC27" i="1"/>
  <c r="V34" i="1"/>
  <c r="AD32" i="1" l="1"/>
</calcChain>
</file>

<file path=xl/sharedStrings.xml><?xml version="1.0" encoding="utf-8"?>
<sst xmlns="http://schemas.openxmlformats.org/spreadsheetml/2006/main" count="42" uniqueCount="33">
  <si>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</si>
  <si>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</si>
  <si>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</si>
  <si>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</si>
  <si>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</si>
  <si>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</si>
  <si>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</si>
  <si>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</si>
  <si>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</si>
  <si>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TIBIEL Servce Fee, EUR/MWh</t>
  </si>
  <si>
    <t>BGH Transaction Fee EUR/MWh</t>
  </si>
  <si>
    <t>Final Deal Price Eur/MWh</t>
  </si>
  <si>
    <t>Invoiced Amount EUR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</si>
  <si>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</si>
  <si>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</si>
  <si>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</si>
  <si>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</si>
  <si>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</si>
  <si>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</si>
  <si>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</si>
  <si>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</si>
  <si>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</si>
  <si>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</si>
  <si>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</si>
  <si>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</si>
  <si>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Daily Summary</t>
  </si>
  <si>
    <t>Total Capacity Charge (Both TSOs)</t>
  </si>
  <si>
    <t>BTG Commodity Charge</t>
  </si>
  <si>
    <t>Total Premium, EUR/MWh</t>
  </si>
  <si>
    <t>Premium</t>
  </si>
  <si>
    <t>Quantity</t>
  </si>
  <si>
    <t>WD</t>
  </si>
  <si>
    <t>Natural Gas at VTP - Gas Days 11-17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</si>
</sst>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BGN]"/>
    <numFmt numFmtId="165" formatCode="[$€-2]\ #,##0.00"/>
    <numFmt numFmtId="166" formatCode="[$€-2]\ #,##0.000"/>
    <numFmt numFmtId="167" formatCode="_-* #,##0.00\ [$€-1]_-;\-* #,##0.00\ [$€-1]_-;_-* &quot;-&quot;??\ [$€-1]_-;_-@_-"/>
  </numFmts>
  <fonts count="9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5" xfId="0" applyBorder="1"/>
    <xf numFmtId="2" fontId="0" fillId="0" borderId="0" xfId="0" applyNumberFormat="1" applyAlignment="1">
      <alignment horizontal="right"/>
    </xf>
    <xf numFmtId="165" fontId="4" fillId="0" borderId="5" xfId="0" applyNumberFormat="1" applyFont="1" applyBorder="1" applyAlignment="1">
      <alignment vertical="center"/>
    </xf>
    <xf numFmtId="14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5" xfId="0" applyNumberFormat="1" applyBorder="1"/>
    <xf numFmtId="166" fontId="0" fillId="0" borderId="15" xfId="0" applyNumberFormat="1" applyBorder="1"/>
    <xf numFmtId="167" fontId="2" fillId="0" borderId="5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4" fontId="0" fillId="0" borderId="16" xfId="0" applyNumberFormat="1" applyBorder="1"/>
    <xf numFmtId="0" fontId="0" fillId="0" borderId="16" xfId="0" applyBorder="1"/>
    <xf numFmtId="2" fontId="0" fillId="0" borderId="16" xfId="0" applyNumberFormat="1" applyBorder="1"/>
    <xf numFmtId="164" fontId="0" fillId="0" borderId="16" xfId="0" applyNumberFormat="1" applyBorder="1"/>
    <xf numFmtId="165" fontId="0" fillId="0" borderId="16" xfId="0" applyNumberFormat="1" applyBorder="1"/>
    <xf numFmtId="166" fontId="0" fillId="0" borderId="16" xfId="0" applyNumberFormat="1" applyBorder="1"/>
    <xf numFmtId="165" fontId="0" fillId="0" borderId="17" xfId="0" applyNumberFormat="1" applyBorder="1"/>
    <xf numFmtId="166" fontId="0" fillId="0" borderId="17" xfId="0" applyNumberFormat="1" applyBorder="1"/>
    <xf numFmtId="14" fontId="0" fillId="0" borderId="2" xfId="0" applyNumberFormat="1" applyBorder="1"/>
    <xf numFmtId="2" fontId="0" fillId="0" borderId="2" xfId="0" applyNumberFormat="1" applyBorder="1"/>
    <xf numFmtId="2" fontId="3" fillId="0" borderId="5" xfId="0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34"/>
  <sheetViews>
    <sheetView tabSelected="1" topLeftCell="Z19" workbookViewId="0">
      <selection activeCell="Z6" sqref="A6:XFD18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3.140625" bestFit="1" customWidth="1"/>
    <col min="9" max="9" width="10.28515625" bestFit="1" customWidth="1"/>
    <col min="11" max="11" width="11.28515625" customWidth="1"/>
    <col min="14" max="14" width="7.28515625" bestFit="1" customWidth="1"/>
    <col min="15" max="15" width="10.28515625" bestFit="1" customWidth="1"/>
    <col min="16" max="16" width="10.425781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18" x14ac:dyDescent="0.25">
      <c r="Q1" t="s">
        <v>17</v>
      </c>
      <c r="R1">
        <v>1.95583</v>
      </c>
    </row>
    <row r="4" spans="2:18" ht="15.75" thickBot="1" x14ac:dyDescent="0.3"/>
    <row r="5" spans="2:18" ht="15.75" thickBot="1" x14ac:dyDescent="0.3">
      <c r="B5" s="50" t="s">
        <v>25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2"/>
    </row>
    <row r="6" spans="2:18" ht="75.75" hidden="1" thickBot="1" x14ac:dyDescent="0.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26</v>
      </c>
      <c r="K6" s="2" t="s">
        <v>9</v>
      </c>
      <c r="L6" s="2" t="s">
        <v>27</v>
      </c>
      <c r="M6" s="2" t="s">
        <v>10</v>
      </c>
      <c r="N6" s="2" t="s">
        <v>28</v>
      </c>
      <c r="O6" s="2" t="s">
        <v>11</v>
      </c>
      <c r="P6" s="3" t="s">
        <v>12</v>
      </c>
    </row>
    <row r="7" spans="2:18" ht="16.5" hidden="1" thickTop="1" thickBot="1" x14ac:dyDescent="0.3">
      <c r="B7" s="27">
        <v>45606</v>
      </c>
      <c r="C7" s="27">
        <v>45607</v>
      </c>
      <c r="D7" s="28" t="s">
        <v>0</v>
      </c>
      <c r="E7" s="29">
        <v>0</v>
      </c>
      <c r="F7" s="30">
        <v>0</v>
      </c>
      <c r="G7" s="31">
        <f>+F7/$R$1</f>
        <v>0</v>
      </c>
      <c r="H7" s="30">
        <f t="shared" ref="H7:H16" si="0">+E7*F7</f>
        <v>0</v>
      </c>
      <c r="I7" s="31">
        <f>+H7/R$1</f>
        <v>0</v>
      </c>
      <c r="J7" s="32">
        <v>1.145</v>
      </c>
      <c r="K7" s="31">
        <f t="shared" ref="K7:K16" si="1">+N7-(M7+L7+J7)</f>
        <v>0.5641282217779664</v>
      </c>
      <c r="L7" s="32">
        <f>0.52/$R$1</f>
        <v>0.26587177822203362</v>
      </c>
      <c r="M7" s="32">
        <v>2.5000000000000001E-2</v>
      </c>
      <c r="N7" s="31">
        <v>2</v>
      </c>
      <c r="O7" s="31">
        <f t="shared" ref="O7:O16" si="2">+G7+N7</f>
        <v>2</v>
      </c>
      <c r="P7" s="31">
        <f t="shared" ref="P7:P16" si="3">+O7*E7</f>
        <v>0</v>
      </c>
    </row>
    <row r="8" spans="2:18" ht="15.75" hidden="1" thickTop="1" x14ac:dyDescent="0.25">
      <c r="B8" s="35">
        <v>45608</v>
      </c>
      <c r="C8" s="35">
        <v>45608</v>
      </c>
      <c r="D8" t="s">
        <v>31</v>
      </c>
      <c r="E8" s="36">
        <v>150</v>
      </c>
      <c r="F8" s="37">
        <v>84</v>
      </c>
      <c r="G8" s="45">
        <f t="shared" ref="G8:G16" si="4">+F8/$R$1</f>
        <v>42.948518020482354</v>
      </c>
      <c r="H8" s="37">
        <f t="shared" si="0"/>
        <v>12600</v>
      </c>
      <c r="I8" s="45">
        <f t="shared" ref="I8:I16" si="5">+H8/R$1</f>
        <v>6442.2777030723528</v>
      </c>
      <c r="J8" s="38">
        <v>1.145</v>
      </c>
      <c r="K8" s="1">
        <f t="shared" si="1"/>
        <v>0.5641282217779664</v>
      </c>
      <c r="L8" s="46">
        <f t="shared" ref="L8:L16" si="6">0.52/$R$1</f>
        <v>0.26587177822203362</v>
      </c>
      <c r="M8" s="38">
        <v>2.5000000000000001E-2</v>
      </c>
      <c r="N8" s="1">
        <v>2</v>
      </c>
      <c r="O8" s="1">
        <f t="shared" si="2"/>
        <v>44.948518020482354</v>
      </c>
      <c r="P8" s="1">
        <f t="shared" si="3"/>
        <v>6742.2777030723528</v>
      </c>
    </row>
    <row r="9" spans="2:18" hidden="1" x14ac:dyDescent="0.25">
      <c r="B9" s="35">
        <v>45608</v>
      </c>
      <c r="C9" s="35">
        <v>45608</v>
      </c>
      <c r="D9" t="s">
        <v>31</v>
      </c>
      <c r="E9" s="36">
        <v>100</v>
      </c>
      <c r="F9" s="37">
        <v>84</v>
      </c>
      <c r="G9" s="1">
        <f t="shared" si="4"/>
        <v>42.948518020482354</v>
      </c>
      <c r="H9" s="37">
        <f t="shared" si="0"/>
        <v>8400</v>
      </c>
      <c r="I9" s="1">
        <f t="shared" si="5"/>
        <v>4294.8518020482352</v>
      </c>
      <c r="J9" s="38">
        <v>1.145</v>
      </c>
      <c r="K9" s="1">
        <f t="shared" si="1"/>
        <v>0.5641282217779664</v>
      </c>
      <c r="L9" s="38">
        <f t="shared" si="6"/>
        <v>0.26587177822203362</v>
      </c>
      <c r="M9" s="38">
        <v>2.5000000000000001E-2</v>
      </c>
      <c r="N9" s="1">
        <v>2</v>
      </c>
      <c r="O9" s="1">
        <f t="shared" si="2"/>
        <v>44.948518020482354</v>
      </c>
      <c r="P9" s="1">
        <f t="shared" si="3"/>
        <v>4494.8518020482352</v>
      </c>
    </row>
    <row r="10" spans="2:18" ht="15.75" hidden="1" thickBot="1" x14ac:dyDescent="0.3">
      <c r="B10" s="39">
        <v>45608</v>
      </c>
      <c r="C10" s="39">
        <v>45608</v>
      </c>
      <c r="D10" s="40" t="s">
        <v>31</v>
      </c>
      <c r="E10" s="41">
        <v>50</v>
      </c>
      <c r="F10" s="42">
        <v>85.5</v>
      </c>
      <c r="G10" s="43">
        <f t="shared" si="4"/>
        <v>43.715455842276683</v>
      </c>
      <c r="H10" s="42">
        <f t="shared" si="0"/>
        <v>4275</v>
      </c>
      <c r="I10" s="43">
        <f t="shared" si="5"/>
        <v>2185.7727921138339</v>
      </c>
      <c r="J10" s="44">
        <v>1.145</v>
      </c>
      <c r="K10" s="43">
        <f t="shared" si="1"/>
        <v>0.5641282217779664</v>
      </c>
      <c r="L10" s="44">
        <f t="shared" si="6"/>
        <v>0.26587177822203362</v>
      </c>
      <c r="M10" s="44">
        <v>2.5000000000000001E-2</v>
      </c>
      <c r="N10" s="43">
        <v>2</v>
      </c>
      <c r="O10" s="43">
        <f t="shared" si="2"/>
        <v>45.715455842276683</v>
      </c>
      <c r="P10" s="43">
        <f t="shared" si="3"/>
        <v>2285.7727921138339</v>
      </c>
    </row>
    <row r="11" spans="2:18" ht="15.75" hidden="1" thickTop="1" x14ac:dyDescent="0.25">
      <c r="B11" s="35">
        <v>45608</v>
      </c>
      <c r="C11" s="35">
        <v>45609</v>
      </c>
      <c r="D11" t="s">
        <v>0</v>
      </c>
      <c r="E11" s="36">
        <v>300</v>
      </c>
      <c r="F11" s="37">
        <v>83.5</v>
      </c>
      <c r="G11" s="1">
        <f t="shared" si="4"/>
        <v>42.692872079884246</v>
      </c>
      <c r="H11" s="37">
        <f t="shared" si="0"/>
        <v>25050</v>
      </c>
      <c r="I11" s="1">
        <f t="shared" si="5"/>
        <v>12807.861623965273</v>
      </c>
      <c r="J11" s="38">
        <v>1.145</v>
      </c>
      <c r="K11" s="1">
        <f t="shared" si="1"/>
        <v>0.5641282217779664</v>
      </c>
      <c r="L11" s="38">
        <f t="shared" si="6"/>
        <v>0.26587177822203362</v>
      </c>
      <c r="M11" s="38">
        <v>2.5000000000000001E-2</v>
      </c>
      <c r="N11" s="1">
        <v>2</v>
      </c>
      <c r="O11" s="1">
        <f t="shared" si="2"/>
        <v>44.692872079884246</v>
      </c>
      <c r="P11" s="1">
        <f t="shared" si="3"/>
        <v>13407.861623965275</v>
      </c>
    </row>
    <row r="12" spans="2:18" ht="15.75" hidden="1" thickBot="1" x14ac:dyDescent="0.3">
      <c r="B12" s="39">
        <v>45608</v>
      </c>
      <c r="C12" s="39">
        <v>45609</v>
      </c>
      <c r="D12" s="40" t="s">
        <v>0</v>
      </c>
      <c r="E12" s="41">
        <v>200</v>
      </c>
      <c r="F12" s="42">
        <v>86</v>
      </c>
      <c r="G12" s="43">
        <f t="shared" si="4"/>
        <v>43.97110178287479</v>
      </c>
      <c r="H12" s="42">
        <f t="shared" si="0"/>
        <v>17200</v>
      </c>
      <c r="I12" s="43">
        <f t="shared" si="5"/>
        <v>8794.2203565749587</v>
      </c>
      <c r="J12" s="44">
        <v>1.145</v>
      </c>
      <c r="K12" s="43">
        <f t="shared" si="1"/>
        <v>0.5641282217779664</v>
      </c>
      <c r="L12" s="44">
        <f t="shared" si="6"/>
        <v>0.26587177822203362</v>
      </c>
      <c r="M12" s="44">
        <v>2.5000000000000001E-2</v>
      </c>
      <c r="N12" s="43">
        <v>2</v>
      </c>
      <c r="O12" s="43">
        <f t="shared" si="2"/>
        <v>45.97110178287479</v>
      </c>
      <c r="P12" s="43">
        <f t="shared" si="3"/>
        <v>9194.2203565749587</v>
      </c>
    </row>
    <row r="13" spans="2:18" ht="16.5" hidden="1" thickTop="1" thickBot="1" x14ac:dyDescent="0.3">
      <c r="B13" s="39">
        <v>45609</v>
      </c>
      <c r="C13" s="39">
        <v>45610</v>
      </c>
      <c r="D13" s="40" t="s">
        <v>0</v>
      </c>
      <c r="E13" s="41">
        <v>500</v>
      </c>
      <c r="F13" s="42">
        <v>84.3</v>
      </c>
      <c r="G13" s="43">
        <f t="shared" si="4"/>
        <v>43.101905584841219</v>
      </c>
      <c r="H13" s="42">
        <f t="shared" si="0"/>
        <v>42150</v>
      </c>
      <c r="I13" s="43">
        <f t="shared" si="5"/>
        <v>21550.952792420609</v>
      </c>
      <c r="J13" s="44">
        <v>1.145</v>
      </c>
      <c r="K13" s="43">
        <f t="shared" si="1"/>
        <v>0.5641282217779664</v>
      </c>
      <c r="L13" s="44">
        <f t="shared" si="6"/>
        <v>0.26587177822203362</v>
      </c>
      <c r="M13" s="44">
        <v>2.5000000000000001E-2</v>
      </c>
      <c r="N13" s="43">
        <v>2</v>
      </c>
      <c r="O13" s="43">
        <f t="shared" si="2"/>
        <v>45.101905584841219</v>
      </c>
      <c r="P13" s="31">
        <f t="shared" si="3"/>
        <v>22550.952792420609</v>
      </c>
    </row>
    <row r="14" spans="2:18" ht="16.5" hidden="1" thickTop="1" thickBot="1" x14ac:dyDescent="0.3">
      <c r="B14" s="27">
        <v>45610</v>
      </c>
      <c r="C14" s="27">
        <v>45611</v>
      </c>
      <c r="D14" s="28" t="s">
        <v>0</v>
      </c>
      <c r="E14" s="29">
        <v>500</v>
      </c>
      <c r="F14" s="30">
        <v>81.5</v>
      </c>
      <c r="G14" s="31">
        <f t="shared" si="4"/>
        <v>41.67028831749181</v>
      </c>
      <c r="H14" s="30">
        <f t="shared" si="0"/>
        <v>40750</v>
      </c>
      <c r="I14" s="31">
        <f t="shared" si="5"/>
        <v>20835.144158745905</v>
      </c>
      <c r="J14" s="32">
        <v>1.145</v>
      </c>
      <c r="K14" s="31">
        <f t="shared" si="1"/>
        <v>0.5641282217779664</v>
      </c>
      <c r="L14" s="32">
        <f t="shared" si="6"/>
        <v>0.26587177822203362</v>
      </c>
      <c r="M14" s="32">
        <v>2.5000000000000001E-2</v>
      </c>
      <c r="N14" s="31">
        <v>2</v>
      </c>
      <c r="O14" s="31">
        <f t="shared" si="2"/>
        <v>43.67028831749181</v>
      </c>
      <c r="P14" s="31">
        <f t="shared" si="3"/>
        <v>21835.144158745905</v>
      </c>
    </row>
    <row r="15" spans="2:18" ht="16.5" hidden="1" thickTop="1" thickBot="1" x14ac:dyDescent="0.3">
      <c r="B15" s="27">
        <v>45611</v>
      </c>
      <c r="C15" s="27">
        <v>45612</v>
      </c>
      <c r="D15" s="28" t="s">
        <v>0</v>
      </c>
      <c r="E15" s="29">
        <v>500</v>
      </c>
      <c r="F15" s="30">
        <v>81</v>
      </c>
      <c r="G15" s="31">
        <f t="shared" si="4"/>
        <v>41.414642376893696</v>
      </c>
      <c r="H15" s="30">
        <f t="shared" si="0"/>
        <v>40500</v>
      </c>
      <c r="I15" s="31">
        <f t="shared" si="5"/>
        <v>20707.321188446847</v>
      </c>
      <c r="J15" s="32">
        <v>1.145</v>
      </c>
      <c r="K15" s="31">
        <f t="shared" si="1"/>
        <v>0.5641282217779664</v>
      </c>
      <c r="L15" s="32">
        <f t="shared" si="6"/>
        <v>0.26587177822203362</v>
      </c>
      <c r="M15" s="32">
        <v>2.5000000000000001E-2</v>
      </c>
      <c r="N15" s="31">
        <v>2</v>
      </c>
      <c r="O15" s="31">
        <f t="shared" si="2"/>
        <v>43.414642376893696</v>
      </c>
      <c r="P15" s="31">
        <f t="shared" si="3"/>
        <v>21707.321188446847</v>
      </c>
    </row>
    <row r="16" spans="2:18" ht="16.5" hidden="1" thickTop="1" thickBot="1" x14ac:dyDescent="0.3">
      <c r="B16" s="27">
        <v>45611</v>
      </c>
      <c r="C16" s="27">
        <v>45613</v>
      </c>
      <c r="D16" s="28" t="s">
        <v>0</v>
      </c>
      <c r="E16" s="29">
        <v>500</v>
      </c>
      <c r="F16" s="30">
        <v>81</v>
      </c>
      <c r="G16" s="31">
        <f t="shared" si="4"/>
        <v>41.414642376893696</v>
      </c>
      <c r="H16" s="30">
        <f t="shared" si="0"/>
        <v>40500</v>
      </c>
      <c r="I16" s="31">
        <f t="shared" si="5"/>
        <v>20707.321188446847</v>
      </c>
      <c r="J16" s="32">
        <v>1.145</v>
      </c>
      <c r="K16" s="31">
        <f t="shared" si="1"/>
        <v>0.5641282217779664</v>
      </c>
      <c r="L16" s="32">
        <f t="shared" si="6"/>
        <v>0.26587177822203362</v>
      </c>
      <c r="M16" s="32">
        <v>2.5000000000000001E-2</v>
      </c>
      <c r="N16" s="31">
        <v>2</v>
      </c>
      <c r="O16" s="31">
        <f t="shared" si="2"/>
        <v>43.414642376893696</v>
      </c>
      <c r="P16" s="31">
        <f t="shared" si="3"/>
        <v>21707.321188446847</v>
      </c>
    </row>
    <row r="17" spans="20:31" ht="15.75" hidden="1" thickTop="1" x14ac:dyDescent="0.25"/>
    <row r="18" spans="20:31" hidden="1" x14ac:dyDescent="0.25"/>
    <row r="21" spans="20:31" ht="15.75" thickBot="1" x14ac:dyDescent="0.3"/>
    <row r="22" spans="20:31" ht="15.75" thickBot="1" x14ac:dyDescent="0.3">
      <c r="Z22" s="11"/>
      <c r="AA22" s="12"/>
      <c r="AB22" s="12"/>
      <c r="AC22" s="12"/>
      <c r="AD22" s="12"/>
      <c r="AE22" s="13"/>
    </row>
    <row r="23" spans="20:31" ht="15.75" thickBot="1" x14ac:dyDescent="0.3">
      <c r="T23" s="9" t="s">
        <v>1</v>
      </c>
      <c r="U23" s="10" t="s">
        <v>30</v>
      </c>
      <c r="V23" s="10" t="s">
        <v>29</v>
      </c>
      <c r="W23" s="10" t="s">
        <v>13</v>
      </c>
      <c r="X23" s="10" t="s">
        <v>14</v>
      </c>
      <c r="Z23" s="14"/>
      <c r="AE23" s="15"/>
    </row>
    <row r="24" spans="20:31" ht="15.75" thickBot="1" x14ac:dyDescent="0.3">
      <c r="T24" s="4">
        <v>45607</v>
      </c>
      <c r="U24" s="34">
        <f>+SUM(E7:E7)</f>
        <v>0</v>
      </c>
      <c r="V24" s="33">
        <v>2</v>
      </c>
      <c r="W24" s="7">
        <f>SUM(I7:I7)</f>
        <v>0</v>
      </c>
      <c r="X24" s="26">
        <f>+SUM(P7:P7)</f>
        <v>0</v>
      </c>
      <c r="Z24" s="14"/>
      <c r="AB24" s="16" t="s">
        <v>19</v>
      </c>
      <c r="AE24" s="15"/>
    </row>
    <row r="25" spans="20:31" ht="15.75" thickBot="1" x14ac:dyDescent="0.3">
      <c r="T25" s="4">
        <v>45608</v>
      </c>
      <c r="U25" s="34">
        <f>SUM(E8:E10)</f>
        <v>300</v>
      </c>
      <c r="V25" s="33">
        <v>2</v>
      </c>
      <c r="W25" s="7">
        <f>SUM(I8:I10)</f>
        <v>12922.902297234423</v>
      </c>
      <c r="X25" s="26">
        <f>SUM(P8:P10)</f>
        <v>13522.902297234423</v>
      </c>
      <c r="Z25" s="14"/>
      <c r="AE25" s="15"/>
    </row>
    <row r="26" spans="20:31" ht="15.75" thickBot="1" x14ac:dyDescent="0.3">
      <c r="T26" s="4">
        <v>45609</v>
      </c>
      <c r="U26" s="34">
        <f>+SUM(E11:E12)</f>
        <v>500</v>
      </c>
      <c r="V26" s="33">
        <v>2</v>
      </c>
      <c r="W26" s="7">
        <f>+SUM(I11:I12)</f>
        <v>21602.081980540232</v>
      </c>
      <c r="X26" s="26">
        <f>+SUM(P11:P12)</f>
        <v>22602.081980540235</v>
      </c>
      <c r="Z26" s="14"/>
      <c r="AA26" s="17" t="s">
        <v>20</v>
      </c>
      <c r="AB26" s="16" t="s">
        <v>21</v>
      </c>
      <c r="AC26" s="16" t="s">
        <v>22</v>
      </c>
      <c r="AD26" s="16" t="s">
        <v>23</v>
      </c>
      <c r="AE26" s="15"/>
    </row>
    <row r="27" spans="20:31" ht="15.75" thickBot="1" x14ac:dyDescent="0.3">
      <c r="T27" s="4">
        <v>45610</v>
      </c>
      <c r="U27" s="34">
        <f>+SUM(E13)</f>
        <v>500</v>
      </c>
      <c r="V27" s="33">
        <v>2</v>
      </c>
      <c r="W27" s="7">
        <f>+I13</f>
        <v>21550.952792420609</v>
      </c>
      <c r="X27" s="26">
        <f>+P13</f>
        <v>22550.952792420609</v>
      </c>
      <c r="Z27" s="14"/>
      <c r="AA27">
        <v>1</v>
      </c>
      <c r="AB27" t="s">
        <v>32</v>
      </c>
      <c r="AC27">
        <f>+U31</f>
        <v>2800</v>
      </c>
      <c r="AD27" s="18">
        <f>+W31</f>
        <v>118325.72360583485</v>
      </c>
      <c r="AE27" s="15"/>
    </row>
    <row r="28" spans="20:31" ht="15.75" thickBot="1" x14ac:dyDescent="0.3">
      <c r="T28" s="47">
        <v>45611</v>
      </c>
      <c r="U28" s="48">
        <f>+E14</f>
        <v>500</v>
      </c>
      <c r="V28" s="33">
        <v>2</v>
      </c>
      <c r="W28" s="7">
        <f>+I14</f>
        <v>20835.144158745905</v>
      </c>
      <c r="X28" s="26">
        <f>+P14</f>
        <v>21835.144158745905</v>
      </c>
      <c r="Z28" s="14"/>
      <c r="AA28">
        <v>2</v>
      </c>
      <c r="AB28" s="19" t="str">
        <f>+"Service Fee "&amp;V33&amp;" *0.56 Eur"</f>
        <v>Service Fee 2800 *0.56 Eur</v>
      </c>
      <c r="AC28">
        <f>+U31</f>
        <v>2800</v>
      </c>
      <c r="AD28" s="20">
        <f>+AC28*0.56</f>
        <v>1568.0000000000002</v>
      </c>
      <c r="AE28" s="15"/>
    </row>
    <row r="29" spans="20:31" ht="15.75" thickBot="1" x14ac:dyDescent="0.3">
      <c r="T29" s="47">
        <v>45612</v>
      </c>
      <c r="U29" s="48">
        <f>+E15</f>
        <v>500</v>
      </c>
      <c r="V29" s="33">
        <v>2</v>
      </c>
      <c r="W29" s="7">
        <f>+I15</f>
        <v>20707.321188446847</v>
      </c>
      <c r="X29" s="26">
        <f>+P15</f>
        <v>21707.321188446847</v>
      </c>
      <c r="Z29" s="14"/>
      <c r="AA29">
        <v>3</v>
      </c>
      <c r="AB29" s="19" t="str">
        <f>+"Transaction Fee "&amp;V33&amp;" *0.025 Eur"</f>
        <v>Transaction Fee 2800 *0.025 Eur</v>
      </c>
      <c r="AC29">
        <f>+U31</f>
        <v>2800</v>
      </c>
      <c r="AD29" s="20">
        <f>+AC29*0.025</f>
        <v>70</v>
      </c>
      <c r="AE29" s="15"/>
    </row>
    <row r="30" spans="20:31" ht="15.75" thickBot="1" x14ac:dyDescent="0.3">
      <c r="T30" s="47">
        <v>45613</v>
      </c>
      <c r="U30" s="48">
        <f>+E16</f>
        <v>500</v>
      </c>
      <c r="V30" s="33">
        <v>2</v>
      </c>
      <c r="W30" s="7">
        <f>+I16</f>
        <v>20707.321188446847</v>
      </c>
      <c r="X30" s="26">
        <f>+P16</f>
        <v>21707.321188446847</v>
      </c>
      <c r="Z30" s="14"/>
      <c r="AE30" s="15"/>
    </row>
    <row r="31" spans="20:31" ht="15.75" thickBot="1" x14ac:dyDescent="0.3">
      <c r="T31" s="5" t="s">
        <v>15</v>
      </c>
      <c r="U31" s="49">
        <f>+SUM(U24:U30)</f>
        <v>2800</v>
      </c>
      <c r="V31" s="6"/>
      <c r="W31" s="8">
        <f>+SUM(W24:W30)</f>
        <v>118325.72360583485</v>
      </c>
      <c r="X31" s="8">
        <f>+SUM(X24:X30)</f>
        <v>123925.72360583488</v>
      </c>
      <c r="Z31" s="14"/>
      <c r="AE31" s="15"/>
    </row>
    <row r="32" spans="20:31" x14ac:dyDescent="0.25">
      <c r="Z32" s="14"/>
      <c r="AC32" t="s">
        <v>24</v>
      </c>
      <c r="AD32" s="21">
        <f>+SUM(AD27:AD29)</f>
        <v>119963.72360583485</v>
      </c>
      <c r="AE32" s="15"/>
    </row>
    <row r="33" spans="20:31" ht="15.75" thickBot="1" x14ac:dyDescent="0.3">
      <c r="T33" t="s">
        <v>16</v>
      </c>
      <c r="V33" s="25">
        <f>+SUM(E6:E24)</f>
        <v>2800</v>
      </c>
      <c r="Z33" s="22"/>
      <c r="AA33" s="23"/>
      <c r="AB33" s="23"/>
      <c r="AC33" s="23"/>
      <c r="AD33" s="23"/>
      <c r="AE33" s="24"/>
    </row>
    <row r="34" spans="20:31" x14ac:dyDescent="0.25">
      <c r="T34" t="s">
        <v>18</v>
      </c>
      <c r="V34" s="1">
        <f>+X31</f>
        <v>123925.72360583488</v>
      </c>
    </row>
  </sheetData>
  <mergeCells count="1">
    <mergeCell ref="B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2024-11-18T13:47:32Z</dcterms:modified>
</cp:coreProperties>
</file>