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ckoffice\Desktop\"/>
    </mc:Choice>
  </mc:AlternateContent>
  <xr:revisionPtr revIDLastSave="0" documentId="8_{B6A98A9B-FE97-4926-A7B8-F790E3CD4867}" xr6:coauthVersionLast="47" xr6:coauthVersionMax="47" xr10:uidLastSave="{00000000-0000-0000-0000-000000000000}"/>
  <bookViews>
    <workbookView xWindow="-120" yWindow="-120" windowWidth="29040" windowHeight="15720" xr2:uid="{415FB5EB-6D80-42BC-85DA-292F6EBB65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M14" i="1" s="1"/>
  <c r="H14" i="1"/>
  <c r="I14" i="1" s="1"/>
  <c r="G14" i="1"/>
  <c r="K13" i="1"/>
  <c r="M13" i="1" s="1"/>
  <c r="I13" i="1"/>
  <c r="H13" i="1"/>
  <c r="G13" i="1"/>
  <c r="K12" i="1"/>
  <c r="M12" i="1" s="1"/>
  <c r="N12" i="1" s="1"/>
  <c r="O12" i="1" s="1"/>
  <c r="H12" i="1"/>
  <c r="I12" i="1" s="1"/>
  <c r="G12" i="1"/>
  <c r="K11" i="1"/>
  <c r="M11" i="1" s="1"/>
  <c r="H11" i="1"/>
  <c r="I11" i="1" s="1"/>
  <c r="G11" i="1"/>
  <c r="K10" i="1"/>
  <c r="M10" i="1" s="1"/>
  <c r="H10" i="1"/>
  <c r="I10" i="1" s="1"/>
  <c r="G10" i="1"/>
  <c r="K9" i="1"/>
  <c r="M9" i="1" s="1"/>
  <c r="H9" i="1"/>
  <c r="I9" i="1" s="1"/>
  <c r="G9" i="1"/>
  <c r="K8" i="1"/>
  <c r="M8" i="1" s="1"/>
  <c r="H8" i="1"/>
  <c r="I8" i="1" s="1"/>
  <c r="G8" i="1"/>
  <c r="N8" i="1" s="1"/>
  <c r="O8" i="1" s="1"/>
  <c r="K7" i="1"/>
  <c r="M7" i="1" s="1"/>
  <c r="H7" i="1"/>
  <c r="I7" i="1" s="1"/>
  <c r="G7" i="1"/>
  <c r="K6" i="1"/>
  <c r="M6" i="1" s="1"/>
  <c r="N6" i="1" s="1"/>
  <c r="O6" i="1" s="1"/>
  <c r="H6" i="1"/>
  <c r="I6" i="1" s="1"/>
  <c r="G6" i="1"/>
  <c r="N9" i="1" l="1"/>
  <c r="O9" i="1" s="1"/>
  <c r="N11" i="1"/>
  <c r="O11" i="1" s="1"/>
  <c r="N13" i="1"/>
  <c r="O13" i="1" s="1"/>
  <c r="N14" i="1"/>
  <c r="O14" i="1" s="1"/>
  <c r="N10" i="1"/>
  <c r="O10" i="1" s="1"/>
  <c r="N7" i="1"/>
  <c r="O7" i="1" s="1"/>
  <c r="V19" i="1" l="1"/>
  <c r="V18" i="1"/>
  <c r="U17" i="1"/>
  <c r="U18" i="1"/>
  <c r="V17" i="1"/>
  <c r="U19" i="1"/>
  <c r="V23" i="1" l="1"/>
  <c r="AB22" i="1" s="1"/>
  <c r="W19" i="1"/>
  <c r="W18" i="1"/>
  <c r="W17" i="1"/>
  <c r="AD21" i="1" l="1"/>
  <c r="AD22" i="1"/>
  <c r="AB21" i="1"/>
  <c r="U21" i="1"/>
  <c r="V21" i="1"/>
  <c r="X18" i="1" l="1"/>
  <c r="X19" i="1" l="1"/>
  <c r="X17" i="1"/>
  <c r="X21" i="1" l="1"/>
  <c r="V24" i="1" s="1"/>
  <c r="W21" i="1"/>
  <c r="AD20" i="1" l="1"/>
  <c r="AD25" i="1" s="1"/>
</calcChain>
</file>

<file path=xl/sharedStrings.xml><?xml version="1.0" encoding="utf-8"?>
<sst xmlns="http://schemas.openxmlformats.org/spreadsheetml/2006/main" count="39" uniqueCount="30">
  <si>
    <t>DA</t>
  </si>
  <si>
    <t>Date</t>
  </si>
  <si>
    <t>Gas Day</t>
  </si>
  <si>
    <t>Deal Type- WD/DA</t>
  </si>
  <si>
    <t>Quantity of Gas, MWh</t>
  </si>
  <si>
    <t>Confirmed Price BGN/MWh</t>
  </si>
  <si>
    <t>Confirmed Price EUR/MWh</t>
  </si>
  <si>
    <t>Total amount, BGN</t>
  </si>
  <si>
    <t>Total amount, EUR</t>
  </si>
  <si>
    <t>Nominated Period (1,2,3)</t>
  </si>
  <si>
    <t>TIBIEL Servce Fee, EUR/MWh</t>
  </si>
  <si>
    <t>BGH Transaction Fee EUR/MWh</t>
  </si>
  <si>
    <t>Total Fees, EUR/MWh</t>
  </si>
  <si>
    <t>Final Deal Price Eur/MWh</t>
  </si>
  <si>
    <t>Invoiced Amount EUR</t>
  </si>
  <si>
    <t>Service Fee</t>
  </si>
  <si>
    <t>Transaction Fee</t>
  </si>
  <si>
    <t>Commodity</t>
  </si>
  <si>
    <t>Total Amount</t>
  </si>
  <si>
    <t xml:space="preserve">Total </t>
  </si>
  <si>
    <t xml:space="preserve">Quantity of gas </t>
  </si>
  <si>
    <t>EUR RATE</t>
  </si>
  <si>
    <t>Total invoiced amount</t>
  </si>
  <si>
    <t>INVOICE format</t>
  </si>
  <si>
    <t>No</t>
  </si>
  <si>
    <t>Description of Goods/Services</t>
  </si>
  <si>
    <t>Quantity MWh</t>
  </si>
  <si>
    <t>Amount EUR</t>
  </si>
  <si>
    <t>Total of Invoice</t>
  </si>
  <si>
    <t>Natural Gas at VTP - Gas Days 22-24 Oct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</si>
</sst>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BGN]"/>
    <numFmt numFmtId="165" formatCode="[$€-2]\ #,##0.00"/>
    <numFmt numFmtId="166" formatCode="[$€-2]\ #,##0.000"/>
  </numFmts>
  <fonts count="8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sz val="11"/>
      <color rgb="FF000000"/>
      <name val="Aptos Narrow"/>
      <family val="2"/>
    </font>
    <font>
      <sz val="11"/>
      <name val="Aptos Narrow"/>
      <family val="2"/>
      <charset val="204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165" fontId="3" fillId="0" borderId="6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4" fontId="5" fillId="0" borderId="0" xfId="0" applyNumberFormat="1" applyFont="1"/>
    <xf numFmtId="0" fontId="6" fillId="0" borderId="0" xfId="0" applyFont="1"/>
    <xf numFmtId="165" fontId="5" fillId="0" borderId="0" xfId="0" applyNumberFormat="1" applyFont="1"/>
    <xf numFmtId="165" fontId="7" fillId="0" borderId="0" xfId="0" applyNumberFormat="1" applyFont="1"/>
    <xf numFmtId="0" fontId="0" fillId="0" borderId="12" xfId="0" applyBorder="1"/>
    <xf numFmtId="0" fontId="0" fillId="0" borderId="13" xfId="0" applyBorder="1"/>
    <xf numFmtId="0" fontId="0" fillId="0" borderId="6" xfId="0" applyBorder="1"/>
    <xf numFmtId="2" fontId="0" fillId="0" borderId="0" xfId="0" applyNumberFormat="1" applyAlignment="1">
      <alignment horizontal="right"/>
    </xf>
    <xf numFmtId="165" fontId="4" fillId="0" borderId="6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D503-C082-4C45-9486-B2C42C4E61E4}">
  <dimension ref="B1:AE26"/>
  <sheetViews>
    <sheetView tabSelected="1" topLeftCell="Y2" workbookViewId="0">
      <selection activeCell="AJ16" sqref="AJ16"/>
    </sheetView>
  </sheetViews>
  <sheetFormatPr defaultRowHeight="15" x14ac:dyDescent="0.25"/>
  <cols>
    <col min="2" max="3" width="10.140625" bestFit="1" customWidth="1"/>
    <col min="6" max="6" width="9.7109375" bestFit="1" customWidth="1"/>
    <col min="8" max="8" width="13.140625" bestFit="1" customWidth="1"/>
    <col min="9" max="9" width="10.28515625" bestFit="1" customWidth="1"/>
    <col min="13" max="13" width="0" hidden="1" customWidth="1"/>
    <col min="14" max="14" width="7.28515625" hidden="1" customWidth="1"/>
    <col min="15" max="15" width="10.28515625" hidden="1" customWidth="1"/>
    <col min="16" max="19" width="0" hidden="1" customWidth="1"/>
    <col min="20" max="20" width="10.140625" hidden="1" customWidth="1"/>
    <col min="21" max="21" width="0" hidden="1" customWidth="1"/>
    <col min="22" max="22" width="15" hidden="1" customWidth="1"/>
    <col min="23" max="24" width="13" hidden="1" customWidth="1"/>
    <col min="28" max="28" width="40" bestFit="1" customWidth="1"/>
    <col min="29" max="29" width="14" bestFit="1" customWidth="1"/>
    <col min="30" max="30" width="11.7109375" bestFit="1" customWidth="1"/>
  </cols>
  <sheetData>
    <row r="1" spans="2:31" x14ac:dyDescent="0.25">
      <c r="Q1" t="s">
        <v>21</v>
      </c>
      <c r="R1">
        <v>1.95583</v>
      </c>
      <c r="S1">
        <v>1.95583</v>
      </c>
    </row>
    <row r="4" spans="2:31" ht="15.75" thickBot="1" x14ac:dyDescent="0.3"/>
    <row r="5" spans="2:31" ht="75.75" thickBot="1" x14ac:dyDescent="0.3">
      <c r="B5" s="14" t="s">
        <v>1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  <c r="J5" s="14" t="s">
        <v>9</v>
      </c>
      <c r="K5" s="14" t="s">
        <v>10</v>
      </c>
      <c r="L5" s="14" t="s">
        <v>11</v>
      </c>
      <c r="M5" s="14" t="s">
        <v>12</v>
      </c>
      <c r="N5" s="14" t="s">
        <v>13</v>
      </c>
      <c r="O5" s="15" t="s">
        <v>14</v>
      </c>
    </row>
    <row r="6" spans="2:31" ht="15.75" thickTop="1" x14ac:dyDescent="0.25">
      <c r="B6" s="1">
        <v>45586</v>
      </c>
      <c r="C6" s="1">
        <v>45587</v>
      </c>
      <c r="D6" t="s">
        <v>0</v>
      </c>
      <c r="E6" s="2">
        <v>500</v>
      </c>
      <c r="F6" s="3">
        <v>60.5</v>
      </c>
      <c r="G6" s="4">
        <f>+F6/$R$1</f>
        <v>30.933158812371218</v>
      </c>
      <c r="H6" s="3">
        <f>+E6*F6</f>
        <v>30250</v>
      </c>
      <c r="I6" s="4">
        <f>+H6/S$1</f>
        <v>15466.57940618561</v>
      </c>
      <c r="J6" s="5">
        <v>1</v>
      </c>
      <c r="K6" s="4">
        <f>IF(ISBLANK(J6),0,IF(J6=1,0.35,IF(J6=2,0.5,0.9)))</f>
        <v>0.35</v>
      </c>
      <c r="L6" s="6">
        <v>2.5000000000000001E-2</v>
      </c>
      <c r="M6" s="4">
        <f>+SUM(K6:L6)</f>
        <v>0.375</v>
      </c>
      <c r="N6" s="4">
        <f>+G6+M6</f>
        <v>31.308158812371218</v>
      </c>
      <c r="O6" s="4">
        <f>+N6*E6</f>
        <v>15654.079406185609</v>
      </c>
    </row>
    <row r="7" spans="2:31" x14ac:dyDescent="0.25">
      <c r="B7" s="1">
        <v>45586</v>
      </c>
      <c r="C7" s="1">
        <v>45587</v>
      </c>
      <c r="D7" t="s">
        <v>0</v>
      </c>
      <c r="E7" s="2">
        <v>500</v>
      </c>
      <c r="F7" s="3">
        <v>60.55</v>
      </c>
      <c r="G7" s="4">
        <f t="shared" ref="G7:G8" si="0">+F7/$R$1</f>
        <v>30.95872340643103</v>
      </c>
      <c r="H7" s="3">
        <f t="shared" ref="H7:H8" si="1">+E7*F7</f>
        <v>30275</v>
      </c>
      <c r="I7" s="4">
        <f t="shared" ref="I7:I8" si="2">+H7/S$1</f>
        <v>15479.361703215514</v>
      </c>
      <c r="J7" s="5">
        <v>1</v>
      </c>
      <c r="K7" s="4">
        <f t="shared" ref="K7:K8" si="3">IF(ISBLANK(J7),0,IF(J7=1,0.35,IF(J7=2,0.5,0.9)))</f>
        <v>0.35</v>
      </c>
      <c r="L7" s="6">
        <v>2.5000000000000001E-2</v>
      </c>
      <c r="M7" s="4">
        <f t="shared" ref="M7:M8" si="4">+SUM(K7:L7)</f>
        <v>0.375</v>
      </c>
      <c r="N7" s="4">
        <f t="shared" ref="N7:N8" si="5">+G7+M7</f>
        <v>31.33372340643103</v>
      </c>
      <c r="O7" s="4">
        <f t="shared" ref="O7:O8" si="6">+N7*E7</f>
        <v>15666.861703215514</v>
      </c>
    </row>
    <row r="8" spans="2:31" ht="15.75" thickBot="1" x14ac:dyDescent="0.3">
      <c r="B8" s="7">
        <v>45586</v>
      </c>
      <c r="C8" s="7">
        <v>45587</v>
      </c>
      <c r="D8" s="8" t="s">
        <v>0</v>
      </c>
      <c r="E8" s="9">
        <v>500</v>
      </c>
      <c r="F8" s="10">
        <v>60.55</v>
      </c>
      <c r="G8" s="11">
        <f t="shared" si="0"/>
        <v>30.95872340643103</v>
      </c>
      <c r="H8" s="10">
        <f t="shared" si="1"/>
        <v>30275</v>
      </c>
      <c r="I8" s="11">
        <f t="shared" si="2"/>
        <v>15479.361703215514</v>
      </c>
      <c r="J8" s="12">
        <v>1</v>
      </c>
      <c r="K8" s="11">
        <f t="shared" si="3"/>
        <v>0.35</v>
      </c>
      <c r="L8" s="13">
        <v>2.5000000000000001E-2</v>
      </c>
      <c r="M8" s="11">
        <f t="shared" si="4"/>
        <v>0.375</v>
      </c>
      <c r="N8" s="11">
        <f t="shared" si="5"/>
        <v>31.33372340643103</v>
      </c>
      <c r="O8" s="11">
        <f t="shared" si="6"/>
        <v>15666.861703215514</v>
      </c>
    </row>
    <row r="9" spans="2:31" ht="15.75" thickTop="1" x14ac:dyDescent="0.25">
      <c r="B9" s="1">
        <v>45587</v>
      </c>
      <c r="C9" s="1">
        <v>45588</v>
      </c>
      <c r="D9" t="s">
        <v>0</v>
      </c>
      <c r="E9" s="2">
        <v>500</v>
      </c>
      <c r="F9" s="3">
        <v>62.02</v>
      </c>
      <c r="G9" s="4">
        <f>+F9/$R$1</f>
        <v>31.710322471789471</v>
      </c>
      <c r="H9" s="3">
        <f>+E9*F9</f>
        <v>31010</v>
      </c>
      <c r="I9" s="4">
        <f>+H9/S$1</f>
        <v>15855.161235894735</v>
      </c>
      <c r="J9" s="5">
        <v>1</v>
      </c>
      <c r="K9" s="4">
        <f>IF(ISBLANK(J9),0,IF(J9=1,0.35,IF(J9=2,0.5,0.9)))</f>
        <v>0.35</v>
      </c>
      <c r="L9" s="6">
        <v>2.5000000000000001E-2</v>
      </c>
      <c r="M9" s="4">
        <f>+SUM(K9:L9)</f>
        <v>0.375</v>
      </c>
      <c r="N9" s="4">
        <f>+G9+M9</f>
        <v>32.085322471789468</v>
      </c>
      <c r="O9" s="4">
        <f>+N9*E9</f>
        <v>16042.661235894733</v>
      </c>
    </row>
    <row r="10" spans="2:31" x14ac:dyDescent="0.25">
      <c r="B10" s="1">
        <v>45587</v>
      </c>
      <c r="C10" s="1">
        <v>45588</v>
      </c>
      <c r="D10" t="s">
        <v>0</v>
      </c>
      <c r="E10" s="2">
        <v>500</v>
      </c>
      <c r="F10" s="3">
        <v>62.02</v>
      </c>
      <c r="G10" s="4">
        <f t="shared" ref="G10:G11" si="7">+F10/$R$1</f>
        <v>31.710322471789471</v>
      </c>
      <c r="H10" s="3">
        <f t="shared" ref="H10:H11" si="8">+E10*F10</f>
        <v>31010</v>
      </c>
      <c r="I10" s="4">
        <f t="shared" ref="I10:I11" si="9">+H10/S$1</f>
        <v>15855.161235894735</v>
      </c>
      <c r="J10" s="5">
        <v>1</v>
      </c>
      <c r="K10" s="4">
        <f t="shared" ref="K10:K11" si="10">IF(ISBLANK(J10),0,IF(J10=1,0.35,IF(J10=2,0.5,0.9)))</f>
        <v>0.35</v>
      </c>
      <c r="L10" s="6">
        <v>2.5000000000000001E-2</v>
      </c>
      <c r="M10" s="4">
        <f t="shared" ref="M10:M11" si="11">+SUM(K10:L10)</f>
        <v>0.375</v>
      </c>
      <c r="N10" s="4">
        <f t="shared" ref="N10:N11" si="12">+G10+M10</f>
        <v>32.085322471789468</v>
      </c>
      <c r="O10" s="4">
        <f t="shared" ref="O10:O11" si="13">+N10*E10</f>
        <v>16042.661235894733</v>
      </c>
    </row>
    <row r="11" spans="2:31" ht="15.75" thickBot="1" x14ac:dyDescent="0.3">
      <c r="B11" s="7">
        <v>45587</v>
      </c>
      <c r="C11" s="7">
        <v>45588</v>
      </c>
      <c r="D11" s="8" t="s">
        <v>0</v>
      </c>
      <c r="E11" s="9">
        <v>500</v>
      </c>
      <c r="F11" s="10">
        <v>62.15</v>
      </c>
      <c r="G11" s="11">
        <f t="shared" si="7"/>
        <v>31.77679041634498</v>
      </c>
      <c r="H11" s="10">
        <f t="shared" si="8"/>
        <v>31075</v>
      </c>
      <c r="I11" s="11">
        <f t="shared" si="9"/>
        <v>15888.395208172489</v>
      </c>
      <c r="J11" s="12">
        <v>1</v>
      </c>
      <c r="K11" s="11">
        <f t="shared" si="10"/>
        <v>0.35</v>
      </c>
      <c r="L11" s="13">
        <v>2.5000000000000001E-2</v>
      </c>
      <c r="M11" s="11">
        <f t="shared" si="11"/>
        <v>0.375</v>
      </c>
      <c r="N11" s="11">
        <f t="shared" si="12"/>
        <v>32.15179041634498</v>
      </c>
      <c r="O11" s="11">
        <f t="shared" si="13"/>
        <v>16075.895208172489</v>
      </c>
    </row>
    <row r="12" spans="2:31" ht="15.75" thickTop="1" x14ac:dyDescent="0.25">
      <c r="B12" s="1">
        <v>45588</v>
      </c>
      <c r="C12" s="1">
        <v>45589</v>
      </c>
      <c r="D12" t="s">
        <v>0</v>
      </c>
      <c r="E12" s="2">
        <v>500</v>
      </c>
      <c r="F12" s="3">
        <v>62.2</v>
      </c>
      <c r="G12" s="4">
        <f>+F12/$R$1</f>
        <v>31.802355010404792</v>
      </c>
      <c r="H12" s="3">
        <f>+E12*F12</f>
        <v>31100</v>
      </c>
      <c r="I12" s="4">
        <f>+H12/S$1</f>
        <v>15901.177505202395</v>
      </c>
      <c r="J12" s="5">
        <v>1</v>
      </c>
      <c r="K12" s="4">
        <f>IF(ISBLANK(J12),0,IF(J12=1,0.35,IF(J12=2,0.5,0.9)))</f>
        <v>0.35</v>
      </c>
      <c r="L12" s="6">
        <v>2.5000000000000001E-2</v>
      </c>
      <c r="M12" s="4">
        <f>+SUM(K12:L12)</f>
        <v>0.375</v>
      </c>
      <c r="N12" s="4">
        <f>+G12+M12</f>
        <v>32.177355010404796</v>
      </c>
      <c r="O12" s="4">
        <f>+N12*E12</f>
        <v>16088.677505202399</v>
      </c>
    </row>
    <row r="13" spans="2:31" x14ac:dyDescent="0.25">
      <c r="B13" s="1">
        <v>45588</v>
      </c>
      <c r="C13" s="1">
        <v>45589</v>
      </c>
      <c r="D13" t="s">
        <v>0</v>
      </c>
      <c r="E13" s="2">
        <v>500</v>
      </c>
      <c r="F13" s="3">
        <v>62.15</v>
      </c>
      <c r="G13" s="4">
        <f t="shared" ref="G13:G14" si="14">+F13/$R$1</f>
        <v>31.77679041634498</v>
      </c>
      <c r="H13" s="3">
        <f t="shared" ref="H13:H14" si="15">+E13*F13</f>
        <v>31075</v>
      </c>
      <c r="I13" s="4">
        <f t="shared" ref="I13:I14" si="16">+H13/S$1</f>
        <v>15888.395208172489</v>
      </c>
      <c r="J13" s="5">
        <v>1</v>
      </c>
      <c r="K13" s="4">
        <f t="shared" ref="K13:K14" si="17">IF(ISBLANK(J13),0,IF(J13=1,0.35,IF(J13=2,0.5,0.9)))</f>
        <v>0.35</v>
      </c>
      <c r="L13" s="6">
        <v>2.5000000000000001E-2</v>
      </c>
      <c r="M13" s="4">
        <f t="shared" ref="M13:M14" si="18">+SUM(K13:L13)</f>
        <v>0.375</v>
      </c>
      <c r="N13" s="4">
        <f t="shared" ref="N13:N14" si="19">+G13+M13</f>
        <v>32.15179041634498</v>
      </c>
      <c r="O13" s="4">
        <f t="shared" ref="O13:O14" si="20">+N13*E13</f>
        <v>16075.895208172489</v>
      </c>
    </row>
    <row r="14" spans="2:31" ht="15.75" thickBot="1" x14ac:dyDescent="0.3">
      <c r="B14" s="7">
        <v>45588</v>
      </c>
      <c r="C14" s="7">
        <v>45589</v>
      </c>
      <c r="D14" s="8" t="s">
        <v>0</v>
      </c>
      <c r="E14" s="9">
        <v>500</v>
      </c>
      <c r="F14" s="10">
        <v>62</v>
      </c>
      <c r="G14" s="11">
        <f t="shared" si="14"/>
        <v>31.700096634165547</v>
      </c>
      <c r="H14" s="10">
        <f t="shared" si="15"/>
        <v>31000</v>
      </c>
      <c r="I14" s="11">
        <f t="shared" si="16"/>
        <v>15850.048317082774</v>
      </c>
      <c r="J14" s="12">
        <v>1</v>
      </c>
      <c r="K14" s="11">
        <f t="shared" si="17"/>
        <v>0.35</v>
      </c>
      <c r="L14" s="13">
        <v>2.5000000000000001E-2</v>
      </c>
      <c r="M14" s="11">
        <f t="shared" si="18"/>
        <v>0.375</v>
      </c>
      <c r="N14" s="11">
        <f t="shared" si="19"/>
        <v>32.075096634165547</v>
      </c>
      <c r="O14" s="11">
        <f t="shared" si="20"/>
        <v>16037.548317082774</v>
      </c>
    </row>
    <row r="15" spans="2:31" ht="16.5" thickTop="1" thickBot="1" x14ac:dyDescent="0.3">
      <c r="B15" s="1"/>
      <c r="C15" s="1"/>
      <c r="E15" s="2"/>
      <c r="F15" s="3"/>
      <c r="G15" s="4"/>
      <c r="H15" s="3"/>
      <c r="I15" s="4"/>
      <c r="J15" s="5"/>
      <c r="K15" s="4"/>
      <c r="L15" s="6"/>
      <c r="M15" s="4"/>
      <c r="N15" s="4"/>
      <c r="O15" s="4"/>
      <c r="Z15" s="24"/>
      <c r="AA15" s="25"/>
      <c r="AB15" s="25"/>
      <c r="AC15" s="25"/>
      <c r="AD15" s="25"/>
      <c r="AE15" s="26"/>
    </row>
    <row r="16" spans="2:31" ht="15.75" thickBot="1" x14ac:dyDescent="0.3">
      <c r="B16" s="1"/>
      <c r="C16" s="1"/>
      <c r="E16" s="2"/>
      <c r="F16" s="3"/>
      <c r="G16" s="4"/>
      <c r="H16" s="3"/>
      <c r="I16" s="4"/>
      <c r="J16" s="5"/>
      <c r="K16" s="4"/>
      <c r="L16" s="6"/>
      <c r="M16" s="4"/>
      <c r="N16" s="4"/>
      <c r="O16" s="4"/>
      <c r="T16" s="22" t="s">
        <v>1</v>
      </c>
      <c r="U16" s="23" t="s">
        <v>15</v>
      </c>
      <c r="V16" s="23" t="s">
        <v>16</v>
      </c>
      <c r="W16" s="23" t="s">
        <v>17</v>
      </c>
      <c r="X16" s="23" t="s">
        <v>18</v>
      </c>
      <c r="Z16" s="27"/>
      <c r="AE16" s="28"/>
    </row>
    <row r="17" spans="20:31" ht="15.75" thickBot="1" x14ac:dyDescent="0.3">
      <c r="T17" s="16">
        <v>45587</v>
      </c>
      <c r="U17" s="17">
        <f>+SUM(E6:E8)*0.35</f>
        <v>525</v>
      </c>
      <c r="V17" s="17">
        <f>+SUM(E6:E8)*0.025</f>
        <v>37.5</v>
      </c>
      <c r="W17" s="20">
        <f>+SUM(I6:I8)</f>
        <v>46425.302812616639</v>
      </c>
      <c r="X17" s="39">
        <f>+SUM(U17:W17)</f>
        <v>46987.802812616639</v>
      </c>
      <c r="Z17" s="27"/>
      <c r="AB17" s="29" t="s">
        <v>23</v>
      </c>
      <c r="AE17" s="28"/>
    </row>
    <row r="18" spans="20:31" ht="15.75" thickBot="1" x14ac:dyDescent="0.3">
      <c r="T18" s="16">
        <v>45588</v>
      </c>
      <c r="U18" s="17">
        <f>+SUM(E9:E11)*0.35</f>
        <v>525</v>
      </c>
      <c r="V18" s="17">
        <f>+SUM(E9:E11)*0.025</f>
        <v>37.5</v>
      </c>
      <c r="W18" s="20">
        <f>+SUM(I9:I11)</f>
        <v>47598.717679961963</v>
      </c>
      <c r="X18" s="39">
        <f t="shared" ref="X18:X19" si="21">+SUM(U18:W18)</f>
        <v>48161.217679961963</v>
      </c>
      <c r="Z18" s="27"/>
      <c r="AE18" s="28"/>
    </row>
    <row r="19" spans="20:31" ht="15.75" thickBot="1" x14ac:dyDescent="0.3">
      <c r="T19" s="16">
        <v>45589</v>
      </c>
      <c r="U19" s="17">
        <f>+SUM(E12:E14)*0.35</f>
        <v>525</v>
      </c>
      <c r="V19" s="17">
        <f>+SUM(E12:E14)*0.025</f>
        <v>37.5</v>
      </c>
      <c r="W19" s="20">
        <f>+SUM(I12:I14)</f>
        <v>47639.62103045766</v>
      </c>
      <c r="X19" s="39">
        <f t="shared" si="21"/>
        <v>48202.12103045766</v>
      </c>
      <c r="Z19" s="27"/>
      <c r="AA19" s="30" t="s">
        <v>24</v>
      </c>
      <c r="AB19" s="29" t="s">
        <v>25</v>
      </c>
      <c r="AC19" s="29" t="s">
        <v>26</v>
      </c>
      <c r="AD19" s="29" t="s">
        <v>27</v>
      </c>
      <c r="AE19" s="28"/>
    </row>
    <row r="20" spans="20:31" ht="15.75" thickBot="1" x14ac:dyDescent="0.3">
      <c r="T20" s="16"/>
      <c r="U20" s="17"/>
      <c r="V20" s="17"/>
      <c r="W20" s="20"/>
      <c r="X20" s="17"/>
      <c r="Z20" s="27"/>
      <c r="AA20">
        <v>1</v>
      </c>
      <c r="AB20" t="s">
        <v>29</v>
      </c>
      <c r="AC20">
        <v>4500</v>
      </c>
      <c r="AD20" s="31">
        <f>+W21</f>
        <v>141663.64152303626</v>
      </c>
      <c r="AE20" s="28"/>
    </row>
    <row r="21" spans="20:31" ht="15.75" thickBot="1" x14ac:dyDescent="0.3">
      <c r="T21" s="18" t="s">
        <v>19</v>
      </c>
      <c r="U21" s="19">
        <f>+SUM(U17:U20)</f>
        <v>1575</v>
      </c>
      <c r="V21" s="19">
        <f>+SUM(V17:V20)</f>
        <v>112.5</v>
      </c>
      <c r="W21" s="21">
        <f>+SUM(W17:W20)</f>
        <v>141663.64152303626</v>
      </c>
      <c r="X21" s="21">
        <f>+SUM(X17:X20)</f>
        <v>143351.14152303626</v>
      </c>
      <c r="Z21" s="27"/>
      <c r="AA21">
        <v>2</v>
      </c>
      <c r="AB21" s="32" t="str">
        <f>+"Service Fee "&amp;V23&amp;"*0,35"</f>
        <v>Service Fee 4500*0,35</v>
      </c>
      <c r="AC21">
        <v>1</v>
      </c>
      <c r="AD21" s="33">
        <f>0.35*V23</f>
        <v>1575</v>
      </c>
      <c r="AE21" s="28"/>
    </row>
    <row r="22" spans="20:31" x14ac:dyDescent="0.25">
      <c r="Z22" s="27"/>
      <c r="AA22">
        <v>3</v>
      </c>
      <c r="AB22" s="32" t="str">
        <f>+"BGH Fee "&amp;V23&amp;"*0,025"</f>
        <v>BGH Fee 4500*0,025</v>
      </c>
      <c r="AC22">
        <v>1</v>
      </c>
      <c r="AD22" s="33">
        <f>0.025*V23</f>
        <v>112.5</v>
      </c>
      <c r="AE22" s="28"/>
    </row>
    <row r="23" spans="20:31" x14ac:dyDescent="0.25">
      <c r="T23" t="s">
        <v>20</v>
      </c>
      <c r="V23" s="38">
        <f>+SUM(E6:E14)</f>
        <v>4500</v>
      </c>
      <c r="Z23" s="27"/>
      <c r="AE23" s="28"/>
    </row>
    <row r="24" spans="20:31" x14ac:dyDescent="0.25">
      <c r="T24" t="s">
        <v>22</v>
      </c>
      <c r="V24" s="4">
        <f>+X21</f>
        <v>143351.14152303626</v>
      </c>
      <c r="Z24" s="27"/>
      <c r="AE24" s="28"/>
    </row>
    <row r="25" spans="20:31" x14ac:dyDescent="0.25">
      <c r="Z25" s="27"/>
      <c r="AC25" t="s">
        <v>28</v>
      </c>
      <c r="AD25" s="34">
        <f>+SUM(AD20:AD22)</f>
        <v>143351.14152303626</v>
      </c>
      <c r="AE25" s="28"/>
    </row>
    <row r="26" spans="20:31" ht="15.75" thickBot="1" x14ac:dyDescent="0.3">
      <c r="Z26" s="35"/>
      <c r="AA26" s="36"/>
      <c r="AB26" s="36"/>
      <c r="AC26" s="36"/>
      <c r="AD26" s="36"/>
      <c r="AE26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06BC-7648-4B7B-A766-44248E20881D}">
  <dimension ref="A1"/>
  <sheetViews>
    <sheetView workbookViewId="0">
      <selection activeCell="A5" sqref="A5:F16"/>
    </sheetView>
  </sheetViews>
  <sheetFormatPr defaultRowHeight="15" x14ac:dyDescent="0.25"/>
  <cols>
    <col min="3" max="3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Backoffice</cp:lastModifiedBy>
  <dcterms:created xsi:type="dcterms:W3CDTF">2024-10-07T07:58:07Z</dcterms:created>
  <dcterms:modified xsi:type="dcterms:W3CDTF">2024-10-25T09:19:35Z</dcterms:modified>
</cp:coreProperties>
</file>