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oyanVasilev\Documents\Nov 2024\Heron\Invoices\"/>
    </mc:Choice>
  </mc:AlternateContent>
  <xr:revisionPtr revIDLastSave="0" documentId="13_ncr:1_{F680C2F8-4C1E-4BF9-9EA0-4F6108E6820C}" xr6:coauthVersionLast="47" xr6:coauthVersionMax="47" xr10:uidLastSave="{00000000-0000-0000-0000-000000000000}"/>
  <bookViews>
    <workbookView xWindow="-108" yWindow="-108" windowWidth="23256" windowHeight="12456" activeTab="1" xr2:uid="{415FB5EB-6D80-42BC-85DA-292F6EBB6530}"/>
  </bookViews>
  <sheets>
    <sheet name="Heron Template" sheetId="1" r:id="rId1"/>
    <sheet name="Capacity and commod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2" l="1"/>
  <c r="N6" i="2"/>
  <c r="I10" i="2"/>
  <c r="I9" i="2"/>
  <c r="N9" i="2"/>
  <c r="O6" i="2"/>
  <c r="N10" i="2" s="1"/>
  <c r="O5" i="2"/>
  <c r="N5" i="2"/>
  <c r="H10" i="2"/>
  <c r="J10" i="2" s="1"/>
  <c r="J11" i="2"/>
  <c r="J9" i="2"/>
  <c r="H9" i="2"/>
  <c r="J14" i="2" l="1"/>
  <c r="X25" i="1" l="1"/>
  <c r="W25" i="1"/>
  <c r="U25" i="1"/>
  <c r="T22" i="1"/>
  <c r="T23" i="1" l="1"/>
  <c r="T24" i="1" s="1"/>
  <c r="T25" i="1" s="1"/>
  <c r="U24" i="1"/>
  <c r="U23" i="1"/>
  <c r="X22" i="1"/>
  <c r="W22" i="1"/>
  <c r="W21" i="1"/>
  <c r="U22" i="1"/>
  <c r="U21" i="1"/>
  <c r="X23" i="1"/>
  <c r="X24" i="1"/>
  <c r="W24" i="1"/>
  <c r="W23" i="1"/>
  <c r="W28" i="1" l="1"/>
  <c r="AD24" i="1" s="1"/>
  <c r="U28" i="1"/>
  <c r="V30" i="1"/>
  <c r="X21" i="1"/>
  <c r="X28" i="1" s="1"/>
  <c r="AB25" i="1" l="1"/>
  <c r="AB26" i="1"/>
  <c r="AC26" i="1" l="1"/>
  <c r="AD26" i="1" s="1"/>
  <c r="AC25" i="1"/>
  <c r="AD25" i="1" s="1"/>
  <c r="AC24" i="1"/>
  <c r="V31" i="1"/>
  <c r="AD29" i="1" l="1"/>
</calcChain>
</file>

<file path=xl/sharedStrings.xml><?xml version="1.0" encoding="utf-8"?>
<sst xmlns="http://schemas.openxmlformats.org/spreadsheetml/2006/main" count="52" uniqueCount="40">
  <si>
    <t>DA</t>
  </si>
  <si>
    <t>Date</t>
  </si>
  <si>
    <t>Gas Day</t>
  </si>
  <si>
    <t>Deal Type- WD/DA</t>
  </si>
  <si>
    <t>Quantity of Gas, MWh</t>
  </si>
  <si>
    <t>Confirmed Price BGN/MWh</t>
  </si>
  <si>
    <t>Confirmed Price EUR/MWh</t>
  </si>
  <si>
    <t>Total amount, BGN</t>
  </si>
  <si>
    <t>Total amount, EUR</t>
  </si>
  <si>
    <t>TIBIEL Servce Fee, EUR/MWh</t>
  </si>
  <si>
    <t>BGH Transaction Fee EUR/MWh</t>
  </si>
  <si>
    <t>Final Deal Price Eur/MWh</t>
  </si>
  <si>
    <t>Invoiced Amount EUR</t>
  </si>
  <si>
    <t>Commodity</t>
  </si>
  <si>
    <t>Total Amount</t>
  </si>
  <si>
    <t xml:space="preserve">Total </t>
  </si>
  <si>
    <t xml:space="preserve">Quantity of gas </t>
  </si>
  <si>
    <t>EUR RATE</t>
  </si>
  <si>
    <t>Total invoiced amount</t>
  </si>
  <si>
    <t>INVOICE format</t>
  </si>
  <si>
    <t>No</t>
  </si>
  <si>
    <t>Description of Goods/Services</t>
  </si>
  <si>
    <t>Quantity MWh</t>
  </si>
  <si>
    <t>Amount EUR</t>
  </si>
  <si>
    <t>Total of Invoice</t>
  </si>
  <si>
    <t>Daily Summary</t>
  </si>
  <si>
    <t>Total Capacity Charge (Both TSOs)</t>
  </si>
  <si>
    <t>BTG Commodity Charge</t>
  </si>
  <si>
    <t>Total Premium, EUR/MWh</t>
  </si>
  <si>
    <t>Premium</t>
  </si>
  <si>
    <t>Quantity</t>
  </si>
  <si>
    <t>Natural Gas at VTP - Gas Days 25-29 Nov 2024</t>
  </si>
  <si>
    <t>Commodity charge</t>
  </si>
  <si>
    <t>Price per unit</t>
  </si>
  <si>
    <t>Capacity charges BTG</t>
  </si>
  <si>
    <t>invoiced</t>
  </si>
  <si>
    <t>actual per unit</t>
  </si>
  <si>
    <t>bg</t>
  </si>
  <si>
    <t>desfa</t>
  </si>
  <si>
    <t>Capacity charges DESFA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</si>
</sst>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\ [$BGN]"/>
    <numFmt numFmtId="165" formatCode="[$€-2]\ #,##0.00"/>
    <numFmt numFmtId="166" formatCode="[$€-2]\ #,##0.000"/>
    <numFmt numFmtId="167" formatCode="_-* #,##0.00\ [$€-1]_-;\-* #,##0.00\ [$€-1]_-;_-* &quot;-&quot;??\ [$€-1]_-;_-@_-"/>
    <numFmt numFmtId="171" formatCode="0.00000%"/>
  </numFmts>
  <fonts count="9" x14ac:knownFonts="1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FF0000"/>
      <name val="Aptos Narrow"/>
      <family val="2"/>
    </font>
    <font>
      <b/>
      <sz val="11"/>
      <color rgb="FF000000"/>
      <name val="Aptos Narrow"/>
      <family val="2"/>
    </font>
    <font>
      <sz val="11"/>
      <name val="Aptos Narrow"/>
      <family val="2"/>
      <charset val="204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53">
    <xf numFmtId="0" fontId="0" fillId="0" borderId="0" xfId="0"/>
    <xf numFmtId="165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right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65" fontId="2" fillId="0" borderId="5" xfId="0" applyNumberFormat="1" applyFont="1" applyBorder="1" applyAlignment="1">
      <alignment vertical="center"/>
    </xf>
    <xf numFmtId="165" fontId="3" fillId="0" borderId="5" xfId="0" applyNumberFormat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0" xfId="0" applyFont="1"/>
    <xf numFmtId="0" fontId="1" fillId="0" borderId="0" xfId="0" applyFont="1" applyAlignment="1">
      <alignment horizontal="center" vertical="center"/>
    </xf>
    <xf numFmtId="4" fontId="5" fillId="0" borderId="0" xfId="0" applyNumberFormat="1" applyFont="1"/>
    <xf numFmtId="0" fontId="6" fillId="0" borderId="0" xfId="0" applyFont="1"/>
    <xf numFmtId="165" fontId="5" fillId="0" borderId="0" xfId="0" applyNumberFormat="1" applyFont="1"/>
    <xf numFmtId="165" fontId="7" fillId="0" borderId="0" xfId="0" applyNumberFormat="1" applyFont="1"/>
    <xf numFmtId="0" fontId="0" fillId="0" borderId="11" xfId="0" applyBorder="1"/>
    <xf numFmtId="0" fontId="0" fillId="0" borderId="12" xfId="0" applyBorder="1"/>
    <xf numFmtId="0" fontId="0" fillId="0" borderId="5" xfId="0" applyBorder="1"/>
    <xf numFmtId="2" fontId="0" fillId="0" borderId="0" xfId="0" applyNumberFormat="1" applyAlignment="1">
      <alignment horizontal="right"/>
    </xf>
    <xf numFmtId="165" fontId="4" fillId="0" borderId="5" xfId="0" applyNumberFormat="1" applyFont="1" applyBorder="1" applyAlignment="1">
      <alignment vertical="center"/>
    </xf>
    <xf numFmtId="14" fontId="0" fillId="0" borderId="15" xfId="0" applyNumberFormat="1" applyBorder="1"/>
    <xf numFmtId="0" fontId="0" fillId="0" borderId="15" xfId="0" applyBorder="1"/>
    <xf numFmtId="2" fontId="0" fillId="0" borderId="15" xfId="0" applyNumberFormat="1" applyBorder="1"/>
    <xf numFmtId="164" fontId="0" fillId="0" borderId="15" xfId="0" applyNumberFormat="1" applyBorder="1"/>
    <xf numFmtId="165" fontId="0" fillId="0" borderId="15" xfId="0" applyNumberFormat="1" applyBorder="1"/>
    <xf numFmtId="166" fontId="0" fillId="0" borderId="15" xfId="0" applyNumberFormat="1" applyBorder="1"/>
    <xf numFmtId="167" fontId="2" fillId="0" borderId="5" xfId="1" applyNumberFormat="1" applyFont="1" applyBorder="1" applyAlignment="1">
      <alignment vertical="center"/>
    </xf>
    <xf numFmtId="2" fontId="2" fillId="0" borderId="5" xfId="0" applyNumberFormat="1" applyFont="1" applyBorder="1" applyAlignment="1">
      <alignment vertical="center"/>
    </xf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66" fontId="0" fillId="0" borderId="0" xfId="0" applyNumberFormat="1"/>
    <xf numFmtId="14" fontId="0" fillId="0" borderId="16" xfId="0" applyNumberFormat="1" applyBorder="1"/>
    <xf numFmtId="0" fontId="0" fillId="0" borderId="16" xfId="0" applyBorder="1"/>
    <xf numFmtId="2" fontId="0" fillId="0" borderId="16" xfId="0" applyNumberFormat="1" applyBorder="1"/>
    <xf numFmtId="164" fontId="0" fillId="0" borderId="16" xfId="0" applyNumberFormat="1" applyBorder="1"/>
    <xf numFmtId="165" fontId="0" fillId="0" borderId="16" xfId="0" applyNumberFormat="1" applyBorder="1"/>
    <xf numFmtId="166" fontId="0" fillId="0" borderId="16" xfId="0" applyNumberFormat="1" applyBorder="1"/>
    <xf numFmtId="165" fontId="0" fillId="0" borderId="17" xfId="0" applyNumberFormat="1" applyBorder="1"/>
    <xf numFmtId="166" fontId="0" fillId="0" borderId="17" xfId="0" applyNumberFormat="1" applyBorder="1"/>
    <xf numFmtId="2" fontId="0" fillId="0" borderId="2" xfId="0" applyNumberFormat="1" applyBorder="1"/>
    <xf numFmtId="2" fontId="3" fillId="0" borderId="5" xfId="0" applyNumberFormat="1" applyFont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1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4D503-C082-4C45-9486-B2C42C4E61E4}">
  <dimension ref="B1:AE31"/>
  <sheetViews>
    <sheetView topLeftCell="O11" workbookViewId="0">
      <selection activeCell="Z19" sqref="Z19:AE30"/>
    </sheetView>
  </sheetViews>
  <sheetFormatPr defaultRowHeight="15" x14ac:dyDescent="0.25"/>
  <cols>
    <col min="2" max="3" width="10.140625" bestFit="1" customWidth="1"/>
    <col min="6" max="6" width="9.7109375" bestFit="1" customWidth="1"/>
    <col min="8" max="8" width="13.140625" bestFit="1" customWidth="1"/>
    <col min="9" max="9" width="10.28515625" bestFit="1" customWidth="1"/>
    <col min="11" max="11" width="11.28515625" customWidth="1"/>
    <col min="14" max="14" width="7.28515625" bestFit="1" customWidth="1"/>
    <col min="15" max="15" width="10.28515625" bestFit="1" customWidth="1"/>
    <col min="16" max="16" width="10.42578125" bestFit="1" customWidth="1"/>
    <col min="20" max="20" width="10.140625" bestFit="1" customWidth="1"/>
    <col min="22" max="22" width="15" bestFit="1" customWidth="1"/>
    <col min="23" max="24" width="13" bestFit="1" customWidth="1"/>
    <col min="28" max="28" width="40" bestFit="1" customWidth="1"/>
    <col min="29" max="29" width="14" bestFit="1" customWidth="1"/>
    <col min="30" max="30" width="11.7109375" bestFit="1" customWidth="1"/>
  </cols>
  <sheetData>
    <row r="1" spans="2:18" x14ac:dyDescent="0.25">
      <c r="Q1" t="s">
        <v>17</v>
      </c>
      <c r="R1">
        <v>1.95583</v>
      </c>
    </row>
    <row r="4" spans="2:18" ht="15.75" thickBot="1" x14ac:dyDescent="0.3"/>
    <row r="5" spans="2:18" ht="15.75" thickBot="1" x14ac:dyDescent="0.3">
      <c r="B5" s="49" t="s">
        <v>25</v>
      </c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1"/>
    </row>
    <row r="6" spans="2:18" ht="75.75" thickBot="1" x14ac:dyDescent="0.3"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26</v>
      </c>
      <c r="K6" s="2" t="s">
        <v>9</v>
      </c>
      <c r="L6" s="2" t="s">
        <v>27</v>
      </c>
      <c r="M6" s="2" t="s">
        <v>10</v>
      </c>
      <c r="N6" s="2" t="s">
        <v>28</v>
      </c>
      <c r="O6" s="2" t="s">
        <v>11</v>
      </c>
      <c r="P6" s="3" t="s">
        <v>12</v>
      </c>
    </row>
    <row r="7" spans="2:18" ht="16.5" thickTop="1" thickBot="1" x14ac:dyDescent="0.3">
      <c r="B7" s="27">
        <v>45620</v>
      </c>
      <c r="C7" s="27">
        <v>45621</v>
      </c>
      <c r="D7" s="28" t="s">
        <v>0</v>
      </c>
      <c r="E7" s="29">
        <v>500</v>
      </c>
      <c r="F7" s="30">
        <v>90.8</v>
      </c>
      <c r="G7" s="31">
        <v>46.425302812616636</v>
      </c>
      <c r="H7" s="30">
        <v>45400</v>
      </c>
      <c r="I7" s="31">
        <v>23212.65140630832</v>
      </c>
      <c r="J7" s="32">
        <v>1.145</v>
      </c>
      <c r="K7" s="31">
        <v>0.5641282217779664</v>
      </c>
      <c r="L7" s="32">
        <v>0.26587177822203362</v>
      </c>
      <c r="M7" s="32">
        <v>2.5000000000000001E-2</v>
      </c>
      <c r="N7" s="31">
        <v>2</v>
      </c>
      <c r="O7" s="31">
        <v>48.425302812616636</v>
      </c>
      <c r="P7" s="31">
        <v>24212.65140630832</v>
      </c>
    </row>
    <row r="8" spans="2:18" ht="16.5" thickTop="1" thickBot="1" x14ac:dyDescent="0.3">
      <c r="B8" s="35">
        <v>45621</v>
      </c>
      <c r="C8" s="35">
        <v>45622</v>
      </c>
      <c r="D8" t="s">
        <v>0</v>
      </c>
      <c r="E8" s="36">
        <v>500</v>
      </c>
      <c r="F8" s="37">
        <v>92</v>
      </c>
      <c r="G8" s="45">
        <v>47.038853070052099</v>
      </c>
      <c r="H8" s="37">
        <v>46000</v>
      </c>
      <c r="I8" s="45">
        <v>23519.42653502605</v>
      </c>
      <c r="J8" s="38">
        <v>1.145</v>
      </c>
      <c r="K8" s="1">
        <v>0.5641282217779664</v>
      </c>
      <c r="L8" s="46">
        <v>0.26587177822203362</v>
      </c>
      <c r="M8" s="38">
        <v>2.5000000000000001E-2</v>
      </c>
      <c r="N8" s="1">
        <v>2</v>
      </c>
      <c r="O8" s="1">
        <v>49.038853070052099</v>
      </c>
      <c r="P8" s="1">
        <v>24519.42653502605</v>
      </c>
    </row>
    <row r="9" spans="2:18" ht="16.5" thickTop="1" thickBot="1" x14ac:dyDescent="0.3">
      <c r="B9" s="27">
        <v>45622</v>
      </c>
      <c r="C9" s="27">
        <v>45623</v>
      </c>
      <c r="D9" s="28" t="s">
        <v>0</v>
      </c>
      <c r="E9" s="29">
        <v>500</v>
      </c>
      <c r="F9" s="30">
        <v>93.5</v>
      </c>
      <c r="G9" s="31">
        <v>47.805790891846428</v>
      </c>
      <c r="H9" s="30">
        <v>46750</v>
      </c>
      <c r="I9" s="31">
        <v>23902.895445923215</v>
      </c>
      <c r="J9" s="32">
        <v>1.145</v>
      </c>
      <c r="K9" s="31">
        <v>0.5641282217779664</v>
      </c>
      <c r="L9" s="32">
        <v>0.26587177822203362</v>
      </c>
      <c r="M9" s="32">
        <v>2.5000000000000001E-2</v>
      </c>
      <c r="N9" s="31">
        <v>2</v>
      </c>
      <c r="O9" s="31">
        <v>49.805790891846428</v>
      </c>
      <c r="P9" s="31">
        <v>24902.895445923215</v>
      </c>
    </row>
    <row r="10" spans="2:18" ht="16.5" thickTop="1" thickBot="1" x14ac:dyDescent="0.3">
      <c r="B10" s="39">
        <v>45623</v>
      </c>
      <c r="C10" s="39">
        <v>45624</v>
      </c>
      <c r="D10" s="40" t="s">
        <v>0</v>
      </c>
      <c r="E10" s="41">
        <v>500</v>
      </c>
      <c r="F10" s="42">
        <v>89.35</v>
      </c>
      <c r="G10" s="43">
        <v>45.683929584882122</v>
      </c>
      <c r="H10" s="42">
        <v>44675</v>
      </c>
      <c r="I10" s="43">
        <v>22841.96479244106</v>
      </c>
      <c r="J10" s="44">
        <v>1.145</v>
      </c>
      <c r="K10" s="43">
        <v>0.5641282217779664</v>
      </c>
      <c r="L10" s="44">
        <v>0.26587177822203362</v>
      </c>
      <c r="M10" s="44">
        <v>2.5000000000000001E-2</v>
      </c>
      <c r="N10" s="43">
        <v>2</v>
      </c>
      <c r="O10" s="43">
        <v>47.683929584882122</v>
      </c>
      <c r="P10" s="43">
        <v>23841.96479244106</v>
      </c>
    </row>
    <row r="11" spans="2:18" ht="16.5" thickTop="1" thickBot="1" x14ac:dyDescent="0.3">
      <c r="B11" s="27">
        <v>45624</v>
      </c>
      <c r="C11" s="27">
        <v>45625</v>
      </c>
      <c r="D11" s="28" t="s">
        <v>0</v>
      </c>
      <c r="E11" s="29">
        <v>100</v>
      </c>
      <c r="F11" s="30">
        <v>91</v>
      </c>
      <c r="G11" s="31">
        <v>46.527561188855884</v>
      </c>
      <c r="H11" s="30">
        <v>9100</v>
      </c>
      <c r="I11" s="31">
        <v>4652.756118885588</v>
      </c>
      <c r="J11" s="32">
        <v>1.145</v>
      </c>
      <c r="K11" s="31">
        <v>0.5641282217779664</v>
      </c>
      <c r="L11" s="32">
        <v>0.26587177822203362</v>
      </c>
      <c r="M11" s="32">
        <v>2.5000000000000001E-2</v>
      </c>
      <c r="N11" s="31">
        <v>2</v>
      </c>
      <c r="O11" s="31">
        <v>48.527561188855884</v>
      </c>
      <c r="P11" s="31">
        <v>4852.7561188855889</v>
      </c>
    </row>
    <row r="12" spans="2:18" ht="16.5" thickTop="1" thickBot="1" x14ac:dyDescent="0.3">
      <c r="B12" s="27">
        <v>45624</v>
      </c>
      <c r="C12" s="27">
        <v>45625</v>
      </c>
      <c r="D12" s="28" t="s">
        <v>0</v>
      </c>
      <c r="E12" s="29">
        <v>400</v>
      </c>
      <c r="F12" s="30">
        <v>90.7</v>
      </c>
      <c r="G12" s="31">
        <v>46.374173624497018</v>
      </c>
      <c r="H12" s="30">
        <v>36280</v>
      </c>
      <c r="I12" s="31">
        <v>18549.669449798806</v>
      </c>
      <c r="J12" s="32">
        <v>1.145</v>
      </c>
      <c r="K12" s="31">
        <v>0.5641282217779664</v>
      </c>
      <c r="L12" s="32">
        <v>0.26587177822203362</v>
      </c>
      <c r="M12" s="32">
        <v>2.5000000000000001E-2</v>
      </c>
      <c r="N12" s="31">
        <v>2</v>
      </c>
      <c r="O12" s="31">
        <v>48.374173624497018</v>
      </c>
      <c r="P12" s="31">
        <v>19349.669449798806</v>
      </c>
    </row>
    <row r="13" spans="2:18" ht="16.5" thickTop="1" thickBot="1" x14ac:dyDescent="0.3">
      <c r="B13" s="27"/>
      <c r="C13" s="27"/>
      <c r="D13" s="28"/>
      <c r="E13" s="29"/>
      <c r="F13" s="30"/>
      <c r="G13" s="31"/>
      <c r="H13" s="30"/>
      <c r="I13" s="31"/>
      <c r="J13" s="32"/>
      <c r="K13" s="31"/>
      <c r="L13" s="32"/>
      <c r="M13" s="32"/>
      <c r="N13" s="31"/>
      <c r="O13" s="31"/>
      <c r="P13" s="31"/>
    </row>
    <row r="14" spans="2:18" ht="15.75" thickTop="1" x14ac:dyDescent="0.25"/>
    <row r="18" spans="20:31" ht="15.75" thickBot="1" x14ac:dyDescent="0.3"/>
    <row r="19" spans="20:31" ht="15.75" thickBot="1" x14ac:dyDescent="0.3">
      <c r="Z19" s="11"/>
      <c r="AA19" s="12"/>
      <c r="AB19" s="12"/>
      <c r="AC19" s="12"/>
      <c r="AD19" s="12"/>
      <c r="AE19" s="13"/>
    </row>
    <row r="20" spans="20:31" ht="15.75" thickBot="1" x14ac:dyDescent="0.3">
      <c r="T20" s="9" t="s">
        <v>1</v>
      </c>
      <c r="U20" s="10" t="s">
        <v>30</v>
      </c>
      <c r="V20" s="10" t="s">
        <v>29</v>
      </c>
      <c r="W20" s="10" t="s">
        <v>13</v>
      </c>
      <c r="X20" s="10" t="s">
        <v>14</v>
      </c>
      <c r="Z20" s="14"/>
      <c r="AE20" s="15"/>
    </row>
    <row r="21" spans="20:31" ht="15.75" thickBot="1" x14ac:dyDescent="0.3">
      <c r="T21" s="4">
        <v>45621</v>
      </c>
      <c r="U21" s="34">
        <f>+SUM(E7:E7)</f>
        <v>500</v>
      </c>
      <c r="V21" s="33">
        <v>2</v>
      </c>
      <c r="W21" s="7">
        <f>SUM(I7:I7)</f>
        <v>23212.65140630832</v>
      </c>
      <c r="X21" s="26">
        <f>+SUM(P7:P7)</f>
        <v>24212.65140630832</v>
      </c>
      <c r="Z21" s="14"/>
      <c r="AB21" s="16" t="s">
        <v>19</v>
      </c>
      <c r="AE21" s="15"/>
    </row>
    <row r="22" spans="20:31" ht="15.75" thickBot="1" x14ac:dyDescent="0.3">
      <c r="T22" s="4">
        <f>+T21+1</f>
        <v>45622</v>
      </c>
      <c r="U22" s="34">
        <f>SUM(E8:E8)</f>
        <v>500</v>
      </c>
      <c r="V22" s="33">
        <v>2</v>
      </c>
      <c r="W22" s="7">
        <f>SUM(I8:I8)</f>
        <v>23519.42653502605</v>
      </c>
      <c r="X22" s="26">
        <f>SUM(P8:P8)</f>
        <v>24519.42653502605</v>
      </c>
      <c r="Z22" s="14"/>
      <c r="AE22" s="15"/>
    </row>
    <row r="23" spans="20:31" ht="15.75" thickBot="1" x14ac:dyDescent="0.3">
      <c r="T23" s="4">
        <f t="shared" ref="T23:T27" si="0">+T22+1</f>
        <v>45623</v>
      </c>
      <c r="U23" s="34">
        <f>+SUM(E9:E9)</f>
        <v>500</v>
      </c>
      <c r="V23" s="33">
        <v>2</v>
      </c>
      <c r="W23" s="7">
        <f>+SUM(I9:I9)</f>
        <v>23902.895445923215</v>
      </c>
      <c r="X23" s="26">
        <f>+SUM(P9:P9)</f>
        <v>24902.895445923215</v>
      </c>
      <c r="Z23" s="14"/>
      <c r="AA23" s="17" t="s">
        <v>20</v>
      </c>
      <c r="AB23" s="16" t="s">
        <v>21</v>
      </c>
      <c r="AC23" s="16" t="s">
        <v>22</v>
      </c>
      <c r="AD23" s="16" t="s">
        <v>23</v>
      </c>
      <c r="AE23" s="15"/>
    </row>
    <row r="24" spans="20:31" ht="15.75" thickBot="1" x14ac:dyDescent="0.3">
      <c r="T24" s="4">
        <f t="shared" si="0"/>
        <v>45624</v>
      </c>
      <c r="U24" s="34">
        <f>+SUM(E10)</f>
        <v>500</v>
      </c>
      <c r="V24" s="33">
        <v>2</v>
      </c>
      <c r="W24" s="7">
        <f>+I10</f>
        <v>22841.96479244106</v>
      </c>
      <c r="X24" s="26">
        <f>+P10</f>
        <v>23841.96479244106</v>
      </c>
      <c r="Z24" s="14"/>
      <c r="AA24">
        <v>1</v>
      </c>
      <c r="AB24" t="s">
        <v>31</v>
      </c>
      <c r="AC24">
        <f>+U28</f>
        <v>2500</v>
      </c>
      <c r="AD24" s="18">
        <f>+W28</f>
        <v>116679.36374838305</v>
      </c>
      <c r="AE24" s="15"/>
    </row>
    <row r="25" spans="20:31" ht="15.75" thickBot="1" x14ac:dyDescent="0.3">
      <c r="T25" s="4">
        <f t="shared" si="0"/>
        <v>45625</v>
      </c>
      <c r="U25" s="47">
        <f>+E11+E12</f>
        <v>500</v>
      </c>
      <c r="V25" s="33">
        <v>2</v>
      </c>
      <c r="W25" s="7">
        <f>+I11+I12</f>
        <v>23202.425568684394</v>
      </c>
      <c r="X25" s="26">
        <f>+P11+P12</f>
        <v>24202.425568684397</v>
      </c>
      <c r="Z25" s="14"/>
      <c r="AA25">
        <v>2</v>
      </c>
      <c r="AB25" s="19" t="str">
        <f>+"Service Fee "&amp;V30&amp;" *0.56 Eur"</f>
        <v>Service Fee 2500 *0.56 Eur</v>
      </c>
      <c r="AC25">
        <f>+U28</f>
        <v>2500</v>
      </c>
      <c r="AD25" s="20">
        <f>+AC25*0.56</f>
        <v>1400.0000000000002</v>
      </c>
      <c r="AE25" s="15"/>
    </row>
    <row r="26" spans="20:31" ht="15.75" thickBot="1" x14ac:dyDescent="0.3">
      <c r="T26" s="4"/>
      <c r="U26" s="47"/>
      <c r="V26" s="33"/>
      <c r="W26" s="7"/>
      <c r="X26" s="26"/>
      <c r="Z26" s="14"/>
      <c r="AA26">
        <v>3</v>
      </c>
      <c r="AB26" s="19" t="str">
        <f>+"Transaction Fee "&amp;V30&amp;" *0.025 Eur"</f>
        <v>Transaction Fee 2500 *0.025 Eur</v>
      </c>
      <c r="AC26">
        <f>+U28</f>
        <v>2500</v>
      </c>
      <c r="AD26" s="20">
        <f>+AC26*0.025</f>
        <v>62.5</v>
      </c>
      <c r="AE26" s="15"/>
    </row>
    <row r="27" spans="20:31" ht="15.75" thickBot="1" x14ac:dyDescent="0.3">
      <c r="T27" s="4"/>
      <c r="U27" s="47"/>
      <c r="V27" s="33"/>
      <c r="W27" s="7"/>
      <c r="X27" s="26"/>
      <c r="Z27" s="14"/>
      <c r="AE27" s="15"/>
    </row>
    <row r="28" spans="20:31" ht="15.75" thickBot="1" x14ac:dyDescent="0.3">
      <c r="T28" s="5" t="s">
        <v>15</v>
      </c>
      <c r="U28" s="48">
        <f>+SUM(U21:U27)</f>
        <v>2500</v>
      </c>
      <c r="V28" s="6"/>
      <c r="W28" s="8">
        <f>+SUM(W21:W27)</f>
        <v>116679.36374838305</v>
      </c>
      <c r="X28" s="8">
        <f>+SUM(X21:X27)</f>
        <v>121679.36374838305</v>
      </c>
      <c r="Z28" s="14"/>
      <c r="AE28" s="15"/>
    </row>
    <row r="29" spans="20:31" x14ac:dyDescent="0.25">
      <c r="Z29" s="14"/>
      <c r="AC29" t="s">
        <v>24</v>
      </c>
      <c r="AD29" s="21">
        <f>+SUM(AD24:AD26)</f>
        <v>118141.86374838305</v>
      </c>
      <c r="AE29" s="15"/>
    </row>
    <row r="30" spans="20:31" ht="15.75" thickBot="1" x14ac:dyDescent="0.3">
      <c r="T30" t="s">
        <v>16</v>
      </c>
      <c r="V30" s="25">
        <f>+SUM(E6:E21)</f>
        <v>2500</v>
      </c>
      <c r="Z30" s="22"/>
      <c r="AA30" s="23"/>
      <c r="AB30" s="23"/>
      <c r="AC30" s="23"/>
      <c r="AD30" s="23"/>
      <c r="AE30" s="24"/>
    </row>
    <row r="31" spans="20:31" x14ac:dyDescent="0.25">
      <c r="T31" t="s">
        <v>18</v>
      </c>
      <c r="V31" s="1">
        <f>+X28</f>
        <v>121679.36374838305</v>
      </c>
    </row>
  </sheetData>
  <mergeCells count="1">
    <mergeCell ref="B5:P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8A17B-1E12-4D66-BDE7-161D5D11FCE8}">
  <dimension ref="E3:O15"/>
  <sheetViews>
    <sheetView tabSelected="1" workbookViewId="0">
      <selection activeCell="I16" sqref="I16"/>
    </sheetView>
  </sheetViews>
  <sheetFormatPr defaultRowHeight="15" x14ac:dyDescent="0.25"/>
  <cols>
    <col min="7" max="7" width="41.5703125" bestFit="1" customWidth="1"/>
    <col min="8" max="8" width="14.42578125" bestFit="1" customWidth="1"/>
    <col min="9" max="9" width="14.42578125" customWidth="1"/>
    <col min="10" max="10" width="12.140625" bestFit="1" customWidth="1"/>
    <col min="13" max="13" width="12" bestFit="1" customWidth="1"/>
    <col min="14" max="14" width="20.42578125" customWidth="1"/>
    <col min="15" max="16" width="12" bestFit="1" customWidth="1"/>
  </cols>
  <sheetData>
    <row r="3" spans="5:15" ht="15.75" thickBot="1" x14ac:dyDescent="0.3"/>
    <row r="4" spans="5:15" x14ac:dyDescent="0.25">
      <c r="E4" s="11"/>
      <c r="F4" s="12"/>
      <c r="G4" s="12"/>
      <c r="H4" s="12"/>
      <c r="I4" s="12"/>
      <c r="J4" s="12"/>
      <c r="K4" s="13"/>
      <c r="N4" t="s">
        <v>36</v>
      </c>
    </row>
    <row r="5" spans="5:15" x14ac:dyDescent="0.25">
      <c r="E5" s="14"/>
      <c r="K5" s="15"/>
      <c r="L5" t="s">
        <v>38</v>
      </c>
      <c r="M5">
        <v>7.3731400000000002E-3</v>
      </c>
      <c r="N5" s="16">
        <f>+M5*1000/30</f>
        <v>0.24577133333333334</v>
      </c>
      <c r="O5" s="52">
        <f>+N5/SUM(N5:N6)</f>
        <v>0.21465496784430296</v>
      </c>
    </row>
    <row r="6" spans="5:15" x14ac:dyDescent="0.25">
      <c r="E6" s="14"/>
      <c r="G6" s="16" t="s">
        <v>19</v>
      </c>
      <c r="K6" s="15"/>
      <c r="L6" t="s">
        <v>37</v>
      </c>
      <c r="M6">
        <f>0.0527598/1.95583</f>
        <v>2.6975657393536249E-2</v>
      </c>
      <c r="N6" s="16">
        <f>+M6*1000/30</f>
        <v>0.89918857978454159</v>
      </c>
      <c r="O6" s="52">
        <f>1-O5</f>
        <v>0.78534503215569706</v>
      </c>
    </row>
    <row r="7" spans="5:15" x14ac:dyDescent="0.25">
      <c r="E7" s="14"/>
      <c r="K7" s="15"/>
    </row>
    <row r="8" spans="5:15" x14ac:dyDescent="0.25">
      <c r="E8" s="14"/>
      <c r="F8" s="17" t="s">
        <v>20</v>
      </c>
      <c r="G8" s="16" t="s">
        <v>21</v>
      </c>
      <c r="H8" s="16" t="s">
        <v>22</v>
      </c>
      <c r="I8" s="16" t="s">
        <v>33</v>
      </c>
      <c r="J8" s="16" t="s">
        <v>23</v>
      </c>
      <c r="K8" s="15"/>
      <c r="N8" t="s">
        <v>35</v>
      </c>
    </row>
    <row r="9" spans="5:15" x14ac:dyDescent="0.25">
      <c r="E9" s="14"/>
      <c r="F9">
        <v>1</v>
      </c>
      <c r="G9" t="s">
        <v>34</v>
      </c>
      <c r="H9">
        <f>500*30</f>
        <v>15000</v>
      </c>
      <c r="I9">
        <f>+N10</f>
        <v>0.91602644550640511</v>
      </c>
      <c r="J9" s="18">
        <f>+H9*I9</f>
        <v>13740.396682596076</v>
      </c>
      <c r="K9" s="15"/>
      <c r="M9">
        <v>1.1664000000000001</v>
      </c>
      <c r="N9">
        <f>+O5*M9</f>
        <v>0.250373554493595</v>
      </c>
    </row>
    <row r="10" spans="5:15" x14ac:dyDescent="0.25">
      <c r="E10" s="14"/>
      <c r="F10">
        <v>2</v>
      </c>
      <c r="G10" t="s">
        <v>39</v>
      </c>
      <c r="H10">
        <f>500*30</f>
        <v>15000</v>
      </c>
      <c r="I10">
        <f>+N9</f>
        <v>0.250373554493595</v>
      </c>
      <c r="J10" s="18">
        <f>+H10*I10</f>
        <v>3755.6033174039248</v>
      </c>
      <c r="K10" s="15"/>
      <c r="N10">
        <f>+O6*M9</f>
        <v>0.91602644550640511</v>
      </c>
    </row>
    <row r="11" spans="5:15" x14ac:dyDescent="0.25">
      <c r="E11" s="14"/>
      <c r="F11">
        <v>3</v>
      </c>
      <c r="G11" s="19" t="s">
        <v>32</v>
      </c>
      <c r="H11">
        <v>10457</v>
      </c>
      <c r="I11">
        <v>0.27360000000000001</v>
      </c>
      <c r="J11" s="20">
        <f>+H11*I11</f>
        <v>2861.0352000000003</v>
      </c>
      <c r="K11" s="15"/>
    </row>
    <row r="12" spans="5:15" x14ac:dyDescent="0.25">
      <c r="E12" s="14"/>
      <c r="K12" s="15"/>
    </row>
    <row r="13" spans="5:15" x14ac:dyDescent="0.25">
      <c r="E13" s="14"/>
      <c r="K13" s="15"/>
    </row>
    <row r="14" spans="5:15" x14ac:dyDescent="0.25">
      <c r="E14" s="14"/>
      <c r="H14" t="s">
        <v>24</v>
      </c>
      <c r="J14" s="21">
        <f>+SUM(J9:J11)</f>
        <v>20357.035199999998</v>
      </c>
      <c r="K14" s="15"/>
    </row>
    <row r="15" spans="5:15" ht="15.75" thickBot="1" x14ac:dyDescent="0.3">
      <c r="E15" s="22"/>
      <c r="F15" s="23"/>
      <c r="G15" s="23"/>
      <c r="H15" s="23"/>
      <c r="I15" s="23"/>
      <c r="J15" s="23"/>
      <c r="K15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Heron Template</vt:lpstr>
      <vt:lpstr>Capacity and commodity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Stoyan Vasilev</dc:creator>
  <cp:lastModifiedBy>Stoyan Vasilev</cp:lastModifiedBy>
  <dcterms:created xsi:type="dcterms:W3CDTF">2024-10-07T07:58:07Z</dcterms:created>
  <dcterms:modified xsi:type="dcterms:W3CDTF">2024-12-02T09:59:42Z</dcterms:modified>
</cp:coreProperties>
</file>