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biell.sharepoint.com/sites/Tibiel/Shared Documents/IKONOMIKA/Aneta_TIBIEL/Analiz 2017-2022/DOSTAVKI_2022/JULI_2022/Razchet_otchet_JULI_2022/Otchet/"/>
    </mc:Choice>
  </mc:AlternateContent>
  <xr:revisionPtr revIDLastSave="10" documentId="8_{E3909B2F-A020-400E-A659-D76C1F02A728}" xr6:coauthVersionLast="47" xr6:coauthVersionMax="47" xr10:uidLastSave="{017650CC-BFDC-4A7B-958C-15CBBF52A86F}"/>
  <bookViews>
    <workbookView xWindow="-108" yWindow="-108" windowWidth="23256" windowHeight="12576" xr2:uid="{EF40438D-4F4E-46B0-93F8-31EFAECC3952}"/>
  </bookViews>
  <sheets>
    <sheet name="fin rezult" sheetId="1" r:id="rId1"/>
    <sheet name="СПРАВК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2" l="1"/>
  <c r="D31" i="2"/>
  <c r="I30" i="2"/>
  <c r="G31" i="2"/>
  <c r="F31" i="2"/>
  <c r="E31" i="2"/>
  <c r="I29" i="2"/>
  <c r="I28" i="2"/>
  <c r="I27" i="2"/>
  <c r="I26" i="2"/>
  <c r="I25" i="2"/>
  <c r="I24" i="2"/>
  <c r="C31" i="2"/>
  <c r="I23" i="2"/>
  <c r="I22" i="2"/>
  <c r="I21" i="2"/>
  <c r="I31" i="2" s="1"/>
  <c r="I14" i="2"/>
  <c r="I13" i="2"/>
  <c r="I12" i="2"/>
  <c r="I11" i="2"/>
  <c r="I10" i="2"/>
  <c r="I8" i="2"/>
  <c r="I7" i="2"/>
  <c r="I6" i="2"/>
  <c r="G15" i="2"/>
  <c r="F15" i="2"/>
  <c r="C15" i="2"/>
  <c r="I9" i="2" l="1"/>
  <c r="D15" i="2"/>
  <c r="I5" i="2"/>
  <c r="C32" i="2"/>
  <c r="H15" i="2"/>
  <c r="E15" i="2"/>
  <c r="I15" i="2" l="1"/>
  <c r="E72" i="1" l="1"/>
  <c r="E80" i="1"/>
  <c r="E68" i="1"/>
  <c r="E35" i="1" s="1"/>
  <c r="A16" i="1"/>
  <c r="E13" i="1"/>
  <c r="E6" i="1"/>
  <c r="E73" i="1"/>
  <c r="E4" i="1" l="1"/>
  <c r="E69" i="1" s="1"/>
  <c r="E74" i="1"/>
  <c r="E79" i="1" s="1"/>
</calcChain>
</file>

<file path=xl/sharedStrings.xml><?xml version="1.0" encoding="utf-8"?>
<sst xmlns="http://schemas.openxmlformats.org/spreadsheetml/2006/main" count="201" uniqueCount="88">
  <si>
    <t>Наименование</t>
  </si>
  <si>
    <t>мярка</t>
  </si>
  <si>
    <t>юли</t>
  </si>
  <si>
    <t>А</t>
  </si>
  <si>
    <t>Приходи</t>
  </si>
  <si>
    <t>лева</t>
  </si>
  <si>
    <t>І</t>
  </si>
  <si>
    <t>Приходи от продажби на газ</t>
  </si>
  <si>
    <t>количество</t>
  </si>
  <si>
    <t>MWh</t>
  </si>
  <si>
    <t>ІІ</t>
  </si>
  <si>
    <t>Приходи от услуги</t>
  </si>
  <si>
    <t>Превишен капацитет</t>
  </si>
  <si>
    <t>Капацитет годишен</t>
  </si>
  <si>
    <t>Капацитет месечен</t>
  </si>
  <si>
    <t>Капацитет дневен в рамките на деня</t>
  </si>
  <si>
    <t>Капацитет дневен</t>
  </si>
  <si>
    <t>Капацитет тримесечен</t>
  </si>
  <si>
    <t xml:space="preserve">количество </t>
  </si>
  <si>
    <t>Природен газ по чл.19 от договора (дисбаланс)</t>
  </si>
  <si>
    <t>Търговска надбавка</t>
  </si>
  <si>
    <t xml:space="preserve">Съхранение на природен газ </t>
  </si>
  <si>
    <t>Прехвърлен капацитет в ПГХ Чирен</t>
  </si>
  <si>
    <t>Достъп и пренос през мрежата на Овергаз</t>
  </si>
  <si>
    <t>Б</t>
  </si>
  <si>
    <t>Разходи</t>
  </si>
  <si>
    <t>хил. лв.</t>
  </si>
  <si>
    <t>хнм3</t>
  </si>
  <si>
    <t>Балансова стойност на продадени стоки (природен газ)</t>
  </si>
  <si>
    <t>В</t>
  </si>
  <si>
    <t>Финансов резултат - печалба / загуба</t>
  </si>
  <si>
    <t>закупени количества</t>
  </si>
  <si>
    <t>продадени</t>
  </si>
  <si>
    <t>разлика</t>
  </si>
  <si>
    <t xml:space="preserve">Използвани количества от Чирен </t>
  </si>
  <si>
    <t>МВтч</t>
  </si>
  <si>
    <t xml:space="preserve">стойност на използвани количества от Чирен </t>
  </si>
  <si>
    <t>стойност, лева</t>
  </si>
  <si>
    <t>Доставка на природен газ(Топлофикационни дружества и други клиенти)</t>
  </si>
  <si>
    <t>Природен газ на виртуална точка ГХБ ( други клиенти)</t>
  </si>
  <si>
    <t>Природeн газ за балансиране НГПМ (Булгартрансгаз + Румъния)</t>
  </si>
  <si>
    <t>Пренос на природен газ</t>
  </si>
  <si>
    <t>Разходи за закупуване на природен газ</t>
  </si>
  <si>
    <t>Природен газ за балансиране</t>
  </si>
  <si>
    <t>Закупена газ на Газов хъб Балкан</t>
  </si>
  <si>
    <t>Разходи за закупуване на годишен капацитет</t>
  </si>
  <si>
    <t>Разходи за закупуване на месечен капацитет</t>
  </si>
  <si>
    <t>Разходи за закупуване на дневен капацитет</t>
  </si>
  <si>
    <t>Разходи за закупуване на капацитет в рамките на деня</t>
  </si>
  <si>
    <t>Разходи за закупуване на тримесечен капацитет</t>
  </si>
  <si>
    <t>Услуга по пренос по НГПМ</t>
  </si>
  <si>
    <t>Услуга свързана с технологията на пренос по НГПМ</t>
  </si>
  <si>
    <t>Услуга свързана с наложени задължения към обществото по НГПМ</t>
  </si>
  <si>
    <t>Такса за неутралност при балансиране по НГПМ</t>
  </si>
  <si>
    <t>Услуга по предоставяне на превишен капацитет по НГПМ</t>
  </si>
  <si>
    <t>Борсови, месечни такси и др. административни разходи</t>
  </si>
  <si>
    <t>Нагнетени количества в Чирен</t>
  </si>
  <si>
    <t>ОБЩО</t>
  </si>
  <si>
    <t>обща стойност, лева</t>
  </si>
  <si>
    <t>ЮЛИ</t>
  </si>
  <si>
    <t>клиенти</t>
  </si>
  <si>
    <t xml:space="preserve">доставен природен газ </t>
  </si>
  <si>
    <t>пренос на природен газ</t>
  </si>
  <si>
    <t>капацитет</t>
  </si>
  <si>
    <t>количество, МВтч</t>
  </si>
  <si>
    <t>Топлофикация Плевен</t>
  </si>
  <si>
    <t>Топлофикация Бургас</t>
  </si>
  <si>
    <t>Топлофикация Враца</t>
  </si>
  <si>
    <t>Топлофикация Перник</t>
  </si>
  <si>
    <t>Топлофикация Русе</t>
  </si>
  <si>
    <t>Топлофикация ВТ</t>
  </si>
  <si>
    <t>Други клиенти</t>
  </si>
  <si>
    <t>Нагнетен природен газ в газохранилище Чирен</t>
  </si>
  <si>
    <t>Балансиращ пазар- Булгартрансгаз</t>
  </si>
  <si>
    <t>Клиенти на борсата -Газов хъб Балкан</t>
  </si>
  <si>
    <t>доставчици</t>
  </si>
  <si>
    <t xml:space="preserve">закупен природен газ </t>
  </si>
  <si>
    <t>закупен капацитет</t>
  </si>
  <si>
    <t>Колмар</t>
  </si>
  <si>
    <t>ДЕКСИА България</t>
  </si>
  <si>
    <t>ЕНЕРГИКО</t>
  </si>
  <si>
    <t>ДЕПА</t>
  </si>
  <si>
    <t>МЕТ ЕНЕРДЖИ ТРЕЙДИНГ</t>
  </si>
  <si>
    <t>Булгартрансгаз</t>
  </si>
  <si>
    <t>Булгаргаз</t>
  </si>
  <si>
    <t>Балансиращ пазар - Булгартрансгаз</t>
  </si>
  <si>
    <t>Доставчици от борсата -Газов хъб Балкан</t>
  </si>
  <si>
    <t>Газохранилище Чирен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</si>
</sst>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8" formatCode="#,##0.000000"/>
    <numFmt numFmtId="170" formatCode="0.000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3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wrapText="1"/>
    </xf>
    <xf numFmtId="3" fontId="2" fillId="2" borderId="0" xfId="1" applyNumberFormat="1" applyFont="1" applyFill="1"/>
    <xf numFmtId="0" fontId="3" fillId="0" borderId="0" xfId="0" applyFont="1"/>
    <xf numFmtId="0" fontId="2" fillId="2" borderId="0" xfId="1" applyFont="1" applyFill="1"/>
    <xf numFmtId="0" fontId="4" fillId="2" borderId="2" xfId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 wrapText="1"/>
    </xf>
    <xf numFmtId="1" fontId="4" fillId="2" borderId="3" xfId="1" applyNumberFormat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vertical="center"/>
    </xf>
    <xf numFmtId="0" fontId="4" fillId="2" borderId="5" xfId="1" applyFont="1" applyFill="1" applyBorder="1" applyAlignment="1">
      <alignment wrapText="1"/>
    </xf>
    <xf numFmtId="0" fontId="4" fillId="2" borderId="5" xfId="1" applyFont="1" applyFill="1" applyBorder="1" applyAlignment="1">
      <alignment horizontal="center" wrapText="1"/>
    </xf>
    <xf numFmtId="3" fontId="4" fillId="2" borderId="5" xfId="1" applyNumberFormat="1" applyFont="1" applyFill="1" applyBorder="1" applyAlignment="1">
      <alignment wrapText="1"/>
    </xf>
    <xf numFmtId="0" fontId="4" fillId="3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justify" wrapText="1"/>
    </xf>
    <xf numFmtId="0" fontId="4" fillId="3" borderId="7" xfId="1" applyFont="1" applyFill="1" applyBorder="1" applyAlignment="1">
      <alignment horizontal="center"/>
    </xf>
    <xf numFmtId="4" fontId="4" fillId="3" borderId="7" xfId="1" applyNumberFormat="1" applyFont="1" applyFill="1" applyBorder="1"/>
    <xf numFmtId="0" fontId="4" fillId="2" borderId="2" xfId="1" applyFont="1" applyFill="1" applyBorder="1" applyAlignment="1">
      <alignment vertical="center"/>
    </xf>
    <xf numFmtId="0" fontId="2" fillId="2" borderId="3" xfId="1" applyFont="1" applyFill="1" applyBorder="1" applyAlignment="1">
      <alignment wrapText="1"/>
    </xf>
    <xf numFmtId="0" fontId="2" fillId="2" borderId="8" xfId="1" applyFont="1" applyFill="1" applyBorder="1" applyAlignment="1">
      <alignment horizontal="center"/>
    </xf>
    <xf numFmtId="3" fontId="4" fillId="2" borderId="9" xfId="1" applyNumberFormat="1" applyFont="1" applyFill="1" applyBorder="1"/>
    <xf numFmtId="0" fontId="4" fillId="2" borderId="10" xfId="1" applyFont="1" applyFill="1" applyBorder="1" applyAlignment="1">
      <alignment horizontal="center" vertical="center"/>
    </xf>
    <xf numFmtId="0" fontId="4" fillId="2" borderId="11" xfId="1" applyFont="1" applyFill="1" applyBorder="1" applyAlignment="1">
      <alignment wrapText="1"/>
    </xf>
    <xf numFmtId="0" fontId="4" fillId="2" borderId="11" xfId="1" applyFont="1" applyFill="1" applyBorder="1" applyAlignment="1">
      <alignment horizontal="center"/>
    </xf>
    <xf numFmtId="4" fontId="4" fillId="2" borderId="11" xfId="1" applyNumberFormat="1" applyFont="1" applyFill="1" applyBorder="1"/>
    <xf numFmtId="0" fontId="4" fillId="2" borderId="12" xfId="1" applyFont="1" applyFill="1" applyBorder="1" applyAlignment="1">
      <alignment vertical="center"/>
    </xf>
    <xf numFmtId="0" fontId="2" fillId="2" borderId="13" xfId="1" applyFont="1" applyFill="1" applyBorder="1" applyAlignment="1">
      <alignment wrapText="1"/>
    </xf>
    <xf numFmtId="0" fontId="2" fillId="2" borderId="13" xfId="1" applyFont="1" applyFill="1" applyBorder="1" applyAlignment="1">
      <alignment horizontal="center"/>
    </xf>
    <xf numFmtId="3" fontId="2" fillId="2" borderId="13" xfId="1" applyNumberFormat="1" applyFont="1" applyFill="1" applyBorder="1"/>
    <xf numFmtId="0" fontId="2" fillId="2" borderId="14" xfId="1" applyFont="1" applyFill="1" applyBorder="1" applyAlignment="1">
      <alignment vertical="center"/>
    </xf>
    <xf numFmtId="0" fontId="5" fillId="2" borderId="15" xfId="1" applyFont="1" applyFill="1" applyBorder="1" applyAlignment="1">
      <alignment wrapText="1"/>
    </xf>
    <xf numFmtId="0" fontId="5" fillId="2" borderId="15" xfId="1" applyFont="1" applyFill="1" applyBorder="1" applyAlignment="1">
      <alignment horizontal="center"/>
    </xf>
    <xf numFmtId="164" fontId="5" fillId="2" borderId="15" xfId="1" applyNumberFormat="1" applyFont="1" applyFill="1" applyBorder="1"/>
    <xf numFmtId="164" fontId="3" fillId="0" borderId="0" xfId="0" applyNumberFormat="1" applyFont="1"/>
    <xf numFmtId="3" fontId="3" fillId="0" borderId="0" xfId="0" applyNumberFormat="1" applyFont="1"/>
    <xf numFmtId="0" fontId="4" fillId="2" borderId="16" xfId="1" applyFont="1" applyFill="1" applyBorder="1" applyAlignment="1">
      <alignment vertical="center"/>
    </xf>
    <xf numFmtId="3" fontId="2" fillId="2" borderId="17" xfId="1" applyNumberFormat="1" applyFont="1" applyFill="1" applyBorder="1"/>
    <xf numFmtId="0" fontId="4" fillId="2" borderId="18" xfId="1" applyFont="1" applyFill="1" applyBorder="1" applyAlignment="1">
      <alignment vertical="center"/>
    </xf>
    <xf numFmtId="0" fontId="2" fillId="2" borderId="17" xfId="1" applyFont="1" applyFill="1" applyBorder="1" applyAlignment="1">
      <alignment wrapText="1"/>
    </xf>
    <xf numFmtId="4" fontId="3" fillId="0" borderId="0" xfId="0" applyNumberFormat="1" applyFont="1"/>
    <xf numFmtId="3" fontId="4" fillId="2" borderId="11" xfId="1" applyNumberFormat="1" applyFont="1" applyFill="1" applyBorder="1"/>
    <xf numFmtId="0" fontId="4" fillId="2" borderId="19" xfId="1" applyFont="1" applyFill="1" applyBorder="1" applyAlignment="1">
      <alignment vertical="center"/>
    </xf>
    <xf numFmtId="3" fontId="2" fillId="2" borderId="5" xfId="1" applyNumberFormat="1" applyFont="1" applyFill="1" applyBorder="1"/>
    <xf numFmtId="0" fontId="2" fillId="2" borderId="15" xfId="1" applyFont="1" applyFill="1" applyBorder="1" applyAlignment="1">
      <alignment horizontal="center" vertical="center"/>
    </xf>
    <xf numFmtId="0" fontId="4" fillId="2" borderId="20" xfId="1" applyFont="1" applyFill="1" applyBorder="1" applyAlignment="1">
      <alignment vertical="center"/>
    </xf>
    <xf numFmtId="3" fontId="2" fillId="0" borderId="15" xfId="1" applyNumberFormat="1" applyFont="1" applyBorder="1"/>
    <xf numFmtId="0" fontId="2" fillId="2" borderId="21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wrapText="1"/>
    </xf>
    <xf numFmtId="0" fontId="5" fillId="2" borderId="17" xfId="1" applyFont="1" applyFill="1" applyBorder="1" applyAlignment="1">
      <alignment horizontal="center"/>
    </xf>
    <xf numFmtId="164" fontId="5" fillId="2" borderId="17" xfId="1" applyNumberFormat="1" applyFont="1" applyFill="1" applyBorder="1"/>
    <xf numFmtId="3" fontId="2" fillId="0" borderId="17" xfId="1" applyNumberFormat="1" applyFont="1" applyBorder="1"/>
    <xf numFmtId="4" fontId="2" fillId="0" borderId="17" xfId="1" applyNumberFormat="1" applyFont="1" applyBorder="1"/>
    <xf numFmtId="0" fontId="4" fillId="2" borderId="14" xfId="1" applyFont="1" applyFill="1" applyBorder="1" applyAlignment="1">
      <alignment vertical="center"/>
    </xf>
    <xf numFmtId="0" fontId="2" fillId="2" borderId="15" xfId="1" applyFont="1" applyFill="1" applyBorder="1" applyAlignment="1">
      <alignment wrapText="1"/>
    </xf>
    <xf numFmtId="3" fontId="2" fillId="2" borderId="15" xfId="1" applyNumberFormat="1" applyFont="1" applyFill="1" applyBorder="1"/>
    <xf numFmtId="0" fontId="2" fillId="0" borderId="0" xfId="1" applyFont="1" applyAlignment="1">
      <alignment vertical="center"/>
    </xf>
    <xf numFmtId="0" fontId="4" fillId="3" borderId="7" xfId="1" applyFont="1" applyFill="1" applyBorder="1" applyAlignment="1">
      <alignment horizontal="justify" vertical="center" wrapText="1"/>
    </xf>
    <xf numFmtId="0" fontId="4" fillId="3" borderId="7" xfId="1" applyFont="1" applyFill="1" applyBorder="1" applyAlignment="1">
      <alignment horizontal="center" vertical="center"/>
    </xf>
    <xf numFmtId="4" fontId="4" fillId="3" borderId="7" xfId="1" applyNumberFormat="1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 wrapText="1"/>
    </xf>
    <xf numFmtId="1" fontId="4" fillId="4" borderId="7" xfId="1" applyNumberFormat="1" applyFont="1" applyFill="1" applyBorder="1" applyAlignment="1">
      <alignment horizontal="center" vertical="center" wrapText="1"/>
    </xf>
    <xf numFmtId="0" fontId="2" fillId="2" borderId="18" xfId="1" applyFont="1" applyFill="1" applyBorder="1" applyAlignment="1">
      <alignment vertical="center"/>
    </xf>
    <xf numFmtId="0" fontId="2" fillId="2" borderId="22" xfId="1" applyFont="1" applyFill="1" applyBorder="1" applyAlignment="1">
      <alignment vertical="center"/>
    </xf>
    <xf numFmtId="0" fontId="5" fillId="2" borderId="23" xfId="1" applyFont="1" applyFill="1" applyBorder="1" applyAlignment="1">
      <alignment wrapText="1"/>
    </xf>
    <xf numFmtId="0" fontId="5" fillId="2" borderId="23" xfId="1" applyFont="1" applyFill="1" applyBorder="1" applyAlignment="1">
      <alignment horizontal="center"/>
    </xf>
    <xf numFmtId="164" fontId="5" fillId="2" borderId="23" xfId="1" applyNumberFormat="1" applyFont="1" applyFill="1" applyBorder="1"/>
    <xf numFmtId="164" fontId="5" fillId="2" borderId="25" xfId="1" applyNumberFormat="1" applyFont="1" applyFill="1" applyBorder="1"/>
    <xf numFmtId="4" fontId="5" fillId="2" borderId="24" xfId="1" applyNumberFormat="1" applyFont="1" applyFill="1" applyBorder="1"/>
    <xf numFmtId="168" fontId="3" fillId="0" borderId="0" xfId="0" applyNumberFormat="1" applyFont="1"/>
    <xf numFmtId="1" fontId="4" fillId="4" borderId="26" xfId="1" applyNumberFormat="1" applyFont="1" applyFill="1" applyBorder="1" applyAlignment="1">
      <alignment horizontal="center" vertical="center" wrapText="1"/>
    </xf>
    <xf numFmtId="164" fontId="6" fillId="2" borderId="26" xfId="1" applyNumberFormat="1" applyFont="1" applyFill="1" applyBorder="1"/>
    <xf numFmtId="3" fontId="2" fillId="2" borderId="26" xfId="1" applyNumberFormat="1" applyFont="1" applyFill="1" applyBorder="1"/>
    <xf numFmtId="0" fontId="7" fillId="0" borderId="0" xfId="0" applyFont="1" applyAlignment="1">
      <alignment wrapText="1"/>
    </xf>
    <xf numFmtId="0" fontId="7" fillId="0" borderId="26" xfId="0" applyFont="1" applyBorder="1" applyAlignment="1">
      <alignment horizontal="center" wrapText="1"/>
    </xf>
    <xf numFmtId="0" fontId="8" fillId="0" borderId="26" xfId="0" applyFont="1" applyBorder="1" applyAlignment="1">
      <alignment horizont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7" fillId="0" borderId="26" xfId="0" applyFont="1" applyBorder="1" applyAlignment="1">
      <alignment wrapText="1"/>
    </xf>
    <xf numFmtId="164" fontId="7" fillId="0" borderId="26" xfId="0" applyNumberFormat="1" applyFont="1" applyBorder="1" applyAlignment="1">
      <alignment wrapText="1"/>
    </xf>
    <xf numFmtId="4" fontId="8" fillId="0" borderId="26" xfId="0" applyNumberFormat="1" applyFont="1" applyBorder="1" applyAlignment="1">
      <alignment wrapText="1"/>
    </xf>
    <xf numFmtId="164" fontId="7" fillId="0" borderId="0" xfId="0" applyNumberFormat="1" applyFont="1" applyAlignment="1">
      <alignment wrapText="1"/>
    </xf>
    <xf numFmtId="4" fontId="7" fillId="0" borderId="26" xfId="0" applyNumberFormat="1" applyFont="1" applyBorder="1" applyAlignment="1">
      <alignment wrapText="1"/>
    </xf>
    <xf numFmtId="170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wrapText="1"/>
    </xf>
    <xf numFmtId="0" fontId="7" fillId="5" borderId="26" xfId="0" applyFont="1" applyFill="1" applyBorder="1" applyAlignment="1">
      <alignment wrapText="1"/>
    </xf>
    <xf numFmtId="164" fontId="7" fillId="5" borderId="26" xfId="0" applyNumberFormat="1" applyFont="1" applyFill="1" applyBorder="1" applyAlignment="1">
      <alignment wrapText="1"/>
    </xf>
    <xf numFmtId="4" fontId="7" fillId="5" borderId="26" xfId="0" applyNumberFormat="1" applyFont="1" applyFill="1" applyBorder="1" applyAlignment="1">
      <alignment wrapText="1"/>
    </xf>
    <xf numFmtId="4" fontId="8" fillId="5" borderId="26" xfId="0" applyNumberFormat="1" applyFont="1" applyFill="1" applyBorder="1" applyAlignment="1">
      <alignment wrapText="1"/>
    </xf>
    <xf numFmtId="0" fontId="8" fillId="0" borderId="27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</cellXfs>
  <cellStyles count="2">
    <cellStyle name="Normal" xfId="0" builtinId="0"/>
    <cellStyle name="Normal 11" xfId="1" xr:uid="{BC544234-9942-4A07-9902-FB2F991E8C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0958-9145-48C2-ACB7-B31585080AC5}">
  <dimension ref="A1:F82"/>
  <sheetViews>
    <sheetView tabSelected="1" topLeftCell="A63" zoomScale="70" zoomScaleNormal="70" workbookViewId="0">
      <selection activeCell="C89" sqref="C89"/>
    </sheetView>
  </sheetViews>
  <sheetFormatPr defaultRowHeight="15.6" x14ac:dyDescent="0.3"/>
  <cols>
    <col min="1" max="1" width="11.21875" style="4" bestFit="1" customWidth="1"/>
    <col min="2" max="2" width="3.5546875" style="4" bestFit="1" customWidth="1"/>
    <col min="3" max="3" width="44.6640625" style="60" bestFit="1" customWidth="1"/>
    <col min="4" max="4" width="14" style="4" customWidth="1"/>
    <col min="5" max="5" width="16.44140625" style="4" customWidth="1"/>
    <col min="6" max="16384" width="8.88671875" style="4"/>
  </cols>
  <sheetData>
    <row r="1" spans="1:6" ht="16.2" thickBot="1" x14ac:dyDescent="0.35">
      <c r="A1" s="1"/>
      <c r="B1" s="1"/>
      <c r="C1" s="2"/>
      <c r="D1" s="1"/>
      <c r="E1" s="3"/>
    </row>
    <row r="2" spans="1:6" x14ac:dyDescent="0.3">
      <c r="A2" s="5"/>
      <c r="B2" s="6"/>
      <c r="C2" s="7" t="s">
        <v>0</v>
      </c>
      <c r="D2" s="7" t="s">
        <v>1</v>
      </c>
      <c r="E2" s="8" t="s">
        <v>2</v>
      </c>
    </row>
    <row r="3" spans="1:6" ht="16.2" thickBot="1" x14ac:dyDescent="0.35">
      <c r="A3" s="5"/>
      <c r="B3" s="9"/>
      <c r="C3" s="10"/>
      <c r="D3" s="11"/>
      <c r="E3" s="12"/>
    </row>
    <row r="4" spans="1:6" ht="16.2" thickBot="1" x14ac:dyDescent="0.35">
      <c r="A4" s="3"/>
      <c r="B4" s="13" t="s">
        <v>3</v>
      </c>
      <c r="C4" s="14" t="s">
        <v>4</v>
      </c>
      <c r="D4" s="15" t="s">
        <v>5</v>
      </c>
      <c r="E4" s="16">
        <f t="shared" ref="E4" si="0">SUM(E6,E13)</f>
        <v>11592552.548225474</v>
      </c>
    </row>
    <row r="5" spans="1:6" x14ac:dyDescent="0.3">
      <c r="B5" s="17"/>
      <c r="C5" s="18"/>
      <c r="D5" s="19"/>
      <c r="E5" s="20"/>
    </row>
    <row r="6" spans="1:6" ht="16.2" thickBot="1" x14ac:dyDescent="0.35">
      <c r="B6" s="21" t="s">
        <v>6</v>
      </c>
      <c r="C6" s="22" t="s">
        <v>7</v>
      </c>
      <c r="D6" s="23" t="s">
        <v>5</v>
      </c>
      <c r="E6" s="24">
        <f t="shared" ref="E6" si="1">SUM(E7,E9,E11)</f>
        <v>11278038.73299394</v>
      </c>
    </row>
    <row r="7" spans="1:6" ht="35.4" customHeight="1" x14ac:dyDescent="0.3">
      <c r="B7" s="25">
        <v>1</v>
      </c>
      <c r="C7" s="26" t="s">
        <v>38</v>
      </c>
      <c r="D7" s="27" t="s">
        <v>5</v>
      </c>
      <c r="E7" s="28">
        <v>5078260.9170600008</v>
      </c>
    </row>
    <row r="8" spans="1:6" x14ac:dyDescent="0.3">
      <c r="A8" s="1"/>
      <c r="B8" s="29"/>
      <c r="C8" s="30" t="s">
        <v>8</v>
      </c>
      <c r="D8" s="31" t="s">
        <v>9</v>
      </c>
      <c r="E8" s="32">
        <v>27538.842999999993</v>
      </c>
    </row>
    <row r="9" spans="1:6" ht="33" customHeight="1" x14ac:dyDescent="0.3">
      <c r="B9" s="35">
        <v>2</v>
      </c>
      <c r="C9" s="26" t="s">
        <v>39</v>
      </c>
      <c r="D9" s="27" t="s">
        <v>5</v>
      </c>
      <c r="E9" s="36">
        <v>5769796.7080000006</v>
      </c>
    </row>
    <row r="10" spans="1:6" x14ac:dyDescent="0.3">
      <c r="A10" s="1"/>
      <c r="B10" s="29"/>
      <c r="C10" s="30" t="s">
        <v>8</v>
      </c>
      <c r="D10" s="31" t="s">
        <v>9</v>
      </c>
      <c r="E10" s="32">
        <v>20129.599999999999</v>
      </c>
      <c r="F10" s="34"/>
    </row>
    <row r="11" spans="1:6" ht="37.799999999999997" customHeight="1" x14ac:dyDescent="0.3">
      <c r="B11" s="37">
        <v>3</v>
      </c>
      <c r="C11" s="38" t="s">
        <v>40</v>
      </c>
      <c r="D11" s="27" t="s">
        <v>5</v>
      </c>
      <c r="E11" s="36">
        <v>429981.1079339385</v>
      </c>
      <c r="F11" s="34"/>
    </row>
    <row r="12" spans="1:6" x14ac:dyDescent="0.3">
      <c r="A12" s="1"/>
      <c r="B12" s="29"/>
      <c r="C12" s="30" t="s">
        <v>8</v>
      </c>
      <c r="D12" s="31" t="s">
        <v>9</v>
      </c>
      <c r="E12" s="32">
        <v>1634.030188</v>
      </c>
    </row>
    <row r="13" spans="1:6" ht="16.2" thickBot="1" x14ac:dyDescent="0.35">
      <c r="B13" s="21" t="s">
        <v>10</v>
      </c>
      <c r="C13" s="22" t="s">
        <v>11</v>
      </c>
      <c r="D13" s="23" t="s">
        <v>5</v>
      </c>
      <c r="E13" s="40">
        <f t="shared" ref="E13" si="2">SUM(E14,E16,E18,E20,E24,E22,E26,E28,E30,E33,E31,E32)</f>
        <v>314513.81523153337</v>
      </c>
    </row>
    <row r="14" spans="1:6" x14ac:dyDescent="0.3">
      <c r="B14" s="41">
        <v>1</v>
      </c>
      <c r="C14" s="18" t="s">
        <v>41</v>
      </c>
      <c r="D14" s="27" t="s">
        <v>5</v>
      </c>
      <c r="E14" s="42">
        <v>18303.793145033334</v>
      </c>
    </row>
    <row r="15" spans="1:6" x14ac:dyDescent="0.3">
      <c r="B15" s="43"/>
      <c r="C15" s="30" t="s">
        <v>8</v>
      </c>
      <c r="D15" s="31" t="s">
        <v>9</v>
      </c>
      <c r="E15" s="32">
        <v>27079.192999999992</v>
      </c>
    </row>
    <row r="16" spans="1:6" x14ac:dyDescent="0.3">
      <c r="A16" s="39" t="e">
        <f>+#REF!+#REF!+#REF!+#REF!+#REF!+#REF!</f>
        <v>#REF!</v>
      </c>
      <c r="B16" s="44">
        <v>2</v>
      </c>
      <c r="C16" s="38" t="s">
        <v>12</v>
      </c>
      <c r="D16" s="27" t="s">
        <v>5</v>
      </c>
      <c r="E16" s="45">
        <v>750.92509340000004</v>
      </c>
    </row>
    <row r="17" spans="2:5" x14ac:dyDescent="0.3">
      <c r="B17" s="46"/>
      <c r="C17" s="47" t="s">
        <v>8</v>
      </c>
      <c r="D17" s="48" t="s">
        <v>9</v>
      </c>
      <c r="E17" s="49">
        <v>136.78100000000001</v>
      </c>
    </row>
    <row r="18" spans="2:5" x14ac:dyDescent="0.3">
      <c r="B18" s="37">
        <v>3</v>
      </c>
      <c r="C18" s="38" t="s">
        <v>13</v>
      </c>
      <c r="D18" s="27" t="s">
        <v>5</v>
      </c>
      <c r="E18" s="50">
        <v>134097.806323</v>
      </c>
    </row>
    <row r="19" spans="2:5" x14ac:dyDescent="0.3">
      <c r="B19" s="46"/>
      <c r="C19" s="47" t="s">
        <v>8</v>
      </c>
      <c r="D19" s="48" t="s">
        <v>9</v>
      </c>
      <c r="E19" s="49">
        <v>2289.0299999999997</v>
      </c>
    </row>
    <row r="20" spans="2:5" x14ac:dyDescent="0.3">
      <c r="B20" s="37">
        <v>4</v>
      </c>
      <c r="C20" s="38" t="s">
        <v>14</v>
      </c>
      <c r="D20" s="27" t="s">
        <v>5</v>
      </c>
      <c r="E20" s="50">
        <v>1853.4909000000002</v>
      </c>
    </row>
    <row r="21" spans="2:5" x14ac:dyDescent="0.3">
      <c r="B21" s="46"/>
      <c r="C21" s="47" t="s">
        <v>8</v>
      </c>
      <c r="D21" s="48" t="s">
        <v>9</v>
      </c>
      <c r="E21" s="49">
        <v>35.4</v>
      </c>
    </row>
    <row r="22" spans="2:5" x14ac:dyDescent="0.3">
      <c r="B22" s="37">
        <v>5</v>
      </c>
      <c r="C22" s="38" t="s">
        <v>15</v>
      </c>
      <c r="D22" s="27" t="s">
        <v>5</v>
      </c>
      <c r="E22" s="50">
        <v>658.51427230000002</v>
      </c>
    </row>
    <row r="23" spans="2:5" x14ac:dyDescent="0.3">
      <c r="B23" s="46"/>
      <c r="C23" s="47" t="s">
        <v>8</v>
      </c>
      <c r="D23" s="48" t="s">
        <v>9</v>
      </c>
      <c r="E23" s="49">
        <v>213.48700000000002</v>
      </c>
    </row>
    <row r="24" spans="2:5" x14ac:dyDescent="0.3">
      <c r="B24" s="37">
        <v>6</v>
      </c>
      <c r="C24" s="38" t="s">
        <v>16</v>
      </c>
      <c r="D24" s="27" t="s">
        <v>5</v>
      </c>
      <c r="E24" s="50">
        <v>2276.3101678000003</v>
      </c>
    </row>
    <row r="25" spans="2:5" x14ac:dyDescent="0.3">
      <c r="B25" s="46"/>
      <c r="C25" s="47" t="s">
        <v>8</v>
      </c>
      <c r="D25" s="48" t="s">
        <v>9</v>
      </c>
      <c r="E25" s="49">
        <v>906.99400000000003</v>
      </c>
    </row>
    <row r="26" spans="2:5" x14ac:dyDescent="0.3">
      <c r="B26" s="37">
        <v>7</v>
      </c>
      <c r="C26" s="38" t="s">
        <v>17</v>
      </c>
      <c r="D26" s="27" t="s">
        <v>5</v>
      </c>
      <c r="E26" s="50">
        <v>0</v>
      </c>
    </row>
    <row r="27" spans="2:5" x14ac:dyDescent="0.3">
      <c r="B27" s="46"/>
      <c r="C27" s="47" t="s">
        <v>18</v>
      </c>
      <c r="D27" s="48" t="s">
        <v>9</v>
      </c>
      <c r="E27" s="49">
        <v>0</v>
      </c>
    </row>
    <row r="28" spans="2:5" ht="31.2" x14ac:dyDescent="0.3">
      <c r="B28" s="37">
        <v>8</v>
      </c>
      <c r="C28" s="38" t="s">
        <v>19</v>
      </c>
      <c r="D28" s="27" t="s">
        <v>5</v>
      </c>
      <c r="E28" s="50">
        <v>0</v>
      </c>
    </row>
    <row r="29" spans="2:5" x14ac:dyDescent="0.3">
      <c r="B29" s="46"/>
      <c r="C29" s="47" t="s">
        <v>8</v>
      </c>
      <c r="D29" s="48" t="s">
        <v>9</v>
      </c>
      <c r="E29" s="49">
        <v>0</v>
      </c>
    </row>
    <row r="30" spans="2:5" x14ac:dyDescent="0.3">
      <c r="B30" s="37">
        <v>9</v>
      </c>
      <c r="C30" s="38" t="s">
        <v>20</v>
      </c>
      <c r="D30" s="27" t="s">
        <v>5</v>
      </c>
      <c r="E30" s="49">
        <v>305.32</v>
      </c>
    </row>
    <row r="31" spans="2:5" x14ac:dyDescent="0.3">
      <c r="B31" s="37">
        <v>10</v>
      </c>
      <c r="C31" s="38" t="s">
        <v>21</v>
      </c>
      <c r="D31" s="27" t="s">
        <v>5</v>
      </c>
      <c r="E31" s="49">
        <v>105811.84</v>
      </c>
    </row>
    <row r="32" spans="2:5" x14ac:dyDescent="0.3">
      <c r="B32" s="37">
        <v>11</v>
      </c>
      <c r="C32" s="38" t="s">
        <v>22</v>
      </c>
      <c r="D32" s="27" t="s">
        <v>5</v>
      </c>
      <c r="E32" s="51">
        <v>0</v>
      </c>
    </row>
    <row r="33" spans="1:5" x14ac:dyDescent="0.3">
      <c r="B33" s="37">
        <v>12</v>
      </c>
      <c r="C33" s="38" t="s">
        <v>23</v>
      </c>
      <c r="D33" s="27" t="s">
        <v>5</v>
      </c>
      <c r="E33" s="50">
        <v>50455.815329999998</v>
      </c>
    </row>
    <row r="34" spans="1:5" ht="16.2" thickBot="1" x14ac:dyDescent="0.35">
      <c r="B34" s="46"/>
      <c r="C34" s="47" t="s">
        <v>18</v>
      </c>
      <c r="D34" s="48" t="s">
        <v>9</v>
      </c>
      <c r="E34" s="49">
        <v>5478.3729999999996</v>
      </c>
    </row>
    <row r="35" spans="1:5" ht="16.2" thickBot="1" x14ac:dyDescent="0.35">
      <c r="B35" s="13" t="s">
        <v>24</v>
      </c>
      <c r="C35" s="14" t="s">
        <v>25</v>
      </c>
      <c r="D35" s="15" t="s">
        <v>26</v>
      </c>
      <c r="E35" s="16">
        <f t="shared" ref="E35" si="3">SUM(E37,E39,E41,E43,E45,E47,E49,E53,E55,E57,E59,E61,E63,E65,E68,E51,E66)</f>
        <v>10261542.256519269</v>
      </c>
    </row>
    <row r="36" spans="1:5" x14ac:dyDescent="0.3">
      <c r="B36" s="17"/>
      <c r="C36" s="18"/>
      <c r="D36" s="19"/>
      <c r="E36" s="20"/>
    </row>
    <row r="37" spans="1:5" x14ac:dyDescent="0.3">
      <c r="A37" s="1"/>
      <c r="B37" s="25">
        <v>1</v>
      </c>
      <c r="C37" s="26" t="s">
        <v>42</v>
      </c>
      <c r="D37" s="27" t="s">
        <v>5</v>
      </c>
      <c r="E37" s="28">
        <v>4369165.8847349994</v>
      </c>
    </row>
    <row r="38" spans="1:5" x14ac:dyDescent="0.3">
      <c r="A38" s="1"/>
      <c r="B38" s="29"/>
      <c r="C38" s="30" t="s">
        <v>8</v>
      </c>
      <c r="D38" s="31" t="s">
        <v>9</v>
      </c>
      <c r="E38" s="32">
        <v>22721.710000000006</v>
      </c>
    </row>
    <row r="39" spans="1:5" x14ac:dyDescent="0.3">
      <c r="A39" s="1"/>
      <c r="B39" s="25">
        <v>2</v>
      </c>
      <c r="C39" s="26" t="s">
        <v>43</v>
      </c>
      <c r="D39" s="27" t="s">
        <v>5</v>
      </c>
      <c r="E39" s="28">
        <v>0</v>
      </c>
    </row>
    <row r="40" spans="1:5" x14ac:dyDescent="0.3">
      <c r="A40" s="1"/>
      <c r="B40" s="29"/>
      <c r="C40" s="30" t="s">
        <v>8</v>
      </c>
      <c r="D40" s="31" t="s">
        <v>9</v>
      </c>
      <c r="E40" s="32">
        <v>0</v>
      </c>
    </row>
    <row r="41" spans="1:5" x14ac:dyDescent="0.3">
      <c r="A41" s="1"/>
      <c r="B41" s="25">
        <v>3</v>
      </c>
      <c r="C41" s="26" t="s">
        <v>44</v>
      </c>
      <c r="D41" s="27" t="s">
        <v>5</v>
      </c>
      <c r="E41" s="28">
        <v>5512607.5</v>
      </c>
    </row>
    <row r="42" spans="1:5" x14ac:dyDescent="0.3">
      <c r="A42" s="1"/>
      <c r="B42" s="29"/>
      <c r="C42" s="30" t="s">
        <v>8</v>
      </c>
      <c r="D42" s="31" t="s">
        <v>9</v>
      </c>
      <c r="E42" s="32">
        <v>26566</v>
      </c>
    </row>
    <row r="43" spans="1:5" ht="31.2" x14ac:dyDescent="0.3">
      <c r="A43" s="1"/>
      <c r="B43" s="25">
        <v>4</v>
      </c>
      <c r="C43" s="26" t="s">
        <v>45</v>
      </c>
      <c r="D43" s="27" t="s">
        <v>5</v>
      </c>
      <c r="E43" s="28">
        <v>59607.85</v>
      </c>
    </row>
    <row r="44" spans="1:5" x14ac:dyDescent="0.3">
      <c r="A44" s="1"/>
      <c r="B44" s="29"/>
      <c r="C44" s="30" t="s">
        <v>8</v>
      </c>
      <c r="D44" s="31" t="s">
        <v>9</v>
      </c>
      <c r="E44" s="32">
        <v>2200.0300000000002</v>
      </c>
    </row>
    <row r="45" spans="1:5" x14ac:dyDescent="0.3">
      <c r="A45" s="1"/>
      <c r="B45" s="25">
        <v>5</v>
      </c>
      <c r="C45" s="26" t="s">
        <v>46</v>
      </c>
      <c r="D45" s="27" t="s">
        <v>5</v>
      </c>
      <c r="E45" s="28">
        <v>10917.09</v>
      </c>
    </row>
    <row r="46" spans="1:5" x14ac:dyDescent="0.3">
      <c r="A46" s="1"/>
      <c r="B46" s="29"/>
      <c r="C46" s="30" t="s">
        <v>8</v>
      </c>
      <c r="D46" s="31" t="s">
        <v>9</v>
      </c>
      <c r="E46" s="32">
        <v>2355.8409999999999</v>
      </c>
    </row>
    <row r="47" spans="1:5" x14ac:dyDescent="0.3">
      <c r="A47" s="1"/>
      <c r="B47" s="25">
        <v>6</v>
      </c>
      <c r="C47" s="26" t="s">
        <v>47</v>
      </c>
      <c r="D47" s="27" t="s">
        <v>5</v>
      </c>
      <c r="E47" s="28">
        <v>62602.56370405035</v>
      </c>
    </row>
    <row r="48" spans="1:5" x14ac:dyDescent="0.3">
      <c r="A48" s="1"/>
      <c r="B48" s="29"/>
      <c r="C48" s="30" t="s">
        <v>8</v>
      </c>
      <c r="D48" s="31" t="s">
        <v>9</v>
      </c>
      <c r="E48" s="32">
        <v>61867.654999999999</v>
      </c>
    </row>
    <row r="49" spans="1:5" ht="27.6" customHeight="1" x14ac:dyDescent="0.3">
      <c r="A49" s="1"/>
      <c r="B49" s="25">
        <v>7</v>
      </c>
      <c r="C49" s="26" t="s">
        <v>48</v>
      </c>
      <c r="D49" s="27" t="s">
        <v>5</v>
      </c>
      <c r="E49" s="28">
        <v>7279.58</v>
      </c>
    </row>
    <row r="50" spans="1:5" x14ac:dyDescent="0.3">
      <c r="A50" s="1"/>
      <c r="B50" s="29"/>
      <c r="C50" s="30" t="s">
        <v>8</v>
      </c>
      <c r="D50" s="31" t="s">
        <v>9</v>
      </c>
      <c r="E50" s="32">
        <v>5636.2079999999996</v>
      </c>
    </row>
    <row r="51" spans="1:5" ht="31.2" x14ac:dyDescent="0.3">
      <c r="A51" s="1"/>
      <c r="B51" s="25">
        <v>8</v>
      </c>
      <c r="C51" s="26" t="s">
        <v>49</v>
      </c>
      <c r="D51" s="27" t="s">
        <v>5</v>
      </c>
      <c r="E51" s="28">
        <v>0</v>
      </c>
    </row>
    <row r="52" spans="1:5" x14ac:dyDescent="0.3">
      <c r="A52" s="1"/>
      <c r="B52" s="29"/>
      <c r="C52" s="30" t="s">
        <v>8</v>
      </c>
      <c r="D52" s="31" t="s">
        <v>9</v>
      </c>
      <c r="E52" s="32">
        <v>0</v>
      </c>
    </row>
    <row r="53" spans="1:5" x14ac:dyDescent="0.3">
      <c r="A53" s="1"/>
      <c r="B53" s="25">
        <v>9</v>
      </c>
      <c r="C53" s="26" t="s">
        <v>50</v>
      </c>
      <c r="D53" s="27" t="s">
        <v>5</v>
      </c>
      <c r="E53" s="28">
        <v>27447.35</v>
      </c>
    </row>
    <row r="54" spans="1:5" x14ac:dyDescent="0.3">
      <c r="A54" s="1"/>
      <c r="B54" s="29"/>
      <c r="C54" s="30" t="s">
        <v>8</v>
      </c>
      <c r="D54" s="31" t="s">
        <v>9</v>
      </c>
      <c r="E54" s="32">
        <v>127306.73299999999</v>
      </c>
    </row>
    <row r="55" spans="1:5" ht="31.2" x14ac:dyDescent="0.3">
      <c r="A55" s="1"/>
      <c r="B55" s="25">
        <v>10</v>
      </c>
      <c r="C55" s="26" t="s">
        <v>51</v>
      </c>
      <c r="D55" s="27" t="s">
        <v>5</v>
      </c>
      <c r="E55" s="28">
        <v>11113.87</v>
      </c>
    </row>
    <row r="56" spans="1:5" x14ac:dyDescent="0.3">
      <c r="A56" s="1"/>
      <c r="B56" s="29"/>
      <c r="C56" s="30" t="s">
        <v>8</v>
      </c>
      <c r="D56" s="31" t="s">
        <v>9</v>
      </c>
      <c r="E56" s="32">
        <v>127306.73299999999</v>
      </c>
    </row>
    <row r="57" spans="1:5" ht="31.2" x14ac:dyDescent="0.3">
      <c r="A57" s="1"/>
      <c r="B57" s="25">
        <v>11</v>
      </c>
      <c r="C57" s="26" t="s">
        <v>52</v>
      </c>
      <c r="D57" s="27" t="s">
        <v>5</v>
      </c>
      <c r="E57" s="28">
        <v>2492.25</v>
      </c>
    </row>
    <row r="58" spans="1:5" x14ac:dyDescent="0.3">
      <c r="A58" s="1"/>
      <c r="B58" s="29"/>
      <c r="C58" s="30" t="s">
        <v>8</v>
      </c>
      <c r="D58" s="31" t="s">
        <v>9</v>
      </c>
      <c r="E58" s="32">
        <v>27538.843000000001</v>
      </c>
    </row>
    <row r="59" spans="1:5" ht="31.2" x14ac:dyDescent="0.3">
      <c r="A59" s="1"/>
      <c r="B59" s="25">
        <v>12</v>
      </c>
      <c r="C59" s="26" t="s">
        <v>53</v>
      </c>
      <c r="D59" s="27" t="s">
        <v>5</v>
      </c>
      <c r="E59" s="28">
        <v>-21285.68</v>
      </c>
    </row>
    <row r="60" spans="1:5" x14ac:dyDescent="0.3">
      <c r="A60" s="1"/>
      <c r="B60" s="29"/>
      <c r="C60" s="30" t="s">
        <v>8</v>
      </c>
      <c r="D60" s="31" t="s">
        <v>9</v>
      </c>
      <c r="E60" s="32">
        <v>127306.73299999999</v>
      </c>
    </row>
    <row r="61" spans="1:5" ht="31.2" x14ac:dyDescent="0.3">
      <c r="A61" s="1"/>
      <c r="B61" s="25">
        <v>13</v>
      </c>
      <c r="C61" s="26" t="s">
        <v>54</v>
      </c>
      <c r="D61" s="27" t="s">
        <v>5</v>
      </c>
      <c r="E61" s="28">
        <v>528.04999999999995</v>
      </c>
    </row>
    <row r="62" spans="1:5" x14ac:dyDescent="0.3">
      <c r="A62" s="1"/>
      <c r="B62" s="29"/>
      <c r="C62" s="30" t="s">
        <v>8</v>
      </c>
      <c r="D62" s="31" t="s">
        <v>9</v>
      </c>
      <c r="E62" s="32">
        <v>324.19</v>
      </c>
    </row>
    <row r="63" spans="1:5" ht="21" customHeight="1" x14ac:dyDescent="0.3">
      <c r="A63" s="1"/>
      <c r="B63" s="25">
        <v>14</v>
      </c>
      <c r="C63" s="26" t="s">
        <v>21</v>
      </c>
      <c r="D63" s="27" t="s">
        <v>5</v>
      </c>
      <c r="E63" s="28">
        <v>145387.78399999999</v>
      </c>
    </row>
    <row r="64" spans="1:5" x14ac:dyDescent="0.3">
      <c r="A64" s="1"/>
      <c r="B64" s="29"/>
      <c r="C64" s="30" t="s">
        <v>8</v>
      </c>
      <c r="D64" s="31" t="s">
        <v>27</v>
      </c>
      <c r="E64" s="32">
        <v>85842.29</v>
      </c>
    </row>
    <row r="65" spans="1:5" ht="27.6" customHeight="1" x14ac:dyDescent="0.3">
      <c r="A65" s="1"/>
      <c r="B65" s="52">
        <v>15</v>
      </c>
      <c r="C65" s="53" t="s">
        <v>55</v>
      </c>
      <c r="D65" s="27" t="s">
        <v>5</v>
      </c>
      <c r="E65" s="54">
        <v>18418.164080220271</v>
      </c>
    </row>
    <row r="66" spans="1:5" ht="27.6" customHeight="1" x14ac:dyDescent="0.3">
      <c r="A66" s="1"/>
      <c r="B66" s="52">
        <v>16</v>
      </c>
      <c r="C66" s="53" t="s">
        <v>23</v>
      </c>
      <c r="D66" s="27" t="s">
        <v>5</v>
      </c>
      <c r="E66" s="28">
        <v>55260</v>
      </c>
    </row>
    <row r="67" spans="1:5" ht="27.6" customHeight="1" x14ac:dyDescent="0.3">
      <c r="A67" s="1"/>
      <c r="B67" s="52"/>
      <c r="C67" s="30" t="s">
        <v>8</v>
      </c>
      <c r="D67" s="31" t="s">
        <v>9</v>
      </c>
      <c r="E67" s="32">
        <v>4000</v>
      </c>
    </row>
    <row r="68" spans="1:5" ht="31.8" thickBot="1" x14ac:dyDescent="0.35">
      <c r="A68" s="1"/>
      <c r="B68" s="52">
        <v>17</v>
      </c>
      <c r="C68" s="53" t="s">
        <v>28</v>
      </c>
      <c r="D68" s="27" t="s">
        <v>5</v>
      </c>
      <c r="E68" s="54">
        <f t="shared" ref="E68" si="4">E78</f>
        <v>0</v>
      </c>
    </row>
    <row r="69" spans="1:5" s="59" customFormat="1" ht="16.2" thickBot="1" x14ac:dyDescent="0.35">
      <c r="A69" s="55"/>
      <c r="B69" s="13" t="s">
        <v>29</v>
      </c>
      <c r="C69" s="56" t="s">
        <v>30</v>
      </c>
      <c r="D69" s="57" t="s">
        <v>26</v>
      </c>
      <c r="E69" s="58">
        <f t="shared" ref="E69" si="5">E4-E35</f>
        <v>1331010.2917062044</v>
      </c>
    </row>
    <row r="70" spans="1:5" ht="16.2" thickBot="1" x14ac:dyDescent="0.35">
      <c r="E70" s="34"/>
    </row>
    <row r="71" spans="1:5" ht="16.2" thickBot="1" x14ac:dyDescent="0.35">
      <c r="A71" s="5"/>
      <c r="B71" s="61"/>
      <c r="C71" s="62" t="s">
        <v>0</v>
      </c>
      <c r="D71" s="62" t="s">
        <v>1</v>
      </c>
      <c r="E71" s="63" t="s">
        <v>2</v>
      </c>
    </row>
    <row r="72" spans="1:5" x14ac:dyDescent="0.3">
      <c r="A72" s="1"/>
      <c r="B72" s="64"/>
      <c r="C72" s="47" t="s">
        <v>31</v>
      </c>
      <c r="D72" s="48" t="s">
        <v>9</v>
      </c>
      <c r="E72" s="49">
        <f t="shared" ref="E72" si="6">E38+E40+E42</f>
        <v>49287.710000000006</v>
      </c>
    </row>
    <row r="73" spans="1:5" x14ac:dyDescent="0.3">
      <c r="A73" s="1"/>
      <c r="B73" s="29"/>
      <c r="C73" s="30" t="s">
        <v>32</v>
      </c>
      <c r="D73" s="31" t="s">
        <v>9</v>
      </c>
      <c r="E73" s="32">
        <f t="shared" ref="E73" si="7">E8+E10+E12</f>
        <v>49302.473187999989</v>
      </c>
    </row>
    <row r="74" spans="1:5" ht="16.2" thickBot="1" x14ac:dyDescent="0.35">
      <c r="A74" s="1"/>
      <c r="B74" s="65"/>
      <c r="C74" s="66" t="s">
        <v>33</v>
      </c>
      <c r="D74" s="67"/>
      <c r="E74" s="68">
        <f t="shared" ref="E74" si="8">E72-E73</f>
        <v>-14.76318799998262</v>
      </c>
    </row>
    <row r="75" spans="1:5" ht="16.2" thickBot="1" x14ac:dyDescent="0.35">
      <c r="E75" s="33"/>
    </row>
    <row r="76" spans="1:5" ht="16.2" thickBot="1" x14ac:dyDescent="0.35">
      <c r="A76" s="5"/>
      <c r="B76" s="61"/>
      <c r="C76" s="62" t="s">
        <v>0</v>
      </c>
      <c r="D76" s="62" t="s">
        <v>1</v>
      </c>
      <c r="E76" s="63" t="s">
        <v>2</v>
      </c>
    </row>
    <row r="77" spans="1:5" x14ac:dyDescent="0.3">
      <c r="A77" s="1"/>
      <c r="B77" s="64"/>
      <c r="C77" s="47" t="s">
        <v>34</v>
      </c>
      <c r="D77" s="48" t="s">
        <v>35</v>
      </c>
      <c r="E77" s="69"/>
    </row>
    <row r="78" spans="1:5" ht="31.8" thickBot="1" x14ac:dyDescent="0.35">
      <c r="A78" s="1"/>
      <c r="B78" s="65"/>
      <c r="C78" s="66" t="s">
        <v>36</v>
      </c>
      <c r="D78" s="67" t="s">
        <v>5</v>
      </c>
      <c r="E78" s="70"/>
    </row>
    <row r="79" spans="1:5" ht="16.2" thickBot="1" x14ac:dyDescent="0.35">
      <c r="E79" s="71">
        <f>+E77+E74</f>
        <v>-14.76318799998262</v>
      </c>
    </row>
    <row r="80" spans="1:5" ht="16.2" thickBot="1" x14ac:dyDescent="0.35">
      <c r="B80" s="61"/>
      <c r="C80" s="62" t="s">
        <v>0</v>
      </c>
      <c r="D80" s="62" t="s">
        <v>1</v>
      </c>
      <c r="E80" s="72" t="str">
        <f>+E76</f>
        <v>юли</v>
      </c>
    </row>
    <row r="81" spans="2:5" ht="16.2" x14ac:dyDescent="0.35">
      <c r="B81" s="64"/>
      <c r="C81" s="47" t="s">
        <v>56</v>
      </c>
      <c r="D81" s="48" t="s">
        <v>35</v>
      </c>
      <c r="E81" s="73">
        <v>85778.29</v>
      </c>
    </row>
    <row r="82" spans="2:5" ht="16.2" thickBot="1" x14ac:dyDescent="0.35">
      <c r="B82" s="65"/>
      <c r="C82" s="66"/>
      <c r="D82" s="67" t="s">
        <v>5</v>
      </c>
      <c r="E82" s="74">
        <v>16945298.172809999</v>
      </c>
    </row>
  </sheetData>
  <sheetProtection deleteColumns="0" deleteRows="0"/>
  <printOptions horizontalCentered="1" verticalCentere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FE22F-06B1-467C-8A61-E3A305A3FE52}">
  <sheetPr>
    <pageSetUpPr fitToPage="1"/>
  </sheetPr>
  <dimension ref="A2:J35"/>
  <sheetViews>
    <sheetView topLeftCell="A10" zoomScale="85" zoomScaleNormal="85" workbookViewId="0">
      <selection activeCell="N12" sqref="N12"/>
    </sheetView>
  </sheetViews>
  <sheetFormatPr defaultRowHeight="13.8" x14ac:dyDescent="0.25"/>
  <cols>
    <col min="1" max="1" width="11.109375" style="75" bestFit="1" customWidth="1"/>
    <col min="2" max="2" width="21.33203125" style="75" bestFit="1" customWidth="1"/>
    <col min="3" max="3" width="16.21875" style="75" customWidth="1"/>
    <col min="4" max="4" width="14.88671875" style="75" bestFit="1" customWidth="1"/>
    <col min="5" max="5" width="13.33203125" style="75" customWidth="1"/>
    <col min="6" max="6" width="12.6640625" style="75" customWidth="1"/>
    <col min="7" max="7" width="13.21875" style="75" customWidth="1"/>
    <col min="8" max="8" width="14.88671875" style="75" bestFit="1" customWidth="1"/>
    <col min="9" max="9" width="15.5546875" style="75" customWidth="1"/>
    <col min="10" max="10" width="11.5546875" style="75" bestFit="1" customWidth="1"/>
    <col min="11" max="16384" width="8.88671875" style="75"/>
  </cols>
  <sheetData>
    <row r="2" spans="1:10" ht="13.8" customHeight="1" x14ac:dyDescent="0.25">
      <c r="B2" s="76" t="s">
        <v>59</v>
      </c>
      <c r="C2" s="76"/>
      <c r="D2" s="76"/>
      <c r="E2" s="76"/>
      <c r="F2" s="76"/>
      <c r="G2" s="76"/>
      <c r="H2" s="76"/>
      <c r="I2" s="77" t="s">
        <v>58</v>
      </c>
    </row>
    <row r="3" spans="1:10" ht="14.4" customHeight="1" x14ac:dyDescent="0.25">
      <c r="B3" s="78" t="s">
        <v>60</v>
      </c>
      <c r="C3" s="78" t="s">
        <v>61</v>
      </c>
      <c r="D3" s="78"/>
      <c r="E3" s="78" t="s">
        <v>62</v>
      </c>
      <c r="F3" s="78"/>
      <c r="G3" s="78" t="s">
        <v>63</v>
      </c>
      <c r="H3" s="78"/>
      <c r="I3" s="77"/>
    </row>
    <row r="4" spans="1:10" ht="27.6" x14ac:dyDescent="0.25">
      <c r="B4" s="78"/>
      <c r="C4" s="79" t="s">
        <v>64</v>
      </c>
      <c r="D4" s="79" t="s">
        <v>37</v>
      </c>
      <c r="E4" s="79" t="s">
        <v>64</v>
      </c>
      <c r="F4" s="79" t="s">
        <v>37</v>
      </c>
      <c r="G4" s="79" t="s">
        <v>64</v>
      </c>
      <c r="H4" s="79" t="s">
        <v>37</v>
      </c>
      <c r="I4" s="77"/>
    </row>
    <row r="5" spans="1:10" x14ac:dyDescent="0.25">
      <c r="A5" s="86"/>
      <c r="B5" s="80" t="s">
        <v>65</v>
      </c>
      <c r="C5" s="81">
        <v>2896.7290000000003</v>
      </c>
      <c r="D5" s="84">
        <v>533896.12199000001</v>
      </c>
      <c r="E5" s="81">
        <v>2896.7289999999998</v>
      </c>
      <c r="F5" s="84">
        <v>2016.9924027</v>
      </c>
      <c r="G5" s="81">
        <v>900.35</v>
      </c>
      <c r="H5" s="84">
        <v>55586.798685000002</v>
      </c>
      <c r="I5" s="82">
        <f t="shared" ref="I5:I14" si="0">+D5+F5+H5</f>
        <v>591499.91307770007</v>
      </c>
      <c r="J5" s="85"/>
    </row>
    <row r="6" spans="1:10" x14ac:dyDescent="0.25">
      <c r="B6" s="80" t="s">
        <v>66</v>
      </c>
      <c r="C6" s="81">
        <v>247.631</v>
      </c>
      <c r="D6" s="84">
        <v>45640.869610000002</v>
      </c>
      <c r="E6" s="81">
        <v>247.631</v>
      </c>
      <c r="F6" s="84">
        <v>172.42546530000001</v>
      </c>
      <c r="G6" s="81">
        <v>450</v>
      </c>
      <c r="H6" s="84">
        <v>27782.595000000001</v>
      </c>
      <c r="I6" s="82">
        <f t="shared" si="0"/>
        <v>73595.890075300005</v>
      </c>
      <c r="J6" s="85"/>
    </row>
    <row r="7" spans="1:10" x14ac:dyDescent="0.25">
      <c r="B7" s="80" t="s">
        <v>67</v>
      </c>
      <c r="C7" s="81">
        <v>13723.563999999998</v>
      </c>
      <c r="D7" s="84">
        <v>2529390.08084</v>
      </c>
      <c r="E7" s="81">
        <v>13723.564</v>
      </c>
      <c r="F7" s="84">
        <v>9555.7176132000004</v>
      </c>
      <c r="G7" s="81">
        <v>617.50400000000002</v>
      </c>
      <c r="H7" s="84">
        <v>32489.0951843</v>
      </c>
      <c r="I7" s="82">
        <f t="shared" si="0"/>
        <v>2571434.8936375002</v>
      </c>
      <c r="J7" s="85"/>
    </row>
    <row r="8" spans="1:10" x14ac:dyDescent="0.25">
      <c r="B8" s="80" t="s">
        <v>68</v>
      </c>
      <c r="C8" s="81">
        <v>0</v>
      </c>
      <c r="D8" s="84">
        <v>0</v>
      </c>
      <c r="E8" s="81">
        <v>0</v>
      </c>
      <c r="F8" s="84">
        <v>0</v>
      </c>
      <c r="G8" s="81">
        <v>0</v>
      </c>
      <c r="H8" s="84">
        <v>0</v>
      </c>
      <c r="I8" s="82">
        <f t="shared" si="0"/>
        <v>0</v>
      </c>
      <c r="J8" s="85"/>
    </row>
    <row r="9" spans="1:10" x14ac:dyDescent="0.25">
      <c r="B9" s="80" t="s">
        <v>69</v>
      </c>
      <c r="C9" s="81">
        <v>40.408999999999999</v>
      </c>
      <c r="D9" s="84">
        <v>7447.78</v>
      </c>
      <c r="E9" s="81">
        <v>40.408999999999999</v>
      </c>
      <c r="F9" s="84">
        <v>28.136786700000002</v>
      </c>
      <c r="G9" s="81">
        <v>42.518000000000001</v>
      </c>
      <c r="H9" s="84">
        <v>267.62</v>
      </c>
      <c r="I9" s="82">
        <f t="shared" si="0"/>
        <v>7743.5367866999995</v>
      </c>
      <c r="J9" s="85"/>
    </row>
    <row r="10" spans="1:10" x14ac:dyDescent="0.25">
      <c r="B10" s="80" t="s">
        <v>70</v>
      </c>
      <c r="C10" s="81">
        <v>5478.3729999999996</v>
      </c>
      <c r="D10" s="84">
        <v>1009718.9276299998</v>
      </c>
      <c r="E10" s="81">
        <v>5478.3729999999996</v>
      </c>
      <c r="F10" s="84">
        <v>3814.5911198999997</v>
      </c>
      <c r="G10" s="81">
        <v>200</v>
      </c>
      <c r="H10" s="84">
        <v>12347.82</v>
      </c>
      <c r="I10" s="82">
        <f t="shared" si="0"/>
        <v>1025881.3387498998</v>
      </c>
      <c r="J10" s="85"/>
    </row>
    <row r="11" spans="1:10" x14ac:dyDescent="0.25">
      <c r="B11" s="80" t="s">
        <v>71</v>
      </c>
      <c r="C11" s="81">
        <v>5152.1369999999997</v>
      </c>
      <c r="D11" s="84">
        <v>937743.93848999997</v>
      </c>
      <c r="E11" s="81">
        <v>5152.1370000000006</v>
      </c>
      <c r="F11" s="84">
        <v>2785.7012687000001</v>
      </c>
      <c r="G11" s="81">
        <v>1463.5130000000001</v>
      </c>
      <c r="H11" s="84">
        <v>11765.968814999997</v>
      </c>
      <c r="I11" s="82">
        <f t="shared" si="0"/>
        <v>952295.60857369995</v>
      </c>
      <c r="J11" s="85"/>
    </row>
    <row r="12" spans="1:10" ht="41.4" x14ac:dyDescent="0.25">
      <c r="B12" s="80" t="s">
        <v>72</v>
      </c>
      <c r="C12" s="81">
        <v>85778.29</v>
      </c>
      <c r="D12" s="84"/>
      <c r="E12" s="81"/>
      <c r="F12" s="84"/>
      <c r="G12" s="81"/>
      <c r="H12" s="84"/>
      <c r="I12" s="82">
        <f t="shared" si="0"/>
        <v>0</v>
      </c>
    </row>
    <row r="13" spans="1:10" ht="27.6" x14ac:dyDescent="0.25">
      <c r="B13" s="80" t="s">
        <v>73</v>
      </c>
      <c r="C13" s="81">
        <v>1634.030188</v>
      </c>
      <c r="D13" s="84">
        <v>429981.1079339385</v>
      </c>
      <c r="E13" s="81"/>
      <c r="F13" s="84"/>
      <c r="G13" s="81"/>
      <c r="H13" s="84"/>
      <c r="I13" s="82">
        <f t="shared" si="0"/>
        <v>429981.1079339385</v>
      </c>
    </row>
    <row r="14" spans="1:10" ht="27.6" x14ac:dyDescent="0.25">
      <c r="B14" s="80" t="s">
        <v>74</v>
      </c>
      <c r="C14" s="81">
        <v>20129.599999999999</v>
      </c>
      <c r="D14" s="84">
        <v>5769796.7080000006</v>
      </c>
      <c r="E14" s="81"/>
      <c r="F14" s="84"/>
      <c r="G14" s="81"/>
      <c r="H14" s="84"/>
      <c r="I14" s="82">
        <f t="shared" si="0"/>
        <v>5769796.7080000006</v>
      </c>
    </row>
    <row r="15" spans="1:10" x14ac:dyDescent="0.25">
      <c r="B15" s="87" t="s">
        <v>57</v>
      </c>
      <c r="C15" s="88">
        <f t="shared" ref="C15:I15" si="1">SUM(C5:C14)</f>
        <v>135080.76318799998</v>
      </c>
      <c r="D15" s="89">
        <f t="shared" si="1"/>
        <v>11263615.534493938</v>
      </c>
      <c r="E15" s="88">
        <f t="shared" si="1"/>
        <v>27538.843000000001</v>
      </c>
      <c r="F15" s="89">
        <f t="shared" si="1"/>
        <v>18373.564656500002</v>
      </c>
      <c r="G15" s="88">
        <f t="shared" si="1"/>
        <v>3673.8850000000002</v>
      </c>
      <c r="H15" s="89">
        <f t="shared" si="1"/>
        <v>140239.8976843</v>
      </c>
      <c r="I15" s="90">
        <f t="shared" si="1"/>
        <v>11422228.99683474</v>
      </c>
    </row>
    <row r="16" spans="1:10" x14ac:dyDescent="0.25">
      <c r="C16" s="83"/>
      <c r="D16" s="86"/>
      <c r="E16" s="83"/>
      <c r="I16" s="86"/>
    </row>
    <row r="17" spans="1:9" x14ac:dyDescent="0.25">
      <c r="C17" s="83"/>
      <c r="D17" s="86"/>
      <c r="I17" s="86"/>
    </row>
    <row r="18" spans="1:9" ht="13.8" customHeight="1" x14ac:dyDescent="0.25"/>
    <row r="19" spans="1:9" x14ac:dyDescent="0.25">
      <c r="B19" s="78" t="s">
        <v>75</v>
      </c>
      <c r="C19" s="78" t="s">
        <v>76</v>
      </c>
      <c r="D19" s="78"/>
      <c r="E19" s="78" t="s">
        <v>62</v>
      </c>
      <c r="F19" s="78"/>
      <c r="G19" s="78" t="s">
        <v>77</v>
      </c>
      <c r="H19" s="78"/>
      <c r="I19" s="91" t="s">
        <v>58</v>
      </c>
    </row>
    <row r="20" spans="1:9" ht="27.6" x14ac:dyDescent="0.25">
      <c r="B20" s="78"/>
      <c r="C20" s="79" t="s">
        <v>64</v>
      </c>
      <c r="D20" s="79" t="s">
        <v>37</v>
      </c>
      <c r="E20" s="79" t="s">
        <v>64</v>
      </c>
      <c r="F20" s="79" t="s">
        <v>37</v>
      </c>
      <c r="G20" s="79" t="s">
        <v>64</v>
      </c>
      <c r="H20" s="79" t="s">
        <v>37</v>
      </c>
      <c r="I20" s="92"/>
    </row>
    <row r="21" spans="1:9" x14ac:dyDescent="0.25">
      <c r="B21" s="80" t="s">
        <v>78</v>
      </c>
      <c r="C21" s="81"/>
      <c r="D21" s="81"/>
      <c r="E21" s="81"/>
      <c r="F21" s="81"/>
      <c r="G21" s="81"/>
      <c r="H21" s="81"/>
      <c r="I21" s="82">
        <f t="shared" ref="I21:I30" si="2">+D21+F21+H21</f>
        <v>0</v>
      </c>
    </row>
    <row r="22" spans="1:9" x14ac:dyDescent="0.25">
      <c r="A22" s="83"/>
      <c r="B22" s="80" t="s">
        <v>79</v>
      </c>
      <c r="C22" s="81"/>
      <c r="D22" s="81"/>
      <c r="E22" s="81"/>
      <c r="F22" s="81"/>
      <c r="G22" s="81"/>
      <c r="H22" s="81"/>
      <c r="I22" s="82">
        <f t="shared" si="2"/>
        <v>0</v>
      </c>
    </row>
    <row r="23" spans="1:9" x14ac:dyDescent="0.25">
      <c r="A23" s="83"/>
      <c r="B23" s="80" t="s">
        <v>80</v>
      </c>
      <c r="C23" s="81"/>
      <c r="D23" s="81"/>
      <c r="E23" s="81"/>
      <c r="F23" s="81"/>
      <c r="G23" s="81"/>
      <c r="H23" s="81"/>
      <c r="I23" s="82">
        <f t="shared" si="2"/>
        <v>0</v>
      </c>
    </row>
    <row r="24" spans="1:9" x14ac:dyDescent="0.25">
      <c r="B24" s="80" t="s">
        <v>81</v>
      </c>
      <c r="C24" s="81">
        <v>46500</v>
      </c>
      <c r="D24" s="81">
        <v>9814084.0575450007</v>
      </c>
      <c r="E24" s="81"/>
      <c r="F24" s="81"/>
      <c r="G24" s="81"/>
      <c r="H24" s="81"/>
      <c r="I24" s="82">
        <f t="shared" si="2"/>
        <v>9814084.0575450007</v>
      </c>
    </row>
    <row r="25" spans="1:9" ht="27.6" x14ac:dyDescent="0.25">
      <c r="B25" s="80" t="s">
        <v>82</v>
      </c>
      <c r="C25" s="81"/>
      <c r="D25" s="81"/>
      <c r="E25" s="81"/>
      <c r="F25" s="81"/>
      <c r="G25" s="81"/>
      <c r="H25" s="81"/>
      <c r="I25" s="82">
        <f t="shared" si="2"/>
        <v>0</v>
      </c>
    </row>
    <row r="26" spans="1:9" x14ac:dyDescent="0.25">
      <c r="B26" s="80" t="s">
        <v>84</v>
      </c>
      <c r="C26" s="81">
        <v>62000</v>
      </c>
      <c r="D26" s="81">
        <v>11500380</v>
      </c>
      <c r="E26" s="81"/>
      <c r="F26" s="81"/>
      <c r="G26" s="81"/>
      <c r="H26" s="81"/>
      <c r="I26" s="82">
        <f t="shared" si="2"/>
        <v>11500380</v>
      </c>
    </row>
    <row r="27" spans="1:9" ht="27.6" x14ac:dyDescent="0.25">
      <c r="B27" s="80" t="s">
        <v>85</v>
      </c>
      <c r="C27" s="81"/>
      <c r="D27" s="81"/>
      <c r="E27" s="81"/>
      <c r="F27" s="81"/>
      <c r="G27" s="81"/>
      <c r="H27" s="81"/>
      <c r="I27" s="82">
        <f t="shared" si="2"/>
        <v>0</v>
      </c>
    </row>
    <row r="28" spans="1:9" ht="27.6" x14ac:dyDescent="0.25">
      <c r="B28" s="80" t="s">
        <v>86</v>
      </c>
      <c r="C28" s="81">
        <v>26566</v>
      </c>
      <c r="D28" s="81">
        <v>5512607.5</v>
      </c>
      <c r="E28" s="81"/>
      <c r="F28" s="81"/>
      <c r="G28" s="81"/>
      <c r="H28" s="81"/>
      <c r="I28" s="82">
        <f t="shared" si="2"/>
        <v>5512607.5</v>
      </c>
    </row>
    <row r="29" spans="1:9" x14ac:dyDescent="0.25">
      <c r="B29" s="80" t="s">
        <v>87</v>
      </c>
      <c r="C29" s="81"/>
      <c r="D29" s="81"/>
      <c r="E29" s="81"/>
      <c r="F29" s="81"/>
      <c r="G29" s="81"/>
      <c r="H29" s="81"/>
      <c r="I29" s="82">
        <f t="shared" si="2"/>
        <v>0</v>
      </c>
    </row>
    <row r="30" spans="1:9" x14ac:dyDescent="0.25">
      <c r="B30" s="80" t="s">
        <v>83</v>
      </c>
      <c r="C30" s="81"/>
      <c r="D30" s="81"/>
      <c r="E30" s="81">
        <v>127306.73299999999</v>
      </c>
      <c r="F30" s="84">
        <v>41053.47</v>
      </c>
      <c r="G30" s="81">
        <v>54628.292000000001</v>
      </c>
      <c r="H30" s="84">
        <v>113619.22774</v>
      </c>
      <c r="I30" s="82">
        <f t="shared" si="2"/>
        <v>154672.69774</v>
      </c>
    </row>
    <row r="31" spans="1:9" x14ac:dyDescent="0.25">
      <c r="B31" s="87" t="s">
        <v>57</v>
      </c>
      <c r="C31" s="88">
        <f t="shared" ref="C31:I31" si="3">SUM(C21:C30)</f>
        <v>135066</v>
      </c>
      <c r="D31" s="88">
        <f t="shared" si="3"/>
        <v>26827071.557544999</v>
      </c>
      <c r="E31" s="88">
        <f t="shared" si="3"/>
        <v>127306.73299999999</v>
      </c>
      <c r="F31" s="89">
        <f t="shared" si="3"/>
        <v>41053.47</v>
      </c>
      <c r="G31" s="88">
        <f t="shared" si="3"/>
        <v>54628.292000000001</v>
      </c>
      <c r="H31" s="89">
        <f t="shared" si="3"/>
        <v>113619.22774</v>
      </c>
      <c r="I31" s="90">
        <f t="shared" si="3"/>
        <v>26981744.255284999</v>
      </c>
    </row>
    <row r="32" spans="1:9" x14ac:dyDescent="0.25">
      <c r="C32" s="83">
        <f>+C31-C15</f>
        <v>-14.76318799998262</v>
      </c>
      <c r="G32" s="86"/>
      <c r="H32" s="83"/>
    </row>
    <row r="33" spans="7:9" x14ac:dyDescent="0.25">
      <c r="G33" s="86"/>
      <c r="I33" s="86"/>
    </row>
    <row r="34" spans="7:9" x14ac:dyDescent="0.25">
      <c r="G34" s="86"/>
      <c r="I34" s="86"/>
    </row>
    <row r="35" spans="7:9" x14ac:dyDescent="0.25">
      <c r="I35" s="86"/>
    </row>
  </sheetData>
  <mergeCells count="11">
    <mergeCell ref="B19:B20"/>
    <mergeCell ref="C19:D19"/>
    <mergeCell ref="E19:F19"/>
    <mergeCell ref="G19:H19"/>
    <mergeCell ref="I19:I20"/>
    <mergeCell ref="G3:H3"/>
    <mergeCell ref="B2:H2"/>
    <mergeCell ref="I2:I4"/>
    <mergeCell ref="B3:B4"/>
    <mergeCell ref="C3:D3"/>
    <mergeCell ref="E3:F3"/>
  </mergeCells>
  <printOptions horizontalCentered="1" verticalCentered="1"/>
  <pageMargins left="0.7" right="0.7" top="0.75" bottom="0.75" header="0.3" footer="0.3"/>
  <pageSetup paperSize="9" scale="1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63273EF680CE46A9BB227905110AE3" ma:contentTypeVersion="13" ma:contentTypeDescription="Create a new document." ma:contentTypeScope="" ma:versionID="88c0bab7ef45702994ede996209f1495">
  <xsd:schema xmlns:xsd="http://www.w3.org/2001/XMLSchema" xmlns:xs="http://www.w3.org/2001/XMLSchema" xmlns:p="http://schemas.microsoft.com/office/2006/metadata/properties" xmlns:ns2="f72fde2d-b807-4537-b4b0-8b27d7e9d203" xmlns:ns3="d4da30f3-d450-42f3-a305-6a1de303da54" targetNamespace="http://schemas.microsoft.com/office/2006/metadata/properties" ma:root="true" ma:fieldsID="b19bdf13d3775a3dd05ffa39c0ffea06" ns2:_="" ns3:_="">
    <xsd:import namespace="f72fde2d-b807-4537-b4b0-8b27d7e9d203"/>
    <xsd:import namespace="d4da30f3-d450-42f3-a305-6a1de303da5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2fde2d-b807-4537-b4b0-8b27d7e9d2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0928c00e-ac5e-44b4-96e5-205a8c1ee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da30f3-d450-42f3-a305-6a1de303da5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323c5a16-ef6d-447c-bb9c-5a11ecd1522c}" ma:internalName="TaxCatchAll" ma:showField="CatchAllData" ma:web="d4da30f3-d450-42f3-a305-6a1de303da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4da30f3-d450-42f3-a305-6a1de303da54" xsi:nil="true"/>
    <lcf76f155ced4ddcb4097134ff3c332f xmlns="f72fde2d-b807-4537-b4b0-8b27d7e9d203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BFA9139-085D-4C60-ACA9-2DB96F6A2406}"/>
</file>

<file path=customXml/itemProps2.xml><?xml version="1.0" encoding="utf-8"?>
<ds:datastoreItem xmlns:ds="http://schemas.openxmlformats.org/officeDocument/2006/customXml" ds:itemID="{66AA5AF6-01E8-4783-B660-AC09F252B3AB}"/>
</file>

<file path=customXml/itemProps3.xml><?xml version="1.0" encoding="utf-8"?>
<ds:datastoreItem xmlns:ds="http://schemas.openxmlformats.org/officeDocument/2006/customXml" ds:itemID="{6A97D57D-9898-4DBB-97AC-5945793A6C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 rezult</vt:lpstr>
      <vt:lpstr>СПРАВКА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Aneta Ivanova</dc:creator>
  <cp:lastModifiedBy>Aneta Ivanova</cp:lastModifiedBy>
  <dcterms:created xsi:type="dcterms:W3CDTF">2022-09-07T06:21:08Z</dcterms:created>
  <dcterms:modified xsi:type="dcterms:W3CDTF">2022-09-07T07:40:55Z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0x0101005663273EF680CE46A9BB227905110AE3</vt:lpwstr>
  </property>
</Properties>
</file>