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calcChain.xml><?xml version="1.0" encoding="utf-8"?>
<calcChain xmlns="http://schemas.openxmlformats.org/spreadsheetml/2006/main">
  <c r="F9" i="3"/>
  <c r="D9"/>
  <c r="I10" i="5"/>
  <c r="I9"/>
  <c r="I8"/>
  <c r="I7"/>
  <c r="I6"/>
  <c r="H10"/>
  <c r="H9"/>
  <c r="H8"/>
  <c r="H7"/>
  <c r="H6"/>
  <c r="G10"/>
  <c r="G9"/>
  <c r="G8"/>
  <c r="G7"/>
  <c r="G6"/>
  <c r="E10"/>
  <c r="E9"/>
  <c r="E8"/>
  <c r="E7"/>
  <c r="E6"/>
  <c r="G10" i="4"/>
  <c r="G9"/>
  <c r="G8"/>
  <c r="G7"/>
  <c r="I7" s="1"/>
  <c r="G6"/>
  <c r="I9"/>
  <c r="I10"/>
  <c r="I8"/>
  <c r="I6"/>
  <c r="H10"/>
  <c r="H9"/>
  <c r="H8"/>
  <c r="H7"/>
  <c r="H6"/>
  <c r="E10"/>
  <c r="E9"/>
  <c r="E8"/>
  <c r="E7"/>
  <c r="E6"/>
  <c r="F7"/>
  <c r="F9" s="1"/>
  <c r="D7"/>
  <c r="D9" s="1"/>
  <c r="G13" i="3"/>
  <c r="G12"/>
  <c r="G11"/>
  <c r="G10"/>
  <c r="G8"/>
  <c r="G7"/>
  <c r="G6"/>
  <c r="F13"/>
  <c r="F12"/>
  <c r="F11"/>
  <c r="F10"/>
  <c r="F8"/>
  <c r="F7"/>
  <c r="F6"/>
  <c r="D13"/>
  <c r="D12"/>
  <c r="D11"/>
  <c r="D10"/>
  <c r="D8"/>
  <c r="D7"/>
  <c r="D6"/>
  <c r="H11" i="2"/>
  <c r="H9"/>
  <c r="H8"/>
  <c r="H6"/>
  <c r="H5"/>
  <c r="G12"/>
  <c r="G11"/>
  <c r="G10"/>
  <c r="G9"/>
  <c r="G8"/>
  <c r="G7"/>
  <c r="G6"/>
  <c r="G5"/>
  <c r="F12"/>
  <c r="F11"/>
  <c r="F10"/>
  <c r="F9"/>
  <c r="F8"/>
  <c r="F7"/>
  <c r="F6"/>
  <c r="F5"/>
  <c r="D12"/>
  <c r="D11"/>
  <c r="D10"/>
  <c r="H10" s="1"/>
  <c r="D9"/>
  <c r="D8"/>
  <c r="D7"/>
  <c r="H7" s="1"/>
  <c r="D6"/>
  <c r="D5"/>
  <c r="G7" i="1"/>
  <c r="G5"/>
  <c r="F9"/>
  <c r="F8"/>
  <c r="F7"/>
  <c r="F6"/>
  <c r="F5"/>
  <c r="F4"/>
  <c r="E8"/>
  <c r="G8" s="1"/>
  <c r="E7"/>
  <c r="E6"/>
  <c r="E5"/>
  <c r="E4"/>
  <c r="C7"/>
  <c r="C6"/>
  <c r="G6" s="1"/>
  <c r="C5"/>
  <c r="C4"/>
  <c r="G4" s="1"/>
  <c r="H7" i="3" l="1"/>
  <c r="H10"/>
  <c r="H12"/>
  <c r="H6"/>
  <c r="H8"/>
  <c r="H11"/>
  <c r="H13"/>
</calcChain>
</file>

<file path=xl/sharedStrings.xml><?xml version="1.0" encoding="utf-8"?>
<sst xmlns="http://schemas.openxmlformats.org/spreadsheetml/2006/main" count="76" uniqueCount="43">
  <si>
    <t>2019 г. /хил.лв./</t>
  </si>
  <si>
    <t>Отн.дял %</t>
  </si>
  <si>
    <t>2018 г. /хил.лв./</t>
  </si>
  <si>
    <t>%</t>
  </si>
  <si>
    <t>Изменение /хил.лв./</t>
  </si>
  <si>
    <t>Видове разходи</t>
  </si>
  <si>
    <t>Материални разходи</t>
  </si>
  <si>
    <t>Външни услуги</t>
  </si>
  <si>
    <t>Разходи за персонала</t>
  </si>
  <si>
    <t>Ст/ст на продадени стоки</t>
  </si>
  <si>
    <t>Други разходи</t>
  </si>
  <si>
    <t>Разходи за лихви</t>
  </si>
  <si>
    <t>Общо:</t>
  </si>
  <si>
    <t>Амортизации и обезценка</t>
  </si>
  <si>
    <t>Структурен анализ по видове активи</t>
  </si>
  <si>
    <t>Видове активи</t>
  </si>
  <si>
    <t>Дълготрайни матер.активи</t>
  </si>
  <si>
    <t>Нематериални активи</t>
  </si>
  <si>
    <t>Дългосрочни фин.активи</t>
  </si>
  <si>
    <t>Материални запаси</t>
  </si>
  <si>
    <t>Вземания</t>
  </si>
  <si>
    <t>Парични средства</t>
  </si>
  <si>
    <t>Структурен анализ по видове пасиви</t>
  </si>
  <si>
    <t>Видове задължения</t>
  </si>
  <si>
    <t>Доставчици и клиенти</t>
  </si>
  <si>
    <t>Персонал</t>
  </si>
  <si>
    <t>Бюджет</t>
  </si>
  <si>
    <t>Други задължения</t>
  </si>
  <si>
    <t>Структурен анализ по видове компоненти</t>
  </si>
  <si>
    <t xml:space="preserve">Видове </t>
  </si>
  <si>
    <t>Основен капитал</t>
  </si>
  <si>
    <t>Резерви</t>
  </si>
  <si>
    <t>Неразпред.печалби/загуби</t>
  </si>
  <si>
    <t>Текуща печалба/загуба</t>
  </si>
  <si>
    <t>Структурен анализ по видове приходи</t>
  </si>
  <si>
    <t>Видове приходи</t>
  </si>
  <si>
    <t>Изменение/хил.лв./</t>
  </si>
  <si>
    <t>От продажба на стоки</t>
  </si>
  <si>
    <t>От продажба на услуги</t>
  </si>
  <si>
    <t>Други приходи</t>
  </si>
  <si>
    <t>Приходи от лихви</t>
  </si>
  <si>
    <t xml:space="preserve">Общо: </t>
  </si>
  <si>
    <t>Отсрочени данъци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</si>
</sst>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3" fontId="3" fillId="0" borderId="4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1" fontId="3" fillId="0" borderId="4" xfId="0" applyNumberFormat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0" xfId="0" applyFont="1" applyAlignment="1">
      <alignment horizontal="center"/>
    </xf>
    <xf numFmtId="3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3" fontId="5" fillId="0" borderId="4" xfId="0" applyNumberFormat="1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3" fontId="6" fillId="0" borderId="4" xfId="0" applyNumberFormat="1" applyFont="1" applyBorder="1" applyAlignment="1">
      <alignment horizontal="right"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4"/>
  <sheetViews>
    <sheetView topLeftCell="A4" workbookViewId="0">
      <selection activeCell="D24" sqref="D24"/>
    </sheetView>
  </sheetViews>
  <sheetFormatPr defaultRowHeight="14.3"/>
  <cols>
    <col min="1" max="1" width="35.25" customWidth="1"/>
    <col min="2" max="2" width="12.875" customWidth="1"/>
    <col min="3" max="3" width="20.75" customWidth="1"/>
    <col min="5" max="5" width="10.5" bestFit="1" customWidth="1"/>
    <col min="6" max="6" width="10.875" customWidth="1"/>
    <col min="7" max="7" width="11.5" bestFit="1" customWidth="1"/>
  </cols>
  <sheetData>
    <row r="2" spans="2:7" ht="14.95" thickBot="1"/>
    <row r="3" spans="2:7" ht="29.25" thickBot="1">
      <c r="B3" s="1" t="s">
        <v>0</v>
      </c>
      <c r="C3" s="2" t="s">
        <v>1</v>
      </c>
      <c r="D3" s="2" t="s">
        <v>2</v>
      </c>
      <c r="E3" s="2" t="s">
        <v>1</v>
      </c>
      <c r="F3" s="2" t="s">
        <v>4</v>
      </c>
      <c r="G3" s="2" t="s">
        <v>3</v>
      </c>
    </row>
    <row r="4" spans="2:7" ht="14.95" thickBot="1">
      <c r="B4" s="3">
        <v>44206</v>
      </c>
      <c r="C4" s="10">
        <f>SUM(B4/B9*100)</f>
        <v>76.882674179971474</v>
      </c>
      <c r="D4" s="5">
        <v>37216</v>
      </c>
      <c r="E4" s="10">
        <f>SUM(D4/55228*100)</f>
        <v>67.386108495690593</v>
      </c>
      <c r="F4" s="5">
        <f>SUM(B4-D4)</f>
        <v>6990</v>
      </c>
      <c r="G4" s="10">
        <f>SUM(C4-E4)</f>
        <v>9.4965656842808812</v>
      </c>
    </row>
    <row r="5" spans="2:7" ht="14.95" thickBot="1">
      <c r="B5" s="3">
        <v>12134</v>
      </c>
      <c r="C5" s="10">
        <f>SUM(B5/57498*100)</f>
        <v>21.103342724964346</v>
      </c>
      <c r="D5" s="5">
        <v>13954</v>
      </c>
      <c r="E5" s="10">
        <f t="shared" ref="E5:E8" si="0">SUM(D5/55228*100)</f>
        <v>25.266169334395595</v>
      </c>
      <c r="F5" s="5">
        <f t="shared" ref="F5:F9" si="1">SUM(B5-D5)</f>
        <v>-1820</v>
      </c>
      <c r="G5" s="10">
        <f t="shared" ref="G5:G8" si="2">SUM(C5-E5)</f>
        <v>-4.1628266094312494</v>
      </c>
    </row>
    <row r="6" spans="2:7" ht="14.95" thickBot="1">
      <c r="B6" s="6">
        <v>57</v>
      </c>
      <c r="C6" s="10">
        <f t="shared" ref="C6:C7" si="3">SUM(B6/57498*100)</f>
        <v>9.9133882917666699E-2</v>
      </c>
      <c r="D6" s="4">
        <v>148</v>
      </c>
      <c r="E6" s="10">
        <f t="shared" si="0"/>
        <v>0.26798001013978417</v>
      </c>
      <c r="F6" s="5">
        <f t="shared" si="1"/>
        <v>-91</v>
      </c>
      <c r="G6" s="10">
        <f t="shared" si="2"/>
        <v>-0.16884612722211748</v>
      </c>
    </row>
    <row r="7" spans="2:7" ht="14.95" thickBot="1">
      <c r="B7" s="3">
        <v>1101</v>
      </c>
      <c r="C7" s="10">
        <f t="shared" si="3"/>
        <v>1.9148492121465095</v>
      </c>
      <c r="D7" s="5">
        <v>3910</v>
      </c>
      <c r="E7" s="10">
        <f t="shared" si="0"/>
        <v>7.0797421597740273</v>
      </c>
      <c r="F7" s="5">
        <f t="shared" si="1"/>
        <v>-2809</v>
      </c>
      <c r="G7" s="10">
        <f t="shared" si="2"/>
        <v>-5.1648929476275178</v>
      </c>
    </row>
    <row r="8" spans="2:7" ht="14.95" thickBot="1">
      <c r="B8" s="6"/>
      <c r="C8" s="10"/>
      <c r="D8" s="4"/>
      <c r="E8" s="4">
        <f t="shared" si="0"/>
        <v>0</v>
      </c>
      <c r="F8" s="5">
        <f t="shared" si="1"/>
        <v>0</v>
      </c>
      <c r="G8" s="10">
        <f t="shared" si="2"/>
        <v>0</v>
      </c>
    </row>
    <row r="9" spans="2:7" ht="14.95" thickBot="1">
      <c r="B9" s="7">
        <v>57498</v>
      </c>
      <c r="C9" s="11">
        <v>100</v>
      </c>
      <c r="D9" s="9">
        <v>55228</v>
      </c>
      <c r="E9" s="8">
        <v>100</v>
      </c>
      <c r="F9" s="5">
        <f t="shared" si="1"/>
        <v>2270</v>
      </c>
      <c r="G9" s="8"/>
    </row>
    <row r="18" spans="1:7" ht="16.3" thickBot="1">
      <c r="A18" s="15" t="s">
        <v>34</v>
      </c>
    </row>
    <row r="19" spans="1:7" ht="29.25" thickBot="1">
      <c r="A19" s="12" t="s">
        <v>35</v>
      </c>
      <c r="B19" s="2" t="s">
        <v>0</v>
      </c>
      <c r="C19" s="2" t="s">
        <v>1</v>
      </c>
      <c r="D19" s="2" t="s">
        <v>2</v>
      </c>
      <c r="E19" s="2" t="s">
        <v>1</v>
      </c>
      <c r="F19" s="2" t="s">
        <v>36</v>
      </c>
      <c r="G19" s="2" t="s">
        <v>3</v>
      </c>
    </row>
    <row r="20" spans="1:7" ht="57.75" thickBot="1">
      <c r="A20" s="13" t="s">
        <v>37</v>
      </c>
      <c r="B20" s="16">
        <v>44206</v>
      </c>
      <c r="C20" s="17">
        <v>77</v>
      </c>
      <c r="D20" s="16">
        <v>37216</v>
      </c>
      <c r="E20" s="17">
        <v>67</v>
      </c>
      <c r="F20" s="16">
        <v>6990</v>
      </c>
      <c r="G20" s="17">
        <v>9</v>
      </c>
    </row>
    <row r="21" spans="1:7" ht="57.75" thickBot="1">
      <c r="A21" s="13" t="s">
        <v>38</v>
      </c>
      <c r="B21" s="16">
        <v>12134</v>
      </c>
      <c r="C21" s="17">
        <v>21</v>
      </c>
      <c r="D21" s="16">
        <v>13954</v>
      </c>
      <c r="E21" s="17">
        <v>25</v>
      </c>
      <c r="F21" s="16">
        <v>-1820</v>
      </c>
      <c r="G21" s="17">
        <v>-4</v>
      </c>
    </row>
    <row r="22" spans="1:7" ht="29.25" thickBot="1">
      <c r="A22" s="13" t="s">
        <v>39</v>
      </c>
      <c r="B22" s="17">
        <v>57</v>
      </c>
      <c r="C22" s="17">
        <v>0</v>
      </c>
      <c r="D22" s="17">
        <v>148</v>
      </c>
      <c r="E22" s="17">
        <v>0</v>
      </c>
      <c r="F22" s="17">
        <v>-91</v>
      </c>
      <c r="G22" s="17">
        <v>0</v>
      </c>
    </row>
    <row r="23" spans="1:7" ht="29.25" thickBot="1">
      <c r="A23" s="13" t="s">
        <v>40</v>
      </c>
      <c r="B23" s="16">
        <v>1101</v>
      </c>
      <c r="C23" s="17">
        <v>2</v>
      </c>
      <c r="D23" s="16">
        <v>3910</v>
      </c>
      <c r="E23" s="17">
        <v>7</v>
      </c>
      <c r="F23" s="16">
        <v>-2809</v>
      </c>
      <c r="G23" s="17">
        <v>-5</v>
      </c>
    </row>
    <row r="24" spans="1:7" ht="14.95" thickBot="1">
      <c r="A24" s="14" t="s">
        <v>41</v>
      </c>
      <c r="B24" s="18">
        <v>57498</v>
      </c>
      <c r="C24" s="19">
        <v>100</v>
      </c>
      <c r="D24" s="18">
        <v>55228</v>
      </c>
      <c r="E24" s="19">
        <v>100</v>
      </c>
      <c r="F24" s="20">
        <v>2270</v>
      </c>
      <c r="G24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12"/>
  <sheetViews>
    <sheetView workbookViewId="0">
      <selection activeCell="C5" sqref="C5:C10"/>
    </sheetView>
  </sheetViews>
  <sheetFormatPr defaultRowHeight="14.3"/>
  <cols>
    <col min="2" max="2" width="22.75" customWidth="1"/>
    <col min="3" max="3" width="10.5" customWidth="1"/>
    <col min="4" max="4" width="11.5" bestFit="1" customWidth="1"/>
    <col min="6" max="6" width="11.5" bestFit="1" customWidth="1"/>
    <col min="7" max="7" width="11.625" customWidth="1"/>
  </cols>
  <sheetData>
    <row r="3" spans="2:8" ht="14.95" thickBot="1"/>
    <row r="4" spans="2:8" ht="29.25" thickBot="1">
      <c r="B4" s="12" t="s">
        <v>5</v>
      </c>
      <c r="C4" s="2" t="s">
        <v>0</v>
      </c>
      <c r="D4" s="2" t="s">
        <v>1</v>
      </c>
      <c r="E4" s="2" t="s">
        <v>2</v>
      </c>
      <c r="F4" s="2" t="s">
        <v>1</v>
      </c>
      <c r="G4" s="2" t="s">
        <v>4</v>
      </c>
      <c r="H4" s="2" t="s">
        <v>3</v>
      </c>
    </row>
    <row r="5" spans="2:8" ht="14.95" thickBot="1">
      <c r="B5" s="13" t="s">
        <v>6</v>
      </c>
      <c r="C5" s="5">
        <v>146</v>
      </c>
      <c r="D5" s="5">
        <f>SUM(C5/55712*100)</f>
        <v>0.2620620333141872</v>
      </c>
      <c r="E5" s="5">
        <v>22</v>
      </c>
      <c r="F5" s="5">
        <f>SUM(E5/54525*100)</f>
        <v>4.0348464007336084E-2</v>
      </c>
      <c r="G5" s="5">
        <f>SUM(C5-E5)</f>
        <v>124</v>
      </c>
      <c r="H5" s="5">
        <f t="shared" ref="H5:H11" si="0">SUM(D5-F5)</f>
        <v>0.22171356930685113</v>
      </c>
    </row>
    <row r="6" spans="2:8" ht="14.95" thickBot="1">
      <c r="B6" s="13" t="s">
        <v>7</v>
      </c>
      <c r="C6" s="5">
        <v>11146</v>
      </c>
      <c r="D6" s="5">
        <f t="shared" ref="D6:D12" si="1">SUM(C6/55712*100)</f>
        <v>20.006461803561169</v>
      </c>
      <c r="E6" s="5">
        <v>12426</v>
      </c>
      <c r="F6" s="5">
        <f t="shared" ref="F6:F12" si="2">SUM(E6/54525*100)</f>
        <v>22.789546079779917</v>
      </c>
      <c r="G6" s="5">
        <f t="shared" ref="G6:G12" si="3">SUM(C6-E6)</f>
        <v>-1280</v>
      </c>
      <c r="H6" s="5">
        <f t="shared" si="0"/>
        <v>-2.783084276218748</v>
      </c>
    </row>
    <row r="7" spans="2:8" ht="29.25" thickBot="1">
      <c r="B7" s="13" t="s">
        <v>13</v>
      </c>
      <c r="C7" s="5">
        <v>755</v>
      </c>
      <c r="D7" s="5">
        <f t="shared" si="1"/>
        <v>1.3551838024124068</v>
      </c>
      <c r="E7" s="5">
        <v>3637</v>
      </c>
      <c r="F7" s="5">
        <f t="shared" si="2"/>
        <v>6.6703347088491514</v>
      </c>
      <c r="G7" s="5">
        <f t="shared" si="3"/>
        <v>-2882</v>
      </c>
      <c r="H7" s="5">
        <f t="shared" si="0"/>
        <v>-5.3151509064367444</v>
      </c>
    </row>
    <row r="8" spans="2:8" ht="14.95" thickBot="1">
      <c r="B8" s="13" t="s">
        <v>8</v>
      </c>
      <c r="C8" s="5">
        <v>1170</v>
      </c>
      <c r="D8" s="5">
        <f t="shared" si="1"/>
        <v>2.1000861573808156</v>
      </c>
      <c r="E8" s="5">
        <v>1104</v>
      </c>
      <c r="F8" s="5">
        <f t="shared" si="2"/>
        <v>2.0247592847317746</v>
      </c>
      <c r="G8" s="5">
        <f t="shared" si="3"/>
        <v>66</v>
      </c>
      <c r="H8" s="5">
        <f t="shared" si="0"/>
        <v>7.5326872649041032E-2</v>
      </c>
    </row>
    <row r="9" spans="2:8" ht="29.25" thickBot="1">
      <c r="B9" s="13" t="s">
        <v>9</v>
      </c>
      <c r="C9" s="5">
        <v>41213</v>
      </c>
      <c r="D9" s="5">
        <f t="shared" si="1"/>
        <v>73.975086157380815</v>
      </c>
      <c r="E9" s="5">
        <v>34358</v>
      </c>
      <c r="F9" s="5">
        <f t="shared" si="2"/>
        <v>63.013296652911507</v>
      </c>
      <c r="G9" s="5">
        <f t="shared" si="3"/>
        <v>6855</v>
      </c>
      <c r="H9" s="5">
        <f t="shared" si="0"/>
        <v>10.961789504469309</v>
      </c>
    </row>
    <row r="10" spans="2:8" ht="14.95" thickBot="1">
      <c r="B10" s="13" t="s">
        <v>10</v>
      </c>
      <c r="C10" s="5">
        <v>97</v>
      </c>
      <c r="D10" s="5">
        <f t="shared" si="1"/>
        <v>0.17410970706490522</v>
      </c>
      <c r="E10" s="5">
        <v>1812</v>
      </c>
      <c r="F10" s="5">
        <f t="shared" si="2"/>
        <v>3.3232462173314992</v>
      </c>
      <c r="G10" s="5">
        <f t="shared" si="3"/>
        <v>-1715</v>
      </c>
      <c r="H10" s="5">
        <f t="shared" si="0"/>
        <v>-3.1491365102665938</v>
      </c>
    </row>
    <row r="11" spans="2:8" ht="14.95" thickBot="1">
      <c r="B11" s="13" t="s">
        <v>11</v>
      </c>
      <c r="C11" s="5">
        <v>1185</v>
      </c>
      <c r="D11" s="5">
        <f t="shared" si="1"/>
        <v>2.127010338885698</v>
      </c>
      <c r="E11" s="5">
        <v>1166</v>
      </c>
      <c r="F11" s="5">
        <f t="shared" si="2"/>
        <v>2.1384685923888127</v>
      </c>
      <c r="G11" s="5">
        <f t="shared" si="3"/>
        <v>19</v>
      </c>
      <c r="H11" s="5">
        <f t="shared" si="0"/>
        <v>-1.145825350311469E-2</v>
      </c>
    </row>
    <row r="12" spans="2:8" ht="14.95" thickBot="1">
      <c r="B12" s="14" t="s">
        <v>12</v>
      </c>
      <c r="C12" s="9">
        <v>55712</v>
      </c>
      <c r="D12" s="5">
        <f t="shared" si="1"/>
        <v>100</v>
      </c>
      <c r="E12" s="9">
        <v>54525</v>
      </c>
      <c r="F12" s="5">
        <f t="shared" si="2"/>
        <v>100</v>
      </c>
      <c r="G12" s="5">
        <f t="shared" si="3"/>
        <v>1187</v>
      </c>
      <c r="H1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K21"/>
  <sheetViews>
    <sheetView workbookViewId="0">
      <selection activeCell="B5" sqref="B5:H13"/>
    </sheetView>
  </sheetViews>
  <sheetFormatPr defaultRowHeight="14.3"/>
  <cols>
    <col min="2" max="2" width="26.75" customWidth="1"/>
    <col min="4" max="4" width="11.5" bestFit="1" customWidth="1"/>
    <col min="6" max="6" width="11.5" bestFit="1" customWidth="1"/>
    <col min="7" max="7" width="11.75" customWidth="1"/>
  </cols>
  <sheetData>
    <row r="4" spans="2:8" ht="16.3" thickBot="1">
      <c r="B4" s="15" t="s">
        <v>14</v>
      </c>
    </row>
    <row r="5" spans="2:8" ht="29.25" thickBot="1">
      <c r="B5" s="12" t="s">
        <v>15</v>
      </c>
      <c r="C5" s="2" t="s">
        <v>0</v>
      </c>
      <c r="D5" s="2" t="s">
        <v>1</v>
      </c>
      <c r="E5" s="2" t="s">
        <v>2</v>
      </c>
      <c r="F5" s="2" t="s">
        <v>1</v>
      </c>
      <c r="G5" s="2" t="s">
        <v>4</v>
      </c>
      <c r="H5" s="2" t="s">
        <v>3</v>
      </c>
    </row>
    <row r="6" spans="2:8" ht="14.95" thickBot="1">
      <c r="B6" s="13" t="s">
        <v>16</v>
      </c>
      <c r="C6" s="5">
        <v>1840</v>
      </c>
      <c r="D6" s="5">
        <f>SUM(C6/76147*100)</f>
        <v>2.4163788461791009</v>
      </c>
      <c r="E6" s="5">
        <v>2019</v>
      </c>
      <c r="F6" s="5">
        <f>SUM(E6/84151*100)</f>
        <v>2.3992584758351061</v>
      </c>
      <c r="G6" s="5">
        <f>SUM(C6-E6)</f>
        <v>-179</v>
      </c>
      <c r="H6" s="5">
        <f t="shared" ref="H6:H8" si="0">SUM(D6-F6)</f>
        <v>1.7120370343994828E-2</v>
      </c>
    </row>
    <row r="7" spans="2:8" ht="14.95" thickBot="1">
      <c r="B7" s="13" t="s">
        <v>17</v>
      </c>
      <c r="C7" s="5"/>
      <c r="D7" s="5">
        <f t="shared" ref="D7:D13" si="1">SUM(C7/76147*100)</f>
        <v>0</v>
      </c>
      <c r="E7" s="5"/>
      <c r="F7" s="5">
        <f t="shared" ref="F7:F13" si="2">SUM(E7/84151*100)</f>
        <v>0</v>
      </c>
      <c r="G7" s="5">
        <f t="shared" ref="G7:G13" si="3">SUM(C7-E7)</f>
        <v>0</v>
      </c>
      <c r="H7" s="5">
        <f t="shared" si="0"/>
        <v>0</v>
      </c>
    </row>
    <row r="8" spans="2:8" ht="14.95" thickBot="1">
      <c r="B8" s="13" t="s">
        <v>18</v>
      </c>
      <c r="C8" s="5">
        <v>7342</v>
      </c>
      <c r="D8" s="5">
        <f t="shared" si="1"/>
        <v>9.6418768960037813</v>
      </c>
      <c r="E8" s="5">
        <v>8839</v>
      </c>
      <c r="F8" s="5">
        <f t="shared" si="2"/>
        <v>10.503737329324666</v>
      </c>
      <c r="G8" s="5">
        <f t="shared" si="3"/>
        <v>-1497</v>
      </c>
      <c r="H8" s="5">
        <f t="shared" si="0"/>
        <v>-0.86186043332088502</v>
      </c>
    </row>
    <row r="9" spans="2:8" ht="14.95" thickBot="1">
      <c r="B9" s="13" t="s">
        <v>42</v>
      </c>
      <c r="C9" s="5">
        <v>33</v>
      </c>
      <c r="D9" s="5">
        <f t="shared" si="1"/>
        <v>4.3337229306473005E-2</v>
      </c>
      <c r="E9" s="5">
        <v>61</v>
      </c>
      <c r="F9" s="5">
        <f t="shared" si="2"/>
        <v>7.2488740478425684E-2</v>
      </c>
      <c r="G9" s="5"/>
      <c r="H9" s="5"/>
    </row>
    <row r="10" spans="2:8" ht="14.95" thickBot="1">
      <c r="B10" s="13" t="s">
        <v>19</v>
      </c>
      <c r="C10" s="5">
        <v>118</v>
      </c>
      <c r="D10" s="5">
        <f t="shared" si="1"/>
        <v>0.1549634260049641</v>
      </c>
      <c r="E10" s="5">
        <v>114</v>
      </c>
      <c r="F10" s="5">
        <f t="shared" si="2"/>
        <v>0.13547076089410703</v>
      </c>
      <c r="G10" s="5">
        <f t="shared" si="3"/>
        <v>4</v>
      </c>
      <c r="H10" s="5">
        <f>SUM(D10-F10)</f>
        <v>1.9492665110857066E-2</v>
      </c>
    </row>
    <row r="11" spans="2:8" ht="14.95" thickBot="1">
      <c r="B11" s="13" t="s">
        <v>20</v>
      </c>
      <c r="C11" s="5">
        <v>63292</v>
      </c>
      <c r="D11" s="5">
        <f t="shared" si="1"/>
        <v>83.118179311069383</v>
      </c>
      <c r="E11" s="5">
        <v>72963</v>
      </c>
      <c r="F11" s="5">
        <f t="shared" si="2"/>
        <v>86.704851992252017</v>
      </c>
      <c r="G11" s="5">
        <f t="shared" si="3"/>
        <v>-9671</v>
      </c>
      <c r="H11" s="5">
        <f>SUM(D11-F11)</f>
        <v>-3.5866726811826339</v>
      </c>
    </row>
    <row r="12" spans="2:8" ht="14.95" thickBot="1">
      <c r="B12" s="13" t="s">
        <v>21</v>
      </c>
      <c r="C12" s="5">
        <v>3522</v>
      </c>
      <c r="D12" s="5">
        <f t="shared" si="1"/>
        <v>4.6252642914363005</v>
      </c>
      <c r="E12" s="5">
        <v>155</v>
      </c>
      <c r="F12" s="5">
        <f t="shared" si="2"/>
        <v>0.18419270121567183</v>
      </c>
      <c r="G12" s="5">
        <f t="shared" si="3"/>
        <v>3367</v>
      </c>
      <c r="H12" s="5">
        <f>SUM(D12-F12)</f>
        <v>4.4410715902206288</v>
      </c>
    </row>
    <row r="13" spans="2:8" ht="14.95" thickBot="1">
      <c r="B13" s="14" t="s">
        <v>12</v>
      </c>
      <c r="C13" s="9">
        <v>76147</v>
      </c>
      <c r="D13" s="5">
        <f t="shared" si="1"/>
        <v>100</v>
      </c>
      <c r="E13" s="9">
        <v>84151</v>
      </c>
      <c r="F13" s="5">
        <f t="shared" si="2"/>
        <v>100</v>
      </c>
      <c r="G13" s="5">
        <f t="shared" si="3"/>
        <v>-8004</v>
      </c>
      <c r="H13" s="5">
        <f>SUM(D13-F13)</f>
        <v>0</v>
      </c>
    </row>
    <row r="21" spans="11:11">
      <c r="K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I10"/>
  <sheetViews>
    <sheetView tabSelected="1" workbookViewId="0">
      <selection activeCell="F14" sqref="F14"/>
    </sheetView>
  </sheetViews>
  <sheetFormatPr defaultRowHeight="14.3"/>
  <cols>
    <col min="3" max="3" width="25.375" customWidth="1"/>
    <col min="5" max="5" width="11.5" bestFit="1" customWidth="1"/>
    <col min="7" max="7" width="11.5" bestFit="1" customWidth="1"/>
    <col min="8" max="8" width="9.5" customWidth="1"/>
  </cols>
  <sheetData>
    <row r="4" spans="3:9" ht="16.3" thickBot="1">
      <c r="C4" s="15" t="s">
        <v>22</v>
      </c>
    </row>
    <row r="5" spans="3:9" ht="43.5" thickBot="1">
      <c r="C5" s="12" t="s">
        <v>23</v>
      </c>
      <c r="D5" s="2" t="s">
        <v>0</v>
      </c>
      <c r="E5" s="2" t="s">
        <v>1</v>
      </c>
      <c r="F5" s="2" t="s">
        <v>2</v>
      </c>
      <c r="G5" s="2" t="s">
        <v>1</v>
      </c>
      <c r="H5" s="2" t="s">
        <v>4</v>
      </c>
      <c r="I5" s="2" t="s">
        <v>3</v>
      </c>
    </row>
    <row r="6" spans="3:9" ht="14.95" thickBot="1">
      <c r="C6" s="13" t="s">
        <v>24</v>
      </c>
      <c r="D6" s="5">
        <v>6785</v>
      </c>
      <c r="E6" s="5">
        <f>SUM(D6/40500*100)</f>
        <v>16.753086419753085</v>
      </c>
      <c r="F6" s="5">
        <v>3978</v>
      </c>
      <c r="G6" s="5">
        <f>SUM(F6/50099*100)</f>
        <v>7.9402782490668482</v>
      </c>
      <c r="H6" s="5">
        <f>SUM(D6-F6)</f>
        <v>2807</v>
      </c>
      <c r="I6" s="5">
        <f t="shared" ref="I6:I10" si="0">SUM(E6-G6)</f>
        <v>8.8128081706862371</v>
      </c>
    </row>
    <row r="7" spans="3:9" ht="14.95" thickBot="1">
      <c r="C7" s="13" t="s">
        <v>25</v>
      </c>
      <c r="D7" s="5">
        <f>184+35</f>
        <v>219</v>
      </c>
      <c r="E7" s="5">
        <f t="shared" ref="E7:E10" si="1">SUM(D7/40500*100)</f>
        <v>0.54074074074074074</v>
      </c>
      <c r="F7" s="5">
        <f>147+31</f>
        <v>178</v>
      </c>
      <c r="G7" s="5">
        <f t="shared" ref="G7:G10" si="2">SUM(F7/50099*100)</f>
        <v>0.35529651290444919</v>
      </c>
      <c r="H7" s="5">
        <f t="shared" ref="H7:H10" si="3">SUM(D7-F7)</f>
        <v>41</v>
      </c>
      <c r="I7" s="5">
        <f t="shared" si="0"/>
        <v>0.18544422783629155</v>
      </c>
    </row>
    <row r="8" spans="3:9" ht="14.95" thickBot="1">
      <c r="C8" s="13" t="s">
        <v>26</v>
      </c>
      <c r="D8" s="5">
        <v>347</v>
      </c>
      <c r="E8" s="5">
        <f t="shared" si="1"/>
        <v>0.85679012345679006</v>
      </c>
      <c r="F8" s="5">
        <v>170</v>
      </c>
      <c r="G8" s="5">
        <f t="shared" si="2"/>
        <v>0.33932813030200204</v>
      </c>
      <c r="H8" s="5">
        <f t="shared" si="3"/>
        <v>177</v>
      </c>
      <c r="I8" s="5">
        <f t="shared" si="0"/>
        <v>0.51746199315478802</v>
      </c>
    </row>
    <row r="9" spans="3:9" ht="14.95" thickBot="1">
      <c r="C9" s="13" t="s">
        <v>27</v>
      </c>
      <c r="D9" s="5">
        <f>SUM(D10-D6-D7-D8)</f>
        <v>33149</v>
      </c>
      <c r="E9" s="5">
        <f t="shared" si="1"/>
        <v>81.849382716049377</v>
      </c>
      <c r="F9" s="5">
        <f>SUM(F10-F6-F7-F8)</f>
        <v>45773</v>
      </c>
      <c r="G9" s="5">
        <f t="shared" si="2"/>
        <v>91.365097107726697</v>
      </c>
      <c r="H9" s="5">
        <f t="shared" si="3"/>
        <v>-12624</v>
      </c>
      <c r="I9" s="5">
        <f t="shared" si="0"/>
        <v>-9.5157143916773208</v>
      </c>
    </row>
    <row r="10" spans="3:9" ht="14.95" thickBot="1">
      <c r="C10" s="14" t="s">
        <v>12</v>
      </c>
      <c r="D10" s="9">
        <v>40500</v>
      </c>
      <c r="E10" s="5">
        <f t="shared" si="1"/>
        <v>100</v>
      </c>
      <c r="F10" s="9">
        <v>50099</v>
      </c>
      <c r="G10" s="5">
        <f t="shared" si="2"/>
        <v>100</v>
      </c>
      <c r="H10" s="5">
        <f t="shared" si="3"/>
        <v>-9599</v>
      </c>
      <c r="I10" s="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I10"/>
  <sheetViews>
    <sheetView workbookViewId="0">
      <selection activeCell="C5" sqref="C5:I10"/>
    </sheetView>
  </sheetViews>
  <sheetFormatPr defaultRowHeight="14.3"/>
  <cols>
    <col min="3" max="3" width="27.25" customWidth="1"/>
    <col min="5" max="5" width="11.5" bestFit="1" customWidth="1"/>
    <col min="7" max="7" width="11.5" bestFit="1" customWidth="1"/>
    <col min="8" max="8" width="15.75" customWidth="1"/>
  </cols>
  <sheetData>
    <row r="4" spans="3:9" ht="16.3" thickBot="1">
      <c r="C4" s="15" t="s">
        <v>28</v>
      </c>
    </row>
    <row r="5" spans="3:9" ht="29.25" thickBot="1">
      <c r="C5" s="12" t="s">
        <v>29</v>
      </c>
      <c r="D5" s="2" t="s">
        <v>0</v>
      </c>
      <c r="E5" s="2" t="s">
        <v>1</v>
      </c>
      <c r="F5" s="2" t="s">
        <v>2</v>
      </c>
      <c r="G5" s="2" t="s">
        <v>1</v>
      </c>
      <c r="H5" s="2" t="s">
        <v>4</v>
      </c>
      <c r="I5" s="2" t="s">
        <v>3</v>
      </c>
    </row>
    <row r="6" spans="3:9" ht="14.95" thickBot="1">
      <c r="C6" s="13" t="s">
        <v>30</v>
      </c>
      <c r="D6" s="5">
        <v>505</v>
      </c>
      <c r="E6" s="5">
        <f>SUM(D6/35647*100)</f>
        <v>1.4166690044042978</v>
      </c>
      <c r="F6" s="5">
        <v>5</v>
      </c>
      <c r="G6" s="5">
        <f>SUM(F6/34052*100)</f>
        <v>1.4683425349465524E-2</v>
      </c>
      <c r="H6" s="5">
        <f>SUM(D6-F6)</f>
        <v>500</v>
      </c>
      <c r="I6" s="5">
        <f t="shared" ref="I6:I10" si="0">SUM(E6-G6)</f>
        <v>1.4019855790548323</v>
      </c>
    </row>
    <row r="7" spans="3:9" ht="14.95" thickBot="1">
      <c r="C7" s="13" t="s">
        <v>31</v>
      </c>
      <c r="D7" s="5">
        <v>1334</v>
      </c>
      <c r="E7" s="5">
        <f t="shared" ref="E7:E10" si="1">SUM(D7/35647*100)</f>
        <v>3.7422503997531353</v>
      </c>
      <c r="F7" s="5">
        <v>1334</v>
      </c>
      <c r="G7" s="5">
        <f t="shared" ref="G7:G10" si="2">SUM(F7/34052*100)</f>
        <v>3.9175378832374013</v>
      </c>
      <c r="H7" s="5">
        <f t="shared" ref="H7:H10" si="3">SUM(D7-F7)</f>
        <v>0</v>
      </c>
      <c r="I7" s="5">
        <f t="shared" si="0"/>
        <v>-0.17528748348426593</v>
      </c>
    </row>
    <row r="8" spans="3:9" ht="14.95" thickBot="1">
      <c r="C8" s="13" t="s">
        <v>32</v>
      </c>
      <c r="D8" s="5">
        <v>32213</v>
      </c>
      <c r="E8" s="5">
        <f t="shared" si="1"/>
        <v>90.366650770050768</v>
      </c>
      <c r="F8" s="5">
        <v>32083</v>
      </c>
      <c r="G8" s="5">
        <f t="shared" si="2"/>
        <v>94.21766709738047</v>
      </c>
      <c r="H8" s="5">
        <f t="shared" si="3"/>
        <v>130</v>
      </c>
      <c r="I8" s="5">
        <f t="shared" si="0"/>
        <v>-3.8510163273297024</v>
      </c>
    </row>
    <row r="9" spans="3:9" ht="14.95" thickBot="1">
      <c r="C9" s="13" t="s">
        <v>33</v>
      </c>
      <c r="D9" s="5">
        <v>1595</v>
      </c>
      <c r="E9" s="5">
        <f t="shared" si="1"/>
        <v>4.474429825791792</v>
      </c>
      <c r="F9" s="5">
        <v>630</v>
      </c>
      <c r="G9" s="5">
        <f t="shared" si="2"/>
        <v>1.8501115940326558</v>
      </c>
      <c r="H9" s="5">
        <f t="shared" si="3"/>
        <v>965</v>
      </c>
      <c r="I9" s="5">
        <f t="shared" si="0"/>
        <v>2.624318231759136</v>
      </c>
    </row>
    <row r="10" spans="3:9" ht="14.95" thickBot="1">
      <c r="C10" s="14" t="s">
        <v>12</v>
      </c>
      <c r="D10" s="9">
        <v>35647</v>
      </c>
      <c r="E10" s="5">
        <f t="shared" si="1"/>
        <v>100</v>
      </c>
      <c r="F10" s="9">
        <v>34052</v>
      </c>
      <c r="G10" s="5">
        <f t="shared" si="2"/>
        <v>100</v>
      </c>
      <c r="H10" s="5">
        <f t="shared" si="3"/>
        <v>1595</v>
      </c>
      <c r="I10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2020-05-27T06:03:41Z</dcterms:created>
  <dcterms:modified xsi:type="dcterms:W3CDTF">2020-06-05T08:26:00Z</dcterms:modified>
</cp:coreProperties>
</file>