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FEVRUARI_2024/FAKTURI/Топлофикации/DRUGI_KLIENTI/Окончателни фактури/"/>
    </mc:Choice>
  </mc:AlternateContent>
  <xr:revisionPtr revIDLastSave="2546" documentId="8_{290B685A-61D3-4331-9FB5-CD31459AB3D8}" xr6:coauthVersionLast="47" xr6:coauthVersionMax="47" xr10:uidLastSave="{C1A3CE7D-6E0A-4A0A-AF34-D269CB8DA23F}"/>
  <bookViews>
    <workbookView xWindow="-120" yWindow="-120" windowWidth="29040" windowHeight="15840" tabRatio="895" activeTab="1" xr2:uid="{D93E4178-CC31-4D87-86F4-CC1B2ECB3685}"/>
  </bookViews>
  <sheets>
    <sheet name="Оконч.плащане Русе Кемикълс" sheetId="27" r:id="rId1"/>
    <sheet name="Оконч.плащане Труд " sheetId="36" r:id="rId2"/>
    <sheet name="Оконч.плащане Берус" sheetId="32" r:id="rId3"/>
    <sheet name="Оконч.плащане Бултекс 1" sheetId="33" r:id="rId4"/>
    <sheet name="Оконч.плащане Доминекс" sheetId="5" r:id="rId5"/>
    <sheet name="оконч. плащане РВД " sheetId="31" r:id="rId6"/>
    <sheet name="Оконч. плащане Тенекс С" sheetId="17" r:id="rId7"/>
    <sheet name="Оконч.плащане Декотекс" sheetId="24" r:id="rId8"/>
    <sheet name="Оконч.плащане Нова Пауър" sheetId="37" r:id="rId9"/>
    <sheet name="Оконч.плащане ЕМИ" sheetId="29" r:id="rId10"/>
    <sheet name="Оконч.плащане Алуком" sheetId="19" r:id="rId11"/>
    <sheet name="Оконч.плащане Илинден" sheetId="35" r:id="rId12"/>
    <sheet name="Оконч.плащане Ваптех АМ" sheetId="21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36" l="1"/>
  <c r="G7" i="24"/>
  <c r="H7" i="24" l="1"/>
  <c r="I7" i="24" s="1"/>
  <c r="E5" i="36" l="1"/>
  <c r="F3" i="36"/>
  <c r="F3" i="27"/>
  <c r="G8" i="37" l="1"/>
  <c r="G7" i="37"/>
  <c r="H7" i="37" s="1"/>
  <c r="I7" i="37" s="1"/>
  <c r="E6" i="37"/>
  <c r="G6" i="37" s="1"/>
  <c r="G5" i="37"/>
  <c r="F4" i="37" s="1"/>
  <c r="G4" i="37" s="1"/>
  <c r="G6" i="36"/>
  <c r="G5" i="36"/>
  <c r="G4" i="36"/>
  <c r="H4" i="36" s="1"/>
  <c r="B4" i="36"/>
  <c r="B5" i="36" s="1"/>
  <c r="B6" i="36" s="1"/>
  <c r="G3" i="36"/>
  <c r="H5" i="37" l="1"/>
  <c r="I5" i="37" s="1"/>
  <c r="G9" i="37"/>
  <c r="G7" i="36"/>
  <c r="I4" i="36"/>
  <c r="H3" i="36"/>
  <c r="I3" i="36" s="1"/>
  <c r="H6" i="37"/>
  <c r="I6" i="37" s="1"/>
  <c r="H4" i="37"/>
  <c r="H8" i="37"/>
  <c r="I8" i="37" s="1"/>
  <c r="H5" i="36"/>
  <c r="H7" i="36" s="1"/>
  <c r="H6" i="36"/>
  <c r="I6" i="36" s="1"/>
  <c r="H9" i="37" l="1"/>
  <c r="I4" i="37"/>
  <c r="I5" i="36"/>
  <c r="I7" i="36" s="1"/>
  <c r="E18" i="36"/>
  <c r="I9" i="37" l="1"/>
  <c r="E21" i="37"/>
  <c r="E22" i="37" s="1"/>
  <c r="G8" i="24" l="1"/>
  <c r="H8" i="24" s="1"/>
  <c r="I8" i="24" s="1"/>
  <c r="G9" i="24"/>
  <c r="H9" i="24" s="1"/>
  <c r="I9" i="24" l="1"/>
  <c r="G7" i="33" l="1"/>
  <c r="H7" i="33" s="1"/>
  <c r="I7" i="33" l="1"/>
  <c r="G7" i="35"/>
  <c r="H7" i="35" s="1"/>
  <c r="I7" i="35" s="1"/>
  <c r="B7" i="35"/>
  <c r="E6" i="35"/>
  <c r="G6" i="35" s="1"/>
  <c r="G5" i="35"/>
  <c r="H5" i="35" l="1"/>
  <c r="I5" i="35" s="1"/>
  <c r="G4" i="35"/>
  <c r="H6" i="35"/>
  <c r="G5" i="33"/>
  <c r="E6" i="33"/>
  <c r="G6" i="33" s="1"/>
  <c r="G5" i="32"/>
  <c r="F4" i="32" s="1"/>
  <c r="G4" i="32" s="1"/>
  <c r="H4" i="32" s="1"/>
  <c r="E6" i="32"/>
  <c r="G6" i="32" s="1"/>
  <c r="G7" i="32"/>
  <c r="H7" i="32" s="1"/>
  <c r="G4" i="29"/>
  <c r="G8" i="35" l="1"/>
  <c r="H4" i="35"/>
  <c r="I4" i="32"/>
  <c r="E18" i="32" s="1"/>
  <c r="E19" i="32" s="1"/>
  <c r="H5" i="33"/>
  <c r="I5" i="33" s="1"/>
  <c r="F4" i="33"/>
  <c r="G4" i="33" s="1"/>
  <c r="H4" i="33" s="1"/>
  <c r="I6" i="35"/>
  <c r="H5" i="32"/>
  <c r="I5" i="32" s="1"/>
  <c r="G8" i="32"/>
  <c r="H6" i="33"/>
  <c r="H6" i="32"/>
  <c r="I7" i="32"/>
  <c r="I4" i="33" l="1"/>
  <c r="H8" i="33"/>
  <c r="H8" i="32"/>
  <c r="I4" i="35"/>
  <c r="H8" i="35"/>
  <c r="I8" i="32"/>
  <c r="G8" i="33"/>
  <c r="I6" i="33"/>
  <c r="I6" i="32"/>
  <c r="E19" i="33" l="1"/>
  <c r="E20" i="33" s="1"/>
  <c r="I8" i="33"/>
  <c r="I8" i="35"/>
  <c r="E20" i="35"/>
  <c r="G7" i="5"/>
  <c r="H7" i="5" s="1"/>
  <c r="I7" i="5" l="1"/>
  <c r="G10" i="31" l="1"/>
  <c r="H10" i="31" s="1"/>
  <c r="I10" i="31" s="1"/>
  <c r="E7" i="31"/>
  <c r="E9" i="31" s="1"/>
  <c r="G9" i="31" s="1"/>
  <c r="G5" i="31"/>
  <c r="B5" i="31"/>
  <c r="F4" i="31" l="1"/>
  <c r="G4" i="31" s="1"/>
  <c r="F8" i="31"/>
  <c r="G8" i="31" s="1"/>
  <c r="H8" i="31" s="1"/>
  <c r="I8" i="31" s="1"/>
  <c r="H9" i="31"/>
  <c r="I9" i="31" s="1"/>
  <c r="G7" i="31"/>
  <c r="F6" i="31" s="1"/>
  <c r="H5" i="31"/>
  <c r="I5" i="31" s="1"/>
  <c r="H4" i="31" l="1"/>
  <c r="G6" i="31"/>
  <c r="H7" i="31"/>
  <c r="I7" i="31" s="1"/>
  <c r="I4" i="31" l="1"/>
  <c r="H6" i="31"/>
  <c r="H11" i="31" s="1"/>
  <c r="G11" i="31"/>
  <c r="E26" i="31" l="1"/>
  <c r="I6" i="31"/>
  <c r="E27" i="31" s="1"/>
  <c r="E25" i="31" s="1"/>
  <c r="I11" i="31" l="1"/>
  <c r="G6" i="29" l="1"/>
  <c r="H6" i="29" s="1"/>
  <c r="I6" i="29" s="1"/>
  <c r="G5" i="29"/>
  <c r="G7" i="29" l="1"/>
  <c r="H4" i="29"/>
  <c r="I4" i="29" s="1"/>
  <c r="H5" i="29"/>
  <c r="H7" i="29" l="1"/>
  <c r="I5" i="29"/>
  <c r="I7" i="29" s="1"/>
  <c r="G5" i="5" l="1"/>
  <c r="F4" i="5" s="1"/>
  <c r="G4" i="5" s="1"/>
  <c r="H4" i="5" l="1"/>
  <c r="H5" i="5"/>
  <c r="G7" i="17"/>
  <c r="H7" i="17" l="1"/>
  <c r="I4" i="5"/>
  <c r="I5" i="5"/>
  <c r="I7" i="17" l="1"/>
  <c r="E21" i="5"/>
  <c r="E22" i="5" s="1"/>
  <c r="E5" i="27"/>
  <c r="G4" i="27" l="1"/>
  <c r="H4" i="27" l="1"/>
  <c r="I4" i="27" l="1"/>
  <c r="E6" i="17"/>
  <c r="E5" i="21"/>
  <c r="E6" i="19"/>
  <c r="E6" i="24"/>
  <c r="G6" i="24" s="1"/>
  <c r="E6" i="5"/>
  <c r="B4" i="27" l="1"/>
  <c r="B5" i="27" s="1"/>
  <c r="B6" i="27" s="1"/>
  <c r="G6" i="27" l="1"/>
  <c r="G5" i="27"/>
  <c r="G3" i="27"/>
  <c r="G7" i="27" l="1"/>
  <c r="H3" i="27"/>
  <c r="I3" i="27" s="1"/>
  <c r="E17" i="27" s="1"/>
  <c r="H5" i="27"/>
  <c r="H6" i="27"/>
  <c r="I6" i="27" s="1"/>
  <c r="H7" i="27" l="1"/>
  <c r="E18" i="27"/>
  <c r="I5" i="27"/>
  <c r="I7" i="27" s="1"/>
  <c r="G4" i="21" l="1"/>
  <c r="G5" i="19"/>
  <c r="F4" i="19" s="1"/>
  <c r="G4" i="19" s="1"/>
  <c r="G5" i="24"/>
  <c r="F4" i="24" s="1"/>
  <c r="G4" i="24" s="1"/>
  <c r="H4" i="19" l="1"/>
  <c r="G10" i="24"/>
  <c r="H4" i="24"/>
  <c r="H4" i="21"/>
  <c r="H5" i="19"/>
  <c r="H5" i="24"/>
  <c r="I4" i="19" l="1"/>
  <c r="I4" i="24"/>
  <c r="I5" i="24"/>
  <c r="I4" i="21"/>
  <c r="I5" i="19"/>
  <c r="G5" i="17"/>
  <c r="F4" i="17" s="1"/>
  <c r="G4" i="17" s="1"/>
  <c r="E19" i="19" l="1"/>
  <c r="E20" i="19" s="1"/>
  <c r="E20" i="24"/>
  <c r="E21" i="24" s="1"/>
  <c r="H4" i="17"/>
  <c r="H5" i="17"/>
  <c r="I5" i="17" s="1"/>
  <c r="I4" i="17" l="1"/>
  <c r="G6" i="5"/>
  <c r="G6" i="17"/>
  <c r="G10" i="17" s="1"/>
  <c r="E22" i="17" l="1"/>
  <c r="E23" i="17" s="1"/>
  <c r="H6" i="5"/>
  <c r="H9" i="5" s="1"/>
  <c r="I6" i="5" l="1"/>
  <c r="I9" i="5" s="1"/>
  <c r="H6" i="24" l="1"/>
  <c r="H10" i="24" s="1"/>
  <c r="I6" i="24" l="1"/>
  <c r="I10" i="24" s="1"/>
  <c r="G6" i="21"/>
  <c r="G5" i="21"/>
  <c r="G7" i="21" s="1"/>
  <c r="B6" i="21"/>
  <c r="G7" i="19"/>
  <c r="G6" i="19"/>
  <c r="G8" i="19" s="1"/>
  <c r="B7" i="19"/>
  <c r="H5" i="21" l="1"/>
  <c r="H7" i="21" s="1"/>
  <c r="H6" i="21"/>
  <c r="I6" i="21" s="1"/>
  <c r="H7" i="19"/>
  <c r="I7" i="19" s="1"/>
  <c r="H6" i="19"/>
  <c r="H8" i="19" s="1"/>
  <c r="I5" i="21" l="1"/>
  <c r="I7" i="21" s="1"/>
  <c r="I6" i="19"/>
  <c r="I8" i="19" s="1"/>
  <c r="G8" i="17" l="1"/>
  <c r="H6" i="17" l="1"/>
  <c r="H10" i="17" s="1"/>
  <c r="H8" i="17"/>
  <c r="I8" i="17" s="1"/>
  <c r="I6" i="17" l="1"/>
  <c r="I10" i="17" s="1"/>
  <c r="G8" i="5" l="1"/>
  <c r="G9" i="5" s="1"/>
  <c r="H8" i="5" l="1"/>
  <c r="I8" i="5" l="1"/>
</calcChain>
</file>

<file path=xl/sharedStrings.xml><?xml version="1.0" encoding="utf-8"?>
<sst xmlns="http://schemas.openxmlformats.org/spreadsheetml/2006/main" count="338" uniqueCount="77">
  <si>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</si>
  <si>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</si>
  <si>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</si>
  <si>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</si>
  <si>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</si>
  <si>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</si>
  <si>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ДДС, 20%</t>
  </si>
  <si>
    <t>Стойност с ДДС</t>
  </si>
  <si>
    <t>Клиенти по аванси-Труд АД</t>
  </si>
  <si>
    <t>бр.</t>
  </si>
  <si>
    <t>MWh</t>
  </si>
  <si>
    <t>Пренос на природен газ</t>
  </si>
  <si>
    <t>Превишен капацитет</t>
  </si>
  <si>
    <t>Акциз за стопански нужди</t>
  </si>
  <si>
    <t>GJ</t>
  </si>
  <si>
    <t>ОБЩО</t>
  </si>
  <si>
    <t>лева с ДДС</t>
  </si>
  <si>
    <t>кредитно известие</t>
  </si>
  <si>
    <t>кредитно известие, без ДДС</t>
  </si>
  <si>
    <t>без ДДС</t>
  </si>
  <si>
    <t>Договор № ПГ-0106/Дг22/007/01.09.2021</t>
  </si>
  <si>
    <t>Клиенти по аванси - ДП РВД</t>
  </si>
  <si>
    <t xml:space="preserve">Пренос на природен газ </t>
  </si>
  <si>
    <t>Кредитно известие обща стойност</t>
  </si>
  <si>
    <t>с ДДС</t>
  </si>
  <si>
    <t>кредитно известие за  природен газ</t>
  </si>
  <si>
    <t>кредитно известие за пренос и добавка 20% ДДС</t>
  </si>
  <si>
    <t>Договор № ПГ- 0106/Дг22/003/05.07.2021</t>
  </si>
  <si>
    <t>Дневен капацитет</t>
  </si>
  <si>
    <t>Капацитет в рамките на деня</t>
  </si>
  <si>
    <t>Договор № ПГ-0106/Дг22/020/07.02.2022</t>
  </si>
  <si>
    <t>Клиенти по аванси-БУЛТЕКС 1</t>
  </si>
  <si>
    <t>Договор № ПГ-0106/Дг22/012/30.09.2021</t>
  </si>
  <si>
    <t>Клиенти по аванси- БЕРУС</t>
  </si>
  <si>
    <t>Търговска надбавка за доставка на природен газ м.ДЕКЕМВРИ 2023</t>
  </si>
  <si>
    <t>Клиенти по аванси Доминекс</t>
  </si>
  <si>
    <t>Клиенти по аванси Нова пауър</t>
  </si>
  <si>
    <t>Клиенти по аванси-"Русе Кемикълс" АД</t>
  </si>
  <si>
    <t>Клиенти по аванси ф-ра 3000002657/09.02.2024</t>
  </si>
  <si>
    <t>Клиенти по аванси ф-ра 3000002663/20.02.2024</t>
  </si>
  <si>
    <t>Клиенти по аванси ф-ра 3000002656/09.02.2024</t>
  </si>
  <si>
    <t>Клиенти по аванси ф-ра 3000002664/20.02.2024</t>
  </si>
  <si>
    <t>Клиенти по аванси ф-ра 3000002655/09.02.2024</t>
  </si>
  <si>
    <t>Клиенти по аванси ф-ра 300000/20.02.2024</t>
  </si>
  <si>
    <t>Клиенти по аванси ф-ра 3000002654/09.02.2024</t>
  </si>
  <si>
    <t>Клиенти по аванси ф-ра 3000002666/20.02.2024</t>
  </si>
  <si>
    <t>Клиенти по аванси ф-ра 3000002653/09.02.2024</t>
  </si>
  <si>
    <t>Клиенти по аванси ф-ра 3000002667/20.02.2024</t>
  </si>
  <si>
    <t>Клиенти по аванси ф-ра 3000002661/09.02.2024</t>
  </si>
  <si>
    <t>Клиенти по аванси ф-ра 3000002668/20.02.2024</t>
  </si>
  <si>
    <t>Клиенти по аванси Тенекс С</t>
  </si>
  <si>
    <t>Клиенти по аванси Декотекс</t>
  </si>
  <si>
    <t>Клиенти по аванси ф-ра 3000002660/09.02.2024</t>
  </si>
  <si>
    <t>Клиенти по аванси ф-ра 3000002669/20.02.2024</t>
  </si>
  <si>
    <t>Клиенти по аванси ф-ра 3000002652/09.02.2024</t>
  </si>
  <si>
    <t>Клиенти по аванси ф-ра 3000002670/20.02.2024</t>
  </si>
  <si>
    <t>Клиенти по аванси ф-ра 3000002662/09.02.2024</t>
  </si>
  <si>
    <t>Клиенти по аванси ф-ра 3000002671/20.02.2024</t>
  </si>
  <si>
    <t>Клиенти по аванси Алуком</t>
  </si>
  <si>
    <t>Клиенти по аванси ф-ра 3000002658/09.02.2024</t>
  </si>
  <si>
    <t>Клиенти по аванси ф-ра 3000002672/20.02.2024</t>
  </si>
  <si>
    <t>Клиенти по аванси ф-ра 3000002659/09.02.2024</t>
  </si>
  <si>
    <t>Клиенти по аванси ф-ра3000002673/20.02.2024</t>
  </si>
  <si>
    <t>Клиенти по аванси Илинден</t>
  </si>
  <si>
    <t>Доставен природен газ на "Русе Кемикълс" АД по линия C025P01 м. февруари 2024</t>
  </si>
  <si>
    <t>Доставен природен газ на Труд АД по линия C025P01 м. февруари 2024</t>
  </si>
  <si>
    <t>Доставен природен газ на БЕРУС по линия С067Р05  м. февруари 2024</t>
  </si>
  <si>
    <t>Доставен природен газ на БУЛТЕКС 1 по линия С025P01   м. февруари 2024</t>
  </si>
  <si>
    <t>Доставен природен газ на Доминекс про ЕООД по линия C025P01 м. февруари 2024</t>
  </si>
  <si>
    <t>Доставка на природен газ по линия C050P01 м. февруари 2024</t>
  </si>
  <si>
    <t>Доставен природен газ на Тенекс С по линия C050P01-  м. февруари 2024</t>
  </si>
  <si>
    <t>Доставен природен газ на Декотекс АД по линия С067Р05 м. февруари 2024</t>
  </si>
  <si>
    <t>Доставен природен газ на Нова пауър м. февруари 2024</t>
  </si>
  <si>
    <t>Доставен природен газ на ЕМИ по линия C062P01-  м. февруари 2024</t>
  </si>
  <si>
    <t>Доставен природен газ на АЛУКОМ АД по линия C041P03  м. февруари 2024</t>
  </si>
  <si>
    <t>Доставен природен газ на ИЛИНДЕН ЕООД   м. февруари 2024</t>
  </si>
  <si>
    <t>Доставен природен газ на ВАПТЕХ ЕАД по линия C041P03 м. февруари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</si>
</sst>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000"/>
    <numFmt numFmtId="166" formatCode="0.000"/>
    <numFmt numFmtId="167" formatCode="#,##0.00000"/>
    <numFmt numFmtId="168" formatCode="#,##0.000000"/>
  </numFmts>
  <fonts count="1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8"/>
      <color rgb="FF212529"/>
      <name val="Arial"/>
      <family val="2"/>
      <charset val="204"/>
    </font>
    <font>
      <sz val="12"/>
      <name val="Times New Roman"/>
      <family val="1"/>
      <charset val="20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8"/>
      <name val="Calibri"/>
      <family val="2"/>
      <charset val="204"/>
      <scheme val="minor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4" fontId="1" fillId="0" borderId="1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>
      <alignment horizontal="center" vertical="center"/>
    </xf>
    <xf numFmtId="0" fontId="2" fillId="3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165" fontId="2" fillId="3" borderId="1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0" fontId="4" fillId="4" borderId="0" xfId="0" applyFont="1" applyFill="1"/>
    <xf numFmtId="0" fontId="5" fillId="0" borderId="0" xfId="0" applyFont="1"/>
    <xf numFmtId="0" fontId="6" fillId="3" borderId="1" xfId="0" applyFont="1" applyFill="1" applyBorder="1" applyAlignment="1">
      <alignment horizontal="left" wrapText="1"/>
    </xf>
    <xf numFmtId="4" fontId="0" fillId="0" borderId="0" xfId="0" applyNumberFormat="1"/>
    <xf numFmtId="0" fontId="6" fillId="0" borderId="1" xfId="0" applyFont="1" applyBorder="1" applyAlignment="1">
      <alignment horizontal="left" wrapText="1"/>
    </xf>
    <xf numFmtId="4" fontId="2" fillId="0" borderId="1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wrapText="1"/>
    </xf>
    <xf numFmtId="164" fontId="2" fillId="3" borderId="3" xfId="0" applyNumberFormat="1" applyFont="1" applyFill="1" applyBorder="1" applyAlignment="1">
      <alignment horizontal="center" vertical="center"/>
    </xf>
    <xf numFmtId="4" fontId="2" fillId="3" borderId="3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wrapText="1"/>
    </xf>
    <xf numFmtId="164" fontId="2" fillId="3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6" fillId="3" borderId="0" xfId="0" applyFont="1" applyFill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3" borderId="0" xfId="0" applyFont="1" applyFill="1"/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8" fillId="0" borderId="0" xfId="0" applyFont="1"/>
    <xf numFmtId="4" fontId="8" fillId="0" borderId="0" xfId="0" applyNumberFormat="1" applyFont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wrapText="1"/>
    </xf>
    <xf numFmtId="164" fontId="8" fillId="3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wrapText="1"/>
    </xf>
    <xf numFmtId="164" fontId="8" fillId="3" borderId="0" xfId="0" applyNumberFormat="1" applyFont="1" applyFill="1" applyAlignment="1">
      <alignment horizontal="center" vertical="center"/>
    </xf>
    <xf numFmtId="0" fontId="7" fillId="0" borderId="1" xfId="0" applyFont="1" applyBorder="1"/>
    <xf numFmtId="4" fontId="7" fillId="0" borderId="1" xfId="0" applyNumberFormat="1" applyFont="1" applyBorder="1"/>
    <xf numFmtId="2" fontId="8" fillId="3" borderId="0" xfId="0" applyNumberFormat="1" applyFon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0" fontId="8" fillId="3" borderId="3" xfId="0" applyFont="1" applyFill="1" applyBorder="1" applyAlignment="1">
      <alignment horizontal="left" wrapText="1"/>
    </xf>
    <xf numFmtId="164" fontId="8" fillId="3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5" fontId="8" fillId="0" borderId="3" xfId="0" applyNumberFormat="1" applyFont="1" applyBorder="1" applyAlignment="1">
      <alignment horizontal="center" vertical="center"/>
    </xf>
    <xf numFmtId="4" fontId="8" fillId="3" borderId="3" xfId="0" applyNumberFormat="1" applyFont="1" applyFill="1" applyBorder="1" applyAlignment="1">
      <alignment horizontal="center" vertical="center"/>
    </xf>
    <xf numFmtId="0" fontId="7" fillId="3" borderId="0" xfId="0" applyFont="1" applyFill="1"/>
    <xf numFmtId="4" fontId="7" fillId="3" borderId="0" xfId="0" applyNumberFormat="1" applyFont="1" applyFill="1"/>
    <xf numFmtId="4" fontId="8" fillId="3" borderId="0" xfId="0" applyNumberFormat="1" applyFont="1" applyFill="1"/>
    <xf numFmtId="2" fontId="8" fillId="0" borderId="0" xfId="0" applyNumberFormat="1" applyFont="1"/>
    <xf numFmtId="0" fontId="7" fillId="0" borderId="0" xfId="0" applyFont="1"/>
    <xf numFmtId="0" fontId="8" fillId="3" borderId="3" xfId="0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0" borderId="0" xfId="0" applyNumberFormat="1" applyFont="1"/>
    <xf numFmtId="0" fontId="8" fillId="3" borderId="2" xfId="0" applyFont="1" applyFill="1" applyBorder="1" applyAlignment="1">
      <alignment horizontal="left" wrapText="1"/>
    </xf>
    <xf numFmtId="2" fontId="2" fillId="0" borderId="1" xfId="0" applyNumberFormat="1" applyFont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1" fillId="3" borderId="0" xfId="0" applyNumberFormat="1" applyFont="1" applyFill="1"/>
    <xf numFmtId="0" fontId="1" fillId="3" borderId="0" xfId="0" applyFont="1" applyFill="1"/>
    <xf numFmtId="4" fontId="0" fillId="3" borderId="0" xfId="0" applyNumberFormat="1" applyFill="1"/>
    <xf numFmtId="164" fontId="0" fillId="0" borderId="0" xfId="0" applyNumberFormat="1"/>
    <xf numFmtId="4" fontId="3" fillId="0" borderId="0" xfId="0" applyNumberFormat="1" applyFont="1"/>
    <xf numFmtId="164" fontId="2" fillId="0" borderId="3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9" fillId="3" borderId="0" xfId="0" applyFont="1" applyFill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wrapText="1"/>
    </xf>
    <xf numFmtId="164" fontId="9" fillId="3" borderId="1" xfId="0" applyNumberFormat="1" applyFont="1" applyFill="1" applyBorder="1" applyAlignment="1">
      <alignment horizontal="center" vertical="center"/>
    </xf>
    <xf numFmtId="4" fontId="9" fillId="3" borderId="1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wrapText="1"/>
    </xf>
    <xf numFmtId="164" fontId="9" fillId="3" borderId="3" xfId="0" applyNumberFormat="1" applyFont="1" applyFill="1" applyBorder="1" applyAlignment="1">
      <alignment horizontal="center" vertical="center"/>
    </xf>
    <xf numFmtId="4" fontId="9" fillId="3" borderId="3" xfId="0" applyNumberFormat="1" applyFont="1" applyFill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10" fillId="0" borderId="1" xfId="0" applyFont="1" applyBorder="1"/>
    <xf numFmtId="4" fontId="10" fillId="0" borderId="1" xfId="0" applyNumberFormat="1" applyFont="1" applyBorder="1"/>
    <xf numFmtId="0" fontId="11" fillId="4" borderId="0" xfId="0" applyFont="1" applyFill="1"/>
    <xf numFmtId="4" fontId="9" fillId="3" borderId="1" xfId="0" applyNumberFormat="1" applyFont="1" applyFill="1" applyBorder="1" applyAlignment="1" applyProtection="1">
      <alignment horizontal="center"/>
      <protection locked="0"/>
    </xf>
    <xf numFmtId="165" fontId="9" fillId="3" borderId="3" xfId="0" applyNumberFormat="1" applyFont="1" applyFill="1" applyBorder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 vertical="center"/>
    </xf>
    <xf numFmtId="4" fontId="3" fillId="3" borderId="0" xfId="0" applyNumberFormat="1" applyFont="1" applyFill="1"/>
    <xf numFmtId="4" fontId="9" fillId="0" borderId="0" xfId="0" applyNumberFormat="1" applyFont="1"/>
    <xf numFmtId="4" fontId="10" fillId="3" borderId="1" xfId="0" applyNumberFormat="1" applyFont="1" applyFill="1" applyBorder="1"/>
    <xf numFmtId="2" fontId="7" fillId="3" borderId="0" xfId="0" applyNumberFormat="1" applyFont="1" applyFill="1"/>
    <xf numFmtId="4" fontId="1" fillId="3" borderId="1" xfId="0" applyNumberFormat="1" applyFont="1" applyFill="1" applyBorder="1"/>
    <xf numFmtId="4" fontId="10" fillId="3" borderId="0" xfId="0" applyNumberFormat="1" applyFont="1" applyFill="1"/>
    <xf numFmtId="0" fontId="1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91E9-BBA6-4663-BA7E-9F3811E5008E}">
  <dimension ref="B2:K19"/>
  <sheetViews>
    <sheetView topLeftCell="B1" zoomScaleNormal="100" workbookViewId="0">
      <selection activeCell="E17" sqref="E17"/>
    </sheetView>
  </sheetViews>
  <sheetFormatPr defaultColWidth="8.85546875" defaultRowHeight="15" x14ac:dyDescent="0.25"/>
  <cols>
    <col min="1" max="1" width="8.85546875" style="47"/>
    <col min="2" max="2" width="9.140625" style="47" bestFit="1" customWidth="1"/>
    <col min="3" max="3" width="34.42578125" style="47" customWidth="1"/>
    <col min="4" max="4" width="7.140625" style="47" bestFit="1" customWidth="1"/>
    <col min="5" max="5" width="14.42578125" style="47" customWidth="1"/>
    <col min="6" max="6" width="15.7109375" style="47" customWidth="1"/>
    <col min="7" max="7" width="12.28515625" style="47" customWidth="1"/>
    <col min="8" max="8" width="10.7109375" style="47" customWidth="1"/>
    <col min="9" max="9" width="11.7109375" style="47" bestFit="1" customWidth="1"/>
    <col min="10" max="10" width="8.85546875" style="47"/>
    <col min="11" max="11" width="9.85546875" style="47" bestFit="1" customWidth="1"/>
    <col min="12" max="16384" width="8.85546875" style="47"/>
  </cols>
  <sheetData>
    <row r="2" spans="2:11" s="43" customFormat="1" ht="28.5" x14ac:dyDescent="0.25">
      <c r="B2" s="41" t="s">
        <v>0</v>
      </c>
      <c r="C2" s="41" t="s">
        <v>1</v>
      </c>
      <c r="D2" s="41" t="s">
        <v>2</v>
      </c>
      <c r="E2" s="42" t="s">
        <v>3</v>
      </c>
      <c r="F2" s="42" t="s">
        <v>4</v>
      </c>
      <c r="G2" s="42" t="s">
        <v>5</v>
      </c>
      <c r="H2" s="42" t="s">
        <v>6</v>
      </c>
      <c r="I2" s="42" t="s">
        <v>7</v>
      </c>
    </row>
    <row r="3" spans="2:11" ht="30" x14ac:dyDescent="0.25">
      <c r="B3" s="44">
        <v>1</v>
      </c>
      <c r="C3" s="75" t="s">
        <v>37</v>
      </c>
      <c r="D3" s="49" t="s">
        <v>9</v>
      </c>
      <c r="E3" s="51">
        <v>-1</v>
      </c>
      <c r="F3" s="46">
        <f>+G4</f>
        <v>3339.9947699999993</v>
      </c>
      <c r="G3" s="52">
        <f>E3*F3</f>
        <v>-3339.9947699999993</v>
      </c>
      <c r="H3" s="52">
        <f>G3*0.2</f>
        <v>-667.99895399999991</v>
      </c>
      <c r="I3" s="52">
        <f>G3+H3</f>
        <v>-4007.993723999999</v>
      </c>
      <c r="K3" s="48"/>
    </row>
    <row r="4" spans="2:11" s="43" customFormat="1" ht="45" x14ac:dyDescent="0.25">
      <c r="B4" s="49">
        <f>+B3+1</f>
        <v>2</v>
      </c>
      <c r="C4" s="50" t="s">
        <v>64</v>
      </c>
      <c r="D4" s="49" t="s">
        <v>10</v>
      </c>
      <c r="E4" s="51">
        <v>54.018999999999991</v>
      </c>
      <c r="F4" s="78">
        <v>61.83</v>
      </c>
      <c r="G4" s="52">
        <f>E4*F4</f>
        <v>3339.9947699999993</v>
      </c>
      <c r="H4" s="52">
        <f>G4*0.2</f>
        <v>667.99895399999991</v>
      </c>
      <c r="I4" s="52">
        <f>G4+H4</f>
        <v>4007.993723999999</v>
      </c>
    </row>
    <row r="5" spans="2:11" s="43" customFormat="1" ht="15.75" x14ac:dyDescent="0.25">
      <c r="B5" s="49">
        <f>+B4+1</f>
        <v>3</v>
      </c>
      <c r="C5" s="50" t="s">
        <v>11</v>
      </c>
      <c r="D5" s="49" t="s">
        <v>10</v>
      </c>
      <c r="E5" s="51">
        <f>E4</f>
        <v>54.018999999999991</v>
      </c>
      <c r="F5" s="77">
        <v>0.52290000000000003</v>
      </c>
      <c r="G5" s="52">
        <f>E5*F5</f>
        <v>28.246535099999996</v>
      </c>
      <c r="H5" s="52">
        <f t="shared" ref="H5:H6" si="0">G5*0.2</f>
        <v>5.6493070199999993</v>
      </c>
      <c r="I5" s="52">
        <f t="shared" ref="I5:I6" si="1">G5+H5</f>
        <v>33.895842119999998</v>
      </c>
    </row>
    <row r="6" spans="2:11" x14ac:dyDescent="0.25">
      <c r="B6" s="49">
        <f>+B5+1</f>
        <v>4</v>
      </c>
      <c r="C6" s="62" t="s">
        <v>13</v>
      </c>
      <c r="D6" s="63" t="s">
        <v>14</v>
      </c>
      <c r="E6" s="64"/>
      <c r="F6" s="65"/>
      <c r="G6" s="66">
        <f t="shared" ref="G6" si="2">E6*F6</f>
        <v>0</v>
      </c>
      <c r="H6" s="66">
        <f t="shared" si="0"/>
        <v>0</v>
      </c>
      <c r="I6" s="66">
        <f t="shared" si="1"/>
        <v>0</v>
      </c>
    </row>
    <row r="7" spans="2:11" x14ac:dyDescent="0.25">
      <c r="F7" s="56" t="s">
        <v>15</v>
      </c>
      <c r="G7" s="57">
        <f>SUM(G3:G6)</f>
        <v>28.246535099999996</v>
      </c>
      <c r="H7" s="57">
        <f t="shared" ref="H7:I7" si="3">SUM(H3:H6)</f>
        <v>5.6493070199999993</v>
      </c>
      <c r="I7" s="57">
        <f t="shared" si="3"/>
        <v>33.895842119999998</v>
      </c>
    </row>
    <row r="12" spans="2:11" x14ac:dyDescent="0.25">
      <c r="F12" s="48"/>
    </row>
    <row r="14" spans="2:11" s="43" customFormat="1" ht="15.75" x14ac:dyDescent="0.25">
      <c r="B14" s="43" t="s">
        <v>38</v>
      </c>
      <c r="E14" s="113">
        <v>3373.9199999999996</v>
      </c>
      <c r="F14" s="67" t="s">
        <v>16</v>
      </c>
    </row>
    <row r="15" spans="2:11" s="43" customFormat="1" ht="15.75" x14ac:dyDescent="0.25">
      <c r="B15" s="43" t="s">
        <v>39</v>
      </c>
      <c r="E15" s="113">
        <v>3373.9199999999996</v>
      </c>
      <c r="F15" s="67" t="s">
        <v>16</v>
      </c>
    </row>
    <row r="16" spans="2:11" s="43" customFormat="1" x14ac:dyDescent="0.25">
      <c r="E16" s="68"/>
      <c r="F16" s="67"/>
    </row>
    <row r="17" spans="3:8" s="43" customFormat="1" x14ac:dyDescent="0.25">
      <c r="C17" s="43" t="s">
        <v>17</v>
      </c>
      <c r="E17" s="68">
        <f>E14+E15+I3</f>
        <v>2739.8462760000002</v>
      </c>
      <c r="F17" s="67" t="s">
        <v>16</v>
      </c>
      <c r="H17" s="69"/>
    </row>
    <row r="18" spans="3:8" s="43" customFormat="1" x14ac:dyDescent="0.25">
      <c r="C18" s="43" t="s">
        <v>18</v>
      </c>
      <c r="E18" s="112">
        <f>+E17/1.2</f>
        <v>2283.2052300000005</v>
      </c>
      <c r="F18" s="67" t="s">
        <v>19</v>
      </c>
      <c r="G18" s="69"/>
    </row>
    <row r="19" spans="3:8" ht="13.9" x14ac:dyDescent="0.25">
      <c r="E19" s="7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4C501-6E2D-4646-99CB-FA00E71F68C0}">
  <dimension ref="B2:I11"/>
  <sheetViews>
    <sheetView workbookViewId="0">
      <selection activeCell="E17" sqref="E17"/>
    </sheetView>
  </sheetViews>
  <sheetFormatPr defaultRowHeight="15" x14ac:dyDescent="0.25"/>
  <cols>
    <col min="3" max="3" width="32.85546875" customWidth="1"/>
    <col min="4" max="4" width="17.28515625" customWidth="1"/>
    <col min="5" max="5" width="15" customWidth="1"/>
    <col min="6" max="6" width="12.42578125" customWidth="1"/>
    <col min="7" max="7" width="15.7109375" customWidth="1"/>
    <col min="8" max="8" width="13.5703125" bestFit="1" customWidth="1"/>
    <col min="9" max="9" width="12.42578125" bestFit="1" customWidth="1"/>
  </cols>
  <sheetData>
    <row r="2" spans="2:9" s="17" customFormat="1" ht="15.75" x14ac:dyDescent="0.25">
      <c r="B2" s="30"/>
      <c r="C2" s="31"/>
      <c r="D2" s="30"/>
      <c r="E2" s="32"/>
      <c r="F2" s="33"/>
      <c r="G2" s="34"/>
      <c r="H2" s="34"/>
      <c r="I2" s="34"/>
    </row>
    <row r="3" spans="2:9" s="17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2:9" s="17" customFormat="1" ht="47.25" x14ac:dyDescent="0.25">
      <c r="B4" s="13">
        <v>1</v>
      </c>
      <c r="C4" s="14" t="s">
        <v>73</v>
      </c>
      <c r="D4" s="13" t="s">
        <v>10</v>
      </c>
      <c r="E4" s="15">
        <v>3186.8099999999995</v>
      </c>
      <c r="F4" s="79">
        <v>56.09</v>
      </c>
      <c r="G4" s="16">
        <f>E4*F4</f>
        <v>178748.17289999998</v>
      </c>
      <c r="H4" s="16">
        <f>G4*0.2</f>
        <v>35749.634579999998</v>
      </c>
      <c r="I4" s="16">
        <f t="shared" ref="I4:I6" si="0">G4+H4</f>
        <v>214497.80747999996</v>
      </c>
    </row>
    <row r="5" spans="2:9" s="17" customFormat="1" ht="15.75" x14ac:dyDescent="0.25">
      <c r="B5" s="26">
        <v>2</v>
      </c>
      <c r="C5" s="27" t="s">
        <v>22</v>
      </c>
      <c r="D5" s="26" t="s">
        <v>10</v>
      </c>
      <c r="E5" s="15">
        <v>3186.8099999999995</v>
      </c>
      <c r="F5" s="77">
        <v>1.0194000000000001</v>
      </c>
      <c r="G5" s="29">
        <f>E5*F5</f>
        <v>3248.634114</v>
      </c>
      <c r="H5" s="29">
        <f t="shared" ref="H5:H6" si="1">G5*0.2</f>
        <v>649.72682280000004</v>
      </c>
      <c r="I5" s="29">
        <f t="shared" si="0"/>
        <v>3898.3609367999998</v>
      </c>
    </row>
    <row r="6" spans="2:9" s="17" customFormat="1" ht="15.75" x14ac:dyDescent="0.25">
      <c r="B6" s="13">
        <v>5</v>
      </c>
      <c r="C6" s="14" t="s">
        <v>13</v>
      </c>
      <c r="D6" s="13" t="s">
        <v>14</v>
      </c>
      <c r="E6" s="15"/>
      <c r="F6" s="18"/>
      <c r="G6" s="16">
        <f t="shared" ref="G6" si="2">E6*F6</f>
        <v>0</v>
      </c>
      <c r="H6" s="16">
        <f t="shared" si="1"/>
        <v>0</v>
      </c>
      <c r="I6" s="16">
        <f t="shared" si="0"/>
        <v>0</v>
      </c>
    </row>
    <row r="7" spans="2:9" ht="15.75" x14ac:dyDescent="0.25">
      <c r="B7" s="3"/>
      <c r="C7" s="3"/>
      <c r="D7" s="3"/>
      <c r="E7" s="3"/>
      <c r="F7" s="8" t="s">
        <v>15</v>
      </c>
      <c r="G7" s="9">
        <f>SUM(G4:G6)</f>
        <v>181996.80701399996</v>
      </c>
      <c r="H7" s="9">
        <f t="shared" ref="H7:I7" si="3">SUM(H4:H6)</f>
        <v>36399.361402800001</v>
      </c>
      <c r="I7" s="9">
        <f t="shared" si="3"/>
        <v>218396.16841679995</v>
      </c>
    </row>
    <row r="9" spans="2:9" x14ac:dyDescent="0.25">
      <c r="E9" s="21"/>
    </row>
    <row r="10" spans="2:9" ht="15.75" x14ac:dyDescent="0.25">
      <c r="C10" s="12"/>
      <c r="H10" s="19"/>
    </row>
    <row r="11" spans="2:9" x14ac:dyDescent="0.25">
      <c r="G11" s="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2E19-1368-4B69-AFC6-4DA19C513047}">
  <dimension ref="B2:I20"/>
  <sheetViews>
    <sheetView workbookViewId="0">
      <selection activeCell="E19" sqref="E19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s="12" customFormat="1" x14ac:dyDescent="0.25">
      <c r="B2" s="37"/>
      <c r="C2" s="38"/>
      <c r="D2" s="37"/>
      <c r="E2" s="39"/>
      <c r="F2" s="35"/>
      <c r="G2" s="40"/>
      <c r="H2" s="40"/>
      <c r="I2" s="40"/>
    </row>
    <row r="3" spans="2:9" s="12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2:9" s="43" customFormat="1" x14ac:dyDescent="0.25">
      <c r="B4" s="13">
        <v>1</v>
      </c>
      <c r="C4" s="14" t="s">
        <v>58</v>
      </c>
      <c r="D4" s="13" t="s">
        <v>9</v>
      </c>
      <c r="E4" s="6">
        <v>-1</v>
      </c>
      <c r="F4" s="25">
        <f>+G5</f>
        <v>2287.0298699999998</v>
      </c>
      <c r="G4" s="16">
        <f>E4*F4</f>
        <v>-2287.0298699999998</v>
      </c>
      <c r="H4" s="16">
        <f>G4*0.2</f>
        <v>-457.40597400000001</v>
      </c>
      <c r="I4" s="16">
        <f>G4+H4</f>
        <v>-2744.4358439999996</v>
      </c>
    </row>
    <row r="5" spans="2:9" s="12" customFormat="1" ht="47.25" x14ac:dyDescent="0.25">
      <c r="B5" s="4">
        <v>1</v>
      </c>
      <c r="C5" s="24" t="s">
        <v>74</v>
      </c>
      <c r="D5" s="4" t="s">
        <v>10</v>
      </c>
      <c r="E5" s="6">
        <v>36.988999999999997</v>
      </c>
      <c r="F5" s="76">
        <v>61.83</v>
      </c>
      <c r="G5" s="25">
        <f t="shared" ref="G5" si="0">E5*F5</f>
        <v>2287.0298699999998</v>
      </c>
      <c r="H5" s="25">
        <f>G5*0.2</f>
        <v>457.40597400000001</v>
      </c>
      <c r="I5" s="25">
        <f>G5+H5</f>
        <v>2744.4358439999996</v>
      </c>
    </row>
    <row r="6" spans="2:9" s="12" customFormat="1" x14ac:dyDescent="0.25">
      <c r="B6" s="4">
        <v>1</v>
      </c>
      <c r="C6" s="5" t="s">
        <v>11</v>
      </c>
      <c r="D6" s="4" t="s">
        <v>10</v>
      </c>
      <c r="E6" s="6">
        <f>E5</f>
        <v>36.988999999999997</v>
      </c>
      <c r="F6" s="18">
        <v>1.0194000000000001</v>
      </c>
      <c r="G6" s="25">
        <f t="shared" ref="G6:G7" si="1">E6*F6</f>
        <v>37.706586600000001</v>
      </c>
      <c r="H6" s="25">
        <f t="shared" ref="H6:H7" si="2">G6*0.2</f>
        <v>7.541317320000001</v>
      </c>
      <c r="I6" s="25">
        <f t="shared" ref="I6:I7" si="3">G6+H6</f>
        <v>45.247903919999999</v>
      </c>
    </row>
    <row r="7" spans="2:9" x14ac:dyDescent="0.25">
      <c r="B7" s="4">
        <f t="shared" ref="B7" si="4">+B6+1</f>
        <v>2</v>
      </c>
      <c r="C7" s="5" t="s">
        <v>13</v>
      </c>
      <c r="D7" s="4" t="s">
        <v>14</v>
      </c>
      <c r="E7" s="6"/>
      <c r="F7" s="11"/>
      <c r="G7" s="25">
        <f t="shared" si="1"/>
        <v>0</v>
      </c>
      <c r="H7" s="25">
        <f t="shared" si="2"/>
        <v>0</v>
      </c>
      <c r="I7" s="25">
        <f t="shared" si="3"/>
        <v>0</v>
      </c>
    </row>
    <row r="8" spans="2:9" x14ac:dyDescent="0.25">
      <c r="F8" s="8" t="s">
        <v>15</v>
      </c>
      <c r="G8" s="81">
        <f>SUM(G4:G7)</f>
        <v>37.706586600000001</v>
      </c>
      <c r="H8" s="81">
        <f t="shared" ref="H8:I8" si="5">SUM(H4:H7)</f>
        <v>7.541317320000001</v>
      </c>
      <c r="I8" s="81">
        <f t="shared" si="5"/>
        <v>45.247903919999999</v>
      </c>
    </row>
    <row r="9" spans="2:9" x14ac:dyDescent="0.25">
      <c r="C9" s="7"/>
      <c r="E9" s="10"/>
    </row>
    <row r="10" spans="2:9" x14ac:dyDescent="0.25">
      <c r="C10" s="7"/>
      <c r="E10" s="10"/>
    </row>
    <row r="11" spans="2:9" x14ac:dyDescent="0.25">
      <c r="C11" s="7"/>
      <c r="E11" s="10"/>
    </row>
    <row r="12" spans="2:9" x14ac:dyDescent="0.25">
      <c r="C12" s="3" t="s">
        <v>32</v>
      </c>
    </row>
    <row r="16" spans="2:9" s="47" customFormat="1" x14ac:dyDescent="0.25">
      <c r="B16" s="43" t="s">
        <v>59</v>
      </c>
      <c r="C16" s="91"/>
      <c r="D16" s="91"/>
      <c r="E16" s="111">
        <v>2070.3599999999997</v>
      </c>
      <c r="F16" s="115" t="s">
        <v>19</v>
      </c>
    </row>
    <row r="17" spans="2:6" s="47" customFormat="1" x14ac:dyDescent="0.25">
      <c r="B17" s="43" t="s">
        <v>60</v>
      </c>
      <c r="C17" s="43"/>
      <c r="D17" s="43"/>
      <c r="E17" s="111">
        <v>2070.3599999999997</v>
      </c>
      <c r="F17" s="115" t="s">
        <v>19</v>
      </c>
    </row>
    <row r="18" spans="2:6" s="47" customFormat="1" x14ac:dyDescent="0.25">
      <c r="B18" s="43"/>
      <c r="C18" s="43"/>
      <c r="D18" s="43"/>
      <c r="E18" s="114"/>
      <c r="F18" s="115"/>
    </row>
    <row r="19" spans="2:6" s="47" customFormat="1" ht="15" x14ac:dyDescent="0.25">
      <c r="B19" s="43"/>
      <c r="C19" s="43" t="s">
        <v>17</v>
      </c>
      <c r="D19" s="43"/>
      <c r="E19" s="68">
        <f>E17+I4+E16</f>
        <v>1396.2841559999997</v>
      </c>
      <c r="F19" s="115" t="s">
        <v>16</v>
      </c>
    </row>
    <row r="20" spans="2:6" s="47" customFormat="1" ht="15" x14ac:dyDescent="0.25">
      <c r="B20" s="43"/>
      <c r="C20" s="43" t="s">
        <v>17</v>
      </c>
      <c r="D20" s="43"/>
      <c r="E20" s="68">
        <f>+E19/1.2</f>
        <v>1163.5701299999998</v>
      </c>
      <c r="F20" s="115" t="s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4FCB-A276-4F29-B0A7-F2B9438BED42}">
  <dimension ref="A2:I20"/>
  <sheetViews>
    <sheetView topLeftCell="B3" workbookViewId="0">
      <selection activeCell="F26" sqref="F26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1:9" s="12" customFormat="1" x14ac:dyDescent="0.25">
      <c r="B2" s="37"/>
      <c r="C2" s="38"/>
      <c r="D2" s="37"/>
      <c r="E2" s="39"/>
      <c r="F2" s="35"/>
      <c r="G2" s="40"/>
      <c r="H2" s="40"/>
      <c r="I2" s="40"/>
    </row>
    <row r="3" spans="1:9" s="12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1:9" s="43" customFormat="1" x14ac:dyDescent="0.25">
      <c r="B4" s="13">
        <v>1</v>
      </c>
      <c r="C4" s="14" t="s">
        <v>63</v>
      </c>
      <c r="D4" s="13" t="s">
        <v>9</v>
      </c>
      <c r="E4" s="6">
        <v>-1</v>
      </c>
      <c r="F4" s="25">
        <v>1917.0000000000002</v>
      </c>
      <c r="G4" s="16">
        <f>E4*F4</f>
        <v>-1917.0000000000002</v>
      </c>
      <c r="H4" s="16">
        <f>G4*0.2</f>
        <v>-383.40000000000009</v>
      </c>
      <c r="I4" s="16">
        <f>G4+H4</f>
        <v>-2300.4000000000005</v>
      </c>
    </row>
    <row r="5" spans="1:9" s="12" customFormat="1" ht="47.25" x14ac:dyDescent="0.25">
      <c r="B5" s="4">
        <v>1</v>
      </c>
      <c r="C5" s="24" t="s">
        <v>75</v>
      </c>
      <c r="D5" s="4" t="s">
        <v>10</v>
      </c>
      <c r="E5" s="6">
        <v>35.545000000000002</v>
      </c>
      <c r="F5" s="76">
        <v>61.83</v>
      </c>
      <c r="G5" s="25">
        <f t="shared" ref="G5:G7" si="0">E5*F5</f>
        <v>2197.7473500000001</v>
      </c>
      <c r="H5" s="25">
        <f>G5*0.2</f>
        <v>439.54947000000004</v>
      </c>
      <c r="I5" s="25">
        <f>G5+H5</f>
        <v>2637.29682</v>
      </c>
    </row>
    <row r="6" spans="1:9" x14ac:dyDescent="0.25">
      <c r="A6" s="12"/>
      <c r="B6" s="4">
        <v>1</v>
      </c>
      <c r="C6" s="5" t="s">
        <v>11</v>
      </c>
      <c r="D6" s="4" t="s">
        <v>10</v>
      </c>
      <c r="E6" s="6">
        <f>E5</f>
        <v>35.545000000000002</v>
      </c>
      <c r="F6" s="18">
        <v>1.0194000000000001</v>
      </c>
      <c r="G6" s="25">
        <f t="shared" si="0"/>
        <v>36.234573000000005</v>
      </c>
      <c r="H6" s="25">
        <f t="shared" ref="H6:H7" si="1">G6*0.2</f>
        <v>7.2469146000000011</v>
      </c>
      <c r="I6" s="25">
        <f t="shared" ref="I6:I7" si="2">G6+H6</f>
        <v>43.481487600000008</v>
      </c>
    </row>
    <row r="7" spans="1:9" x14ac:dyDescent="0.25">
      <c r="B7" s="4">
        <f t="shared" ref="B7" si="3">+B6+1</f>
        <v>2</v>
      </c>
      <c r="C7" s="5" t="s">
        <v>13</v>
      </c>
      <c r="D7" s="4" t="s">
        <v>14</v>
      </c>
      <c r="E7" s="6"/>
      <c r="F7" s="11"/>
      <c r="G7" s="25">
        <f t="shared" si="0"/>
        <v>0</v>
      </c>
      <c r="H7" s="25">
        <f t="shared" si="1"/>
        <v>0</v>
      </c>
      <c r="I7" s="25">
        <f t="shared" si="2"/>
        <v>0</v>
      </c>
    </row>
    <row r="8" spans="1:9" x14ac:dyDescent="0.25">
      <c r="F8" s="8" t="s">
        <v>15</v>
      </c>
      <c r="G8" s="81">
        <f>SUM(G4:G7)</f>
        <v>316.98192299999988</v>
      </c>
      <c r="H8" s="81">
        <f t="shared" ref="H8:I8" si="4">SUM(H4:H7)</f>
        <v>63.396384599999955</v>
      </c>
      <c r="I8" s="81">
        <f t="shared" si="4"/>
        <v>380.37830759999952</v>
      </c>
    </row>
    <row r="9" spans="1:9" x14ac:dyDescent="0.25">
      <c r="C9" s="7"/>
      <c r="E9" s="10"/>
    </row>
    <row r="10" spans="1:9" x14ac:dyDescent="0.25">
      <c r="C10" s="7"/>
      <c r="E10" s="10"/>
    </row>
    <row r="11" spans="1:9" x14ac:dyDescent="0.25">
      <c r="C11" s="7"/>
      <c r="E11" s="10"/>
    </row>
    <row r="16" spans="1:9" s="47" customFormat="1" x14ac:dyDescent="0.25">
      <c r="B16" s="43" t="s">
        <v>61</v>
      </c>
      <c r="C16" s="91"/>
      <c r="D16" s="91"/>
      <c r="E16" s="111">
        <v>1150.2</v>
      </c>
      <c r="F16" s="115" t="s">
        <v>19</v>
      </c>
    </row>
    <row r="17" spans="2:6" s="47" customFormat="1" x14ac:dyDescent="0.25">
      <c r="B17" s="43" t="s">
        <v>62</v>
      </c>
      <c r="C17" s="43"/>
      <c r="D17" s="43"/>
      <c r="E17" s="111">
        <v>1150.2</v>
      </c>
      <c r="F17" s="115" t="s">
        <v>19</v>
      </c>
    </row>
    <row r="18" spans="2:6" s="47" customFormat="1" x14ac:dyDescent="0.25">
      <c r="B18" s="43"/>
      <c r="C18" s="43"/>
      <c r="D18" s="43"/>
      <c r="E18" s="114"/>
      <c r="F18" s="115"/>
    </row>
    <row r="19" spans="2:6" s="47" customFormat="1" ht="15" x14ac:dyDescent="0.25">
      <c r="B19" s="43"/>
      <c r="C19" s="43" t="s">
        <v>17</v>
      </c>
      <c r="D19" s="43"/>
      <c r="E19" s="68">
        <v>0</v>
      </c>
      <c r="F19" s="115" t="s">
        <v>16</v>
      </c>
    </row>
    <row r="20" spans="2:6" s="47" customFormat="1" ht="15" x14ac:dyDescent="0.25">
      <c r="B20" s="43"/>
      <c r="C20" s="43" t="s">
        <v>17</v>
      </c>
      <c r="D20" s="43"/>
      <c r="E20" s="68">
        <f>+E19/1.2</f>
        <v>0</v>
      </c>
      <c r="F20" s="115" t="s"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AE379-FDD3-41FC-B807-A85BAE499A5C}">
  <sheetPr>
    <tabColor theme="0" tint="-0.14999847407452621"/>
  </sheetPr>
  <dimension ref="B2:I15"/>
  <sheetViews>
    <sheetView workbookViewId="0">
      <selection activeCell="G25" sqref="G2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3.140625" style="3" bestFit="1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s="12" customFormat="1" x14ac:dyDescent="0.25">
      <c r="B2" s="30"/>
      <c r="C2" s="36"/>
      <c r="D2" s="30"/>
      <c r="E2" s="32"/>
      <c r="F2" s="33"/>
      <c r="G2" s="34"/>
      <c r="H2" s="34"/>
      <c r="I2" s="34"/>
    </row>
    <row r="3" spans="2:9" s="12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2:9" s="12" customFormat="1" ht="47.25" x14ac:dyDescent="0.25">
      <c r="B4" s="13">
        <v>1</v>
      </c>
      <c r="C4" s="22" t="s">
        <v>76</v>
      </c>
      <c r="D4" s="13" t="s">
        <v>10</v>
      </c>
      <c r="E4" s="80">
        <v>63.06</v>
      </c>
      <c r="F4" s="76">
        <v>61.83</v>
      </c>
      <c r="G4" s="16">
        <f t="shared" ref="G4" si="0">E4*F4</f>
        <v>3898.9998000000001</v>
      </c>
      <c r="H4" s="16">
        <f>G4*0.2</f>
        <v>779.79996000000006</v>
      </c>
      <c r="I4" s="16">
        <f t="shared" ref="I4" si="1">G4+H4</f>
        <v>4678.7997599999999</v>
      </c>
    </row>
    <row r="5" spans="2:9" s="12" customFormat="1" x14ac:dyDescent="0.25">
      <c r="B5" s="26">
        <v>1</v>
      </c>
      <c r="C5" s="27" t="s">
        <v>11</v>
      </c>
      <c r="D5" s="26" t="s">
        <v>10</v>
      </c>
      <c r="E5" s="28">
        <f>E4</f>
        <v>63.06</v>
      </c>
      <c r="F5" s="18">
        <v>0.52290000000000003</v>
      </c>
      <c r="G5" s="29">
        <f t="shared" ref="G5:G6" si="2">E5*F5</f>
        <v>32.974074000000002</v>
      </c>
      <c r="H5" s="29">
        <f t="shared" ref="H5:H6" si="3">G5*0.2</f>
        <v>6.5948148000000009</v>
      </c>
      <c r="I5" s="29">
        <f t="shared" ref="I5:I6" si="4">G5+H5</f>
        <v>39.568888800000003</v>
      </c>
    </row>
    <row r="6" spans="2:9" x14ac:dyDescent="0.25">
      <c r="B6" s="13">
        <f t="shared" ref="B6" si="5">+B5+1</f>
        <v>2</v>
      </c>
      <c r="C6" s="5" t="s">
        <v>13</v>
      </c>
      <c r="D6" s="4" t="s">
        <v>14</v>
      </c>
      <c r="E6" s="6"/>
      <c r="F6" s="11"/>
      <c r="G6" s="16">
        <f t="shared" si="2"/>
        <v>0</v>
      </c>
      <c r="H6" s="16">
        <f t="shared" si="3"/>
        <v>0</v>
      </c>
      <c r="I6" s="16">
        <f t="shared" si="4"/>
        <v>0</v>
      </c>
    </row>
    <row r="7" spans="2:9" x14ac:dyDescent="0.25">
      <c r="F7" s="8" t="s">
        <v>15</v>
      </c>
      <c r="G7" s="9">
        <f>SUM(G4:G6)</f>
        <v>3931.9738740000003</v>
      </c>
      <c r="H7" s="9">
        <f t="shared" ref="H7:I7" si="6">SUM(H4:H6)</f>
        <v>786.39477480000005</v>
      </c>
      <c r="I7" s="9">
        <f t="shared" si="6"/>
        <v>4718.3686488000003</v>
      </c>
    </row>
    <row r="8" spans="2:9" x14ac:dyDescent="0.25">
      <c r="C8" s="7"/>
      <c r="E8" s="10"/>
    </row>
    <row r="9" spans="2:9" x14ac:dyDescent="0.25">
      <c r="C9" s="7"/>
      <c r="E9" s="10"/>
    </row>
    <row r="10" spans="2:9" x14ac:dyDescent="0.25">
      <c r="C10" s="7"/>
      <c r="E10" s="10"/>
    </row>
    <row r="11" spans="2:9" x14ac:dyDescent="0.25">
      <c r="C11" s="12"/>
    </row>
    <row r="14" spans="2:9" s="12" customFormat="1" x14ac:dyDescent="0.25">
      <c r="B14" s="43"/>
      <c r="C14" s="43"/>
      <c r="D14" s="43"/>
      <c r="E14" s="68"/>
      <c r="F14" s="68"/>
    </row>
    <row r="15" spans="2:9" s="12" customFormat="1" x14ac:dyDescent="0.25">
      <c r="B15" s="43"/>
      <c r="C15" s="43"/>
      <c r="D15" s="43"/>
      <c r="E15" s="68"/>
      <c r="F15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5F8F-C9EF-4D95-8A2E-675324A328F4}">
  <dimension ref="B2:K19"/>
  <sheetViews>
    <sheetView tabSelected="1" zoomScaleNormal="100" workbookViewId="0">
      <selection activeCell="E21" sqref="E21"/>
    </sheetView>
  </sheetViews>
  <sheetFormatPr defaultColWidth="8.85546875" defaultRowHeight="15" x14ac:dyDescent="0.25"/>
  <cols>
    <col min="1" max="1" width="8.85546875" style="47"/>
    <col min="2" max="2" width="9.140625" style="47" bestFit="1" customWidth="1"/>
    <col min="3" max="3" width="34.42578125" style="47" customWidth="1"/>
    <col min="4" max="4" width="7.140625" style="47" bestFit="1" customWidth="1"/>
    <col min="5" max="5" width="14.42578125" style="47" customWidth="1"/>
    <col min="6" max="6" width="15.7109375" style="47" customWidth="1"/>
    <col min="7" max="7" width="12.28515625" style="47" customWidth="1"/>
    <col min="8" max="8" width="10.7109375" style="47" customWidth="1"/>
    <col min="9" max="9" width="11.7109375" style="47" bestFit="1" customWidth="1"/>
    <col min="10" max="10" width="8.85546875" style="47"/>
    <col min="11" max="11" width="9.85546875" style="47" bestFit="1" customWidth="1"/>
    <col min="12" max="16384" width="8.85546875" style="47"/>
  </cols>
  <sheetData>
    <row r="2" spans="2:11" s="43" customFormat="1" ht="28.5" x14ac:dyDescent="0.25">
      <c r="B2" s="41" t="s">
        <v>0</v>
      </c>
      <c r="C2" s="41" t="s">
        <v>1</v>
      </c>
      <c r="D2" s="41" t="s">
        <v>2</v>
      </c>
      <c r="E2" s="42" t="s">
        <v>3</v>
      </c>
      <c r="F2" s="42" t="s">
        <v>4</v>
      </c>
      <c r="G2" s="42" t="s">
        <v>5</v>
      </c>
      <c r="H2" s="42" t="s">
        <v>6</v>
      </c>
      <c r="I2" s="42" t="s">
        <v>7</v>
      </c>
    </row>
    <row r="3" spans="2:11" x14ac:dyDescent="0.25">
      <c r="B3" s="44">
        <v>1</v>
      </c>
      <c r="C3" s="75" t="s">
        <v>8</v>
      </c>
      <c r="D3" s="49" t="s">
        <v>9</v>
      </c>
      <c r="E3" s="51">
        <v>-1</v>
      </c>
      <c r="F3" s="46">
        <f>+G4</f>
        <v>617.87490000000003</v>
      </c>
      <c r="G3" s="52">
        <f>E3*F3</f>
        <v>-617.87490000000003</v>
      </c>
      <c r="H3" s="52">
        <f>G3*0.2</f>
        <v>-123.57498000000001</v>
      </c>
      <c r="I3" s="52">
        <f>G3+H3</f>
        <v>-741.44988000000001</v>
      </c>
      <c r="K3" s="48"/>
    </row>
    <row r="4" spans="2:11" s="43" customFormat="1" ht="30" x14ac:dyDescent="0.25">
      <c r="B4" s="49">
        <f>+B3+1</f>
        <v>2</v>
      </c>
      <c r="C4" s="50" t="s">
        <v>65</v>
      </c>
      <c r="D4" s="49" t="s">
        <v>10</v>
      </c>
      <c r="E4" s="51">
        <v>11.474</v>
      </c>
      <c r="F4" s="78">
        <v>53.85</v>
      </c>
      <c r="G4" s="52">
        <f>E4*F4</f>
        <v>617.87490000000003</v>
      </c>
      <c r="H4" s="52">
        <f>G4*0.2</f>
        <v>123.57498000000001</v>
      </c>
      <c r="I4" s="52">
        <f>G4+H4</f>
        <v>741.44988000000001</v>
      </c>
    </row>
    <row r="5" spans="2:11" s="43" customFormat="1" ht="15.75" x14ac:dyDescent="0.25">
      <c r="B5" s="49">
        <f>+B4+1</f>
        <v>3</v>
      </c>
      <c r="C5" s="50" t="s">
        <v>11</v>
      </c>
      <c r="D5" s="49" t="s">
        <v>10</v>
      </c>
      <c r="E5" s="51">
        <f>+E4</f>
        <v>11.474</v>
      </c>
      <c r="F5" s="77">
        <v>0.52290000000000003</v>
      </c>
      <c r="G5" s="52">
        <f>E5*F5</f>
        <v>5.9997546000000002</v>
      </c>
      <c r="H5" s="52">
        <f t="shared" ref="H5:H6" si="0">G5*0.2</f>
        <v>1.19995092</v>
      </c>
      <c r="I5" s="52">
        <f t="shared" ref="I5:I6" si="1">G5+H5</f>
        <v>7.1997055200000002</v>
      </c>
    </row>
    <row r="6" spans="2:11" x14ac:dyDescent="0.25">
      <c r="B6" s="49">
        <f>+B5+1</f>
        <v>4</v>
      </c>
      <c r="C6" s="62" t="s">
        <v>13</v>
      </c>
      <c r="D6" s="63" t="s">
        <v>14</v>
      </c>
      <c r="E6" s="64"/>
      <c r="F6" s="65"/>
      <c r="G6" s="66">
        <f t="shared" ref="G6" si="2">E6*F6</f>
        <v>0</v>
      </c>
      <c r="H6" s="66">
        <f t="shared" si="0"/>
        <v>0</v>
      </c>
      <c r="I6" s="66">
        <f t="shared" si="1"/>
        <v>0</v>
      </c>
    </row>
    <row r="7" spans="2:11" x14ac:dyDescent="0.25">
      <c r="F7" s="56" t="s">
        <v>15</v>
      </c>
      <c r="G7" s="57">
        <f>SUM(G3:G6)</f>
        <v>5.9997546000000002</v>
      </c>
      <c r="H7" s="57">
        <f t="shared" ref="H7:I7" si="3">SUM(H3:H6)</f>
        <v>1.19995092</v>
      </c>
      <c r="I7" s="57">
        <f t="shared" si="3"/>
        <v>7.1997055200000002</v>
      </c>
    </row>
    <row r="12" spans="2:11" x14ac:dyDescent="0.25">
      <c r="F12" s="48"/>
    </row>
    <row r="14" spans="2:11" s="43" customFormat="1" ht="15.75" x14ac:dyDescent="0.25">
      <c r="B14" s="43" t="s">
        <v>40</v>
      </c>
      <c r="E14" s="113">
        <v>16178.183999999999</v>
      </c>
      <c r="F14" s="67" t="s">
        <v>16</v>
      </c>
    </row>
    <row r="15" spans="2:11" s="43" customFormat="1" ht="15.75" x14ac:dyDescent="0.25">
      <c r="B15" s="43" t="s">
        <v>41</v>
      </c>
      <c r="E15" s="113">
        <v>16178.183999999999</v>
      </c>
      <c r="F15" s="67" t="s">
        <v>16</v>
      </c>
    </row>
    <row r="16" spans="2:11" s="43" customFormat="1" ht="15.75" x14ac:dyDescent="0.25">
      <c r="E16" s="83"/>
      <c r="F16" s="67"/>
    </row>
    <row r="17" spans="3:8" s="43" customFormat="1" x14ac:dyDescent="0.25">
      <c r="C17" s="43" t="s">
        <v>17</v>
      </c>
      <c r="E17" s="68">
        <f>E14+E15+I3</f>
        <v>31614.918119999998</v>
      </c>
      <c r="F17" s="67" t="s">
        <v>16</v>
      </c>
      <c r="H17" s="69"/>
    </row>
    <row r="18" spans="3:8" s="43" customFormat="1" x14ac:dyDescent="0.25">
      <c r="C18" s="43" t="s">
        <v>18</v>
      </c>
      <c r="E18" s="112">
        <f>+E17/1.2</f>
        <v>26345.765100000001</v>
      </c>
      <c r="F18" s="67" t="s">
        <v>19</v>
      </c>
      <c r="G18" s="69"/>
    </row>
    <row r="19" spans="3:8" ht="13.9" x14ac:dyDescent="0.25">
      <c r="E19" s="7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2597-DC55-4880-820C-E58F83E76848}">
  <dimension ref="B3:I19"/>
  <sheetViews>
    <sheetView topLeftCell="B1" workbookViewId="0">
      <selection activeCell="E18" sqref="E18"/>
    </sheetView>
  </sheetViews>
  <sheetFormatPr defaultColWidth="8.85546875" defaultRowHeight="15.75" x14ac:dyDescent="0.25"/>
  <cols>
    <col min="1" max="1" width="8.85546875" style="90"/>
    <col min="2" max="2" width="9.140625" style="90" bestFit="1" customWidth="1"/>
    <col min="3" max="3" width="34.42578125" style="90" customWidth="1"/>
    <col min="4" max="4" width="7.140625" style="90" bestFit="1" customWidth="1"/>
    <col min="5" max="5" width="14.42578125" style="90" customWidth="1"/>
    <col min="6" max="6" width="15.7109375" style="90" customWidth="1"/>
    <col min="7" max="7" width="12.28515625" style="90" customWidth="1"/>
    <col min="8" max="8" width="10.7109375" style="90" customWidth="1"/>
    <col min="9" max="9" width="11.7109375" style="90" bestFit="1" customWidth="1"/>
    <col min="10" max="16384" width="8.85546875" style="90"/>
  </cols>
  <sheetData>
    <row r="3" spans="2:9" s="91" customFormat="1" ht="31.5" x14ac:dyDescent="0.25">
      <c r="B3" s="92" t="s">
        <v>0</v>
      </c>
      <c r="C3" s="92" t="s">
        <v>1</v>
      </c>
      <c r="D3" s="92" t="s">
        <v>2</v>
      </c>
      <c r="E3" s="93" t="s">
        <v>3</v>
      </c>
      <c r="F3" s="93" t="s">
        <v>4</v>
      </c>
      <c r="G3" s="93" t="s">
        <v>5</v>
      </c>
      <c r="H3" s="42" t="s">
        <v>6</v>
      </c>
      <c r="I3" s="93" t="s">
        <v>7</v>
      </c>
    </row>
    <row r="4" spans="2:9" s="91" customFormat="1" x14ac:dyDescent="0.25">
      <c r="B4" s="94">
        <v>1</v>
      </c>
      <c r="C4" s="95" t="s">
        <v>33</v>
      </c>
      <c r="D4" s="94" t="s">
        <v>10</v>
      </c>
      <c r="E4" s="96">
        <v>-1</v>
      </c>
      <c r="F4" s="46">
        <f>+G5</f>
        <v>459.89154000000025</v>
      </c>
      <c r="G4" s="97">
        <f>E4*F4</f>
        <v>-459.89154000000025</v>
      </c>
      <c r="H4" s="97">
        <f>G4*0.2</f>
        <v>-91.978308000000055</v>
      </c>
      <c r="I4" s="97">
        <f>G4+H4</f>
        <v>-551.86984800000027</v>
      </c>
    </row>
    <row r="5" spans="2:9" s="91" customFormat="1" ht="47.25" x14ac:dyDescent="0.25">
      <c r="B5" s="94">
        <v>2</v>
      </c>
      <c r="C5" s="95" t="s">
        <v>66</v>
      </c>
      <c r="D5" s="94" t="s">
        <v>10</v>
      </c>
      <c r="E5" s="96">
        <v>7.4380000000000042</v>
      </c>
      <c r="F5" s="46">
        <v>61.83</v>
      </c>
      <c r="G5" s="97">
        <f>E5*F5</f>
        <v>459.89154000000025</v>
      </c>
      <c r="H5" s="97">
        <f>G5*0.2</f>
        <v>91.978308000000055</v>
      </c>
      <c r="I5" s="97">
        <f>G5+H5</f>
        <v>551.86984800000027</v>
      </c>
    </row>
    <row r="6" spans="2:9" s="91" customFormat="1" x14ac:dyDescent="0.25">
      <c r="B6" s="98">
        <v>3</v>
      </c>
      <c r="C6" s="99" t="s">
        <v>11</v>
      </c>
      <c r="D6" s="98" t="s">
        <v>10</v>
      </c>
      <c r="E6" s="100">
        <f>E5</f>
        <v>7.4380000000000042</v>
      </c>
      <c r="F6" s="107">
        <v>0.52290000000000003</v>
      </c>
      <c r="G6" s="101">
        <f>E6*F6</f>
        <v>3.8893302000000025</v>
      </c>
      <c r="H6" s="101">
        <f>G6*0.2</f>
        <v>0.77786604000000059</v>
      </c>
      <c r="I6" s="101">
        <f>G6+H6</f>
        <v>4.6671962400000027</v>
      </c>
    </row>
    <row r="7" spans="2:9" s="91" customFormat="1" x14ac:dyDescent="0.25">
      <c r="B7" s="94">
        <v>4</v>
      </c>
      <c r="C7" s="99" t="s">
        <v>12</v>
      </c>
      <c r="D7" s="98" t="s">
        <v>10</v>
      </c>
      <c r="E7" s="102">
        <v>0.22200000000000009</v>
      </c>
      <c r="F7" s="107">
        <v>3.3016999999999999</v>
      </c>
      <c r="G7" s="101">
        <f>E7*F7</f>
        <v>0.73297740000000022</v>
      </c>
      <c r="H7" s="101">
        <f>G7*0.2</f>
        <v>0.14659548000000006</v>
      </c>
      <c r="I7" s="101">
        <f>G7+H7</f>
        <v>0.87957288000000022</v>
      </c>
    </row>
    <row r="8" spans="2:9" x14ac:dyDescent="0.25">
      <c r="F8" s="103" t="s">
        <v>15</v>
      </c>
      <c r="G8" s="104">
        <f>SUM(G4:G7)</f>
        <v>4.6223076000000027</v>
      </c>
      <c r="H8" s="104">
        <f t="shared" ref="H8:I8" si="0">SUM(H4:H7)</f>
        <v>0.92446152000000059</v>
      </c>
      <c r="I8" s="104">
        <f t="shared" si="0"/>
        <v>5.5467691200000031</v>
      </c>
    </row>
    <row r="13" spans="2:9" x14ac:dyDescent="0.25">
      <c r="C13" s="105" t="s">
        <v>30</v>
      </c>
    </row>
    <row r="15" spans="2:9" x14ac:dyDescent="0.25">
      <c r="B15" s="43" t="s">
        <v>42</v>
      </c>
      <c r="C15" s="43"/>
      <c r="D15" s="43"/>
      <c r="E15" s="113">
        <v>389.14800000000002</v>
      </c>
      <c r="F15" s="67" t="s">
        <v>16</v>
      </c>
    </row>
    <row r="16" spans="2:9" x14ac:dyDescent="0.25">
      <c r="B16" s="43" t="s">
        <v>43</v>
      </c>
      <c r="C16" s="43"/>
      <c r="D16" s="43"/>
      <c r="E16" s="113">
        <v>389.14800000000002</v>
      </c>
      <c r="F16" s="67" t="s">
        <v>16</v>
      </c>
    </row>
    <row r="17" spans="2:6" x14ac:dyDescent="0.25">
      <c r="B17" s="43"/>
      <c r="C17" s="43"/>
      <c r="D17" s="43"/>
      <c r="E17" s="83"/>
      <c r="F17" s="67"/>
    </row>
    <row r="18" spans="2:6" x14ac:dyDescent="0.25">
      <c r="B18" s="43"/>
      <c r="C18" s="43" t="s">
        <v>17</v>
      </c>
      <c r="D18" s="43"/>
      <c r="E18" s="68">
        <f>E15+E16+I4</f>
        <v>226.42615199999977</v>
      </c>
      <c r="F18" s="67" t="s">
        <v>16</v>
      </c>
    </row>
    <row r="19" spans="2:6" x14ac:dyDescent="0.25">
      <c r="B19" s="43"/>
      <c r="C19" s="43" t="s">
        <v>18</v>
      </c>
      <c r="D19" s="43"/>
      <c r="E19" s="112">
        <f>+E18/1.2</f>
        <v>188.68845999999982</v>
      </c>
      <c r="F19" s="67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E481-B964-4CA5-8100-2704296FD1E8}">
  <dimension ref="B3:I20"/>
  <sheetViews>
    <sheetView topLeftCell="A3" workbookViewId="0">
      <selection activeCell="E19" sqref="E19"/>
    </sheetView>
  </sheetViews>
  <sheetFormatPr defaultColWidth="8.85546875" defaultRowHeight="15.75" x14ac:dyDescent="0.25"/>
  <cols>
    <col min="1" max="1" width="8.85546875" style="90"/>
    <col min="2" max="2" width="9.140625" style="90" bestFit="1" customWidth="1"/>
    <col min="3" max="3" width="34.42578125" style="90" customWidth="1"/>
    <col min="4" max="4" width="7.140625" style="90" bestFit="1" customWidth="1"/>
    <col min="5" max="5" width="14.42578125" style="90" customWidth="1"/>
    <col min="6" max="6" width="15.7109375" style="90" customWidth="1"/>
    <col min="7" max="7" width="12.28515625" style="90" customWidth="1"/>
    <col min="8" max="8" width="10.7109375" style="90" customWidth="1"/>
    <col min="9" max="9" width="11.7109375" style="90" bestFit="1" customWidth="1"/>
    <col min="10" max="16384" width="8.85546875" style="90"/>
  </cols>
  <sheetData>
    <row r="3" spans="2:9" s="91" customFormat="1" ht="31.5" x14ac:dyDescent="0.25">
      <c r="B3" s="92" t="s">
        <v>0</v>
      </c>
      <c r="C3" s="92" t="s">
        <v>1</v>
      </c>
      <c r="D3" s="92" t="s">
        <v>2</v>
      </c>
      <c r="E3" s="93" t="s">
        <v>3</v>
      </c>
      <c r="F3" s="93" t="s">
        <v>4</v>
      </c>
      <c r="G3" s="93" t="s">
        <v>5</v>
      </c>
      <c r="H3" s="42" t="s">
        <v>6</v>
      </c>
      <c r="I3" s="93" t="s">
        <v>7</v>
      </c>
    </row>
    <row r="4" spans="2:9" s="91" customFormat="1" x14ac:dyDescent="0.25">
      <c r="B4" s="44">
        <v>1</v>
      </c>
      <c r="C4" s="75" t="s">
        <v>31</v>
      </c>
      <c r="D4" s="49" t="s">
        <v>9</v>
      </c>
      <c r="E4" s="51">
        <v>-1</v>
      </c>
      <c r="F4" s="46">
        <f>+G5</f>
        <v>3145.9104000000002</v>
      </c>
      <c r="G4" s="52">
        <f>E4*F4</f>
        <v>-3145.9104000000002</v>
      </c>
      <c r="H4" s="52">
        <f>G4*0.2</f>
        <v>-629.18208000000004</v>
      </c>
      <c r="I4" s="52">
        <f>G4+H4</f>
        <v>-3775.0924800000003</v>
      </c>
    </row>
    <row r="5" spans="2:9" s="91" customFormat="1" ht="47.25" x14ac:dyDescent="0.25">
      <c r="B5" s="94">
        <v>2</v>
      </c>
      <c r="C5" s="95" t="s">
        <v>67</v>
      </c>
      <c r="D5" s="94" t="s">
        <v>10</v>
      </c>
      <c r="E5" s="96">
        <v>50.88</v>
      </c>
      <c r="F5" s="46">
        <v>61.83</v>
      </c>
      <c r="G5" s="97">
        <f>E5*F5</f>
        <v>3145.9104000000002</v>
      </c>
      <c r="H5" s="97">
        <f>G5*0.2</f>
        <v>629.18208000000004</v>
      </c>
      <c r="I5" s="97">
        <f>G5+H5</f>
        <v>3775.0924800000003</v>
      </c>
    </row>
    <row r="6" spans="2:9" s="91" customFormat="1" x14ac:dyDescent="0.25">
      <c r="B6" s="98">
        <v>3</v>
      </c>
      <c r="C6" s="99" t="s">
        <v>11</v>
      </c>
      <c r="D6" s="98" t="s">
        <v>10</v>
      </c>
      <c r="E6" s="100">
        <f>E5</f>
        <v>50.88</v>
      </c>
      <c r="F6" s="107">
        <v>0.52290000000000003</v>
      </c>
      <c r="G6" s="101">
        <f>E6*F6</f>
        <v>26.605152000000004</v>
      </c>
      <c r="H6" s="101">
        <f>G6*0.2</f>
        <v>5.3210304000000015</v>
      </c>
      <c r="I6" s="101">
        <f>G6+H6</f>
        <v>31.926182400000005</v>
      </c>
    </row>
    <row r="7" spans="2:9" s="91" customFormat="1" x14ac:dyDescent="0.25">
      <c r="B7" s="98">
        <v>4</v>
      </c>
      <c r="C7" s="99" t="s">
        <v>12</v>
      </c>
      <c r="D7" s="98" t="s">
        <v>10</v>
      </c>
      <c r="E7" s="100">
        <v>4.1379999999999999</v>
      </c>
      <c r="F7" s="107">
        <v>3.3016999999999999</v>
      </c>
      <c r="G7" s="101">
        <f>E7*F7</f>
        <v>13.662434599999999</v>
      </c>
      <c r="H7" s="101">
        <f>G7*0.2</f>
        <v>2.7324869199999999</v>
      </c>
      <c r="I7" s="101">
        <f>G7+H7</f>
        <v>16.39492152</v>
      </c>
    </row>
    <row r="8" spans="2:9" x14ac:dyDescent="0.25">
      <c r="F8" s="103" t="s">
        <v>15</v>
      </c>
      <c r="G8" s="104">
        <f>SUM(G4:G7)</f>
        <v>40.267586600000001</v>
      </c>
      <c r="H8" s="104">
        <f t="shared" ref="H8:I8" si="0">SUM(H4:H7)</f>
        <v>8.053517320000001</v>
      </c>
      <c r="I8" s="104">
        <f t="shared" si="0"/>
        <v>48.321103920000006</v>
      </c>
    </row>
    <row r="13" spans="2:9" x14ac:dyDescent="0.25">
      <c r="C13" s="105" t="s">
        <v>30</v>
      </c>
    </row>
    <row r="16" spans="2:9" x14ac:dyDescent="0.25">
      <c r="B16" s="43" t="s">
        <v>44</v>
      </c>
      <c r="C16" s="91"/>
      <c r="D16" s="91"/>
      <c r="E16" s="111">
        <v>2039.6879999999999</v>
      </c>
      <c r="F16" s="67" t="s">
        <v>16</v>
      </c>
      <c r="G16" s="110"/>
    </row>
    <row r="17" spans="2:7" x14ac:dyDescent="0.25">
      <c r="B17" s="43" t="s">
        <v>45</v>
      </c>
      <c r="C17" s="43"/>
      <c r="D17" s="43"/>
      <c r="E17" s="111">
        <v>2039.6879999999999</v>
      </c>
      <c r="F17" s="67" t="s">
        <v>16</v>
      </c>
      <c r="G17" s="110"/>
    </row>
    <row r="18" spans="2:7" x14ac:dyDescent="0.25">
      <c r="B18" s="43"/>
      <c r="C18" s="43"/>
      <c r="D18" s="43"/>
      <c r="E18" s="114"/>
      <c r="F18" s="67"/>
      <c r="G18" s="110"/>
    </row>
    <row r="19" spans="2:7" x14ac:dyDescent="0.25">
      <c r="B19" s="43"/>
      <c r="C19" s="43" t="s">
        <v>17</v>
      </c>
      <c r="D19" s="43"/>
      <c r="E19" s="68">
        <f>E17+I4+E16</f>
        <v>304.2835199999995</v>
      </c>
      <c r="F19" s="67" t="s">
        <v>16</v>
      </c>
    </row>
    <row r="20" spans="2:7" x14ac:dyDescent="0.25">
      <c r="B20" s="43"/>
      <c r="C20" s="43" t="s">
        <v>18</v>
      </c>
      <c r="D20" s="43"/>
      <c r="E20" s="112">
        <f>+E19/1.2</f>
        <v>253.56959999999958</v>
      </c>
      <c r="F20" s="67" t="s">
        <v>19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dimension ref="A2:I23"/>
  <sheetViews>
    <sheetView topLeftCell="A2" workbookViewId="0">
      <selection activeCell="E21" sqref="E21"/>
    </sheetView>
  </sheetViews>
  <sheetFormatPr defaultColWidth="8.85546875" defaultRowHeight="15" x14ac:dyDescent="0.25"/>
  <cols>
    <col min="1" max="1" width="8.85546875" style="47"/>
    <col min="2" max="2" width="9.140625" style="47" bestFit="1" customWidth="1"/>
    <col min="3" max="3" width="34.42578125" style="47" customWidth="1"/>
    <col min="4" max="4" width="7.140625" style="47" bestFit="1" customWidth="1"/>
    <col min="5" max="5" width="14.42578125" style="47" customWidth="1"/>
    <col min="6" max="6" width="15.7109375" style="47" customWidth="1"/>
    <col min="7" max="7" width="12.7109375" style="47" bestFit="1" customWidth="1"/>
    <col min="8" max="8" width="10.7109375" style="47" customWidth="1"/>
    <col min="9" max="9" width="11.7109375" style="47" bestFit="1" customWidth="1"/>
    <col min="10" max="16384" width="8.85546875" style="47"/>
  </cols>
  <sheetData>
    <row r="2" spans="1:9" s="43" customFormat="1" x14ac:dyDescent="0.25">
      <c r="B2" s="53"/>
      <c r="C2" s="54"/>
      <c r="D2" s="53"/>
      <c r="E2" s="55"/>
      <c r="F2" s="58"/>
      <c r="G2" s="59"/>
      <c r="H2" s="59"/>
      <c r="I2" s="59"/>
    </row>
    <row r="3" spans="1:9" s="43" customFormat="1" ht="28.5" x14ac:dyDescent="0.25">
      <c r="B3" s="41" t="s">
        <v>0</v>
      </c>
      <c r="C3" s="41" t="s">
        <v>1</v>
      </c>
      <c r="D3" s="41" t="s">
        <v>2</v>
      </c>
      <c r="E3" s="42" t="s">
        <v>3</v>
      </c>
      <c r="F3" s="42" t="s">
        <v>4</v>
      </c>
      <c r="G3" s="42" t="s">
        <v>5</v>
      </c>
      <c r="H3" s="42" t="s">
        <v>6</v>
      </c>
      <c r="I3" s="42" t="s">
        <v>7</v>
      </c>
    </row>
    <row r="4" spans="1:9" s="43" customFormat="1" ht="15.75" x14ac:dyDescent="0.25">
      <c r="B4" s="13">
        <v>1</v>
      </c>
      <c r="C4" s="14" t="s">
        <v>35</v>
      </c>
      <c r="D4" s="13" t="s">
        <v>9</v>
      </c>
      <c r="E4" s="6">
        <v>-1</v>
      </c>
      <c r="F4" s="25">
        <f>+G5</f>
        <v>29835.757349999996</v>
      </c>
      <c r="G4" s="16">
        <f>E4*F4</f>
        <v>-29835.757349999996</v>
      </c>
      <c r="H4" s="16">
        <f>G4*0.2</f>
        <v>-5967.1514699999998</v>
      </c>
      <c r="I4" s="16">
        <f>G4+H4</f>
        <v>-35802.908819999997</v>
      </c>
    </row>
    <row r="5" spans="1:9" s="43" customFormat="1" ht="45" x14ac:dyDescent="0.25">
      <c r="B5" s="49">
        <v>1</v>
      </c>
      <c r="C5" s="50" t="s">
        <v>68</v>
      </c>
      <c r="D5" s="49" t="s">
        <v>10</v>
      </c>
      <c r="E5" s="51">
        <v>482.54499999999996</v>
      </c>
      <c r="F5" s="46">
        <v>61.83</v>
      </c>
      <c r="G5" s="52">
        <f>E5*F5</f>
        <v>29835.757349999996</v>
      </c>
      <c r="H5" s="52">
        <f>G5*0.2</f>
        <v>5967.1514699999998</v>
      </c>
      <c r="I5" s="52">
        <f t="shared" ref="I5" si="0">G5+H5</f>
        <v>35802.908819999997</v>
      </c>
    </row>
    <row r="6" spans="1:9" s="43" customFormat="1" x14ac:dyDescent="0.25">
      <c r="B6" s="44">
        <v>2</v>
      </c>
      <c r="C6" s="60" t="s">
        <v>11</v>
      </c>
      <c r="D6" s="72" t="s">
        <v>10</v>
      </c>
      <c r="E6" s="61">
        <f>E5</f>
        <v>482.54499999999996</v>
      </c>
      <c r="F6" s="65">
        <v>0.52290000000000003</v>
      </c>
      <c r="G6" s="66">
        <f t="shared" ref="G6" si="1">E6*F6</f>
        <v>252.32278049999999</v>
      </c>
      <c r="H6" s="66">
        <f t="shared" ref="H6" si="2">G6*0.2</f>
        <v>50.464556100000003</v>
      </c>
      <c r="I6" s="66">
        <f t="shared" ref="I6" si="3">G6+H6</f>
        <v>302.7873366</v>
      </c>
    </row>
    <row r="7" spans="1:9" s="43" customFormat="1" x14ac:dyDescent="0.25">
      <c r="B7" s="49">
        <v>3</v>
      </c>
      <c r="C7" s="50" t="s">
        <v>12</v>
      </c>
      <c r="D7" s="72" t="s">
        <v>10</v>
      </c>
      <c r="E7" s="61">
        <v>6.3000000000000007</v>
      </c>
      <c r="F7" s="108">
        <v>3.3016999999999999</v>
      </c>
      <c r="G7" s="66">
        <f t="shared" ref="G7" si="4">E7*F7</f>
        <v>20.800710000000002</v>
      </c>
      <c r="H7" s="66">
        <f t="shared" ref="H7" si="5">G7*0.2</f>
        <v>4.1601420000000005</v>
      </c>
      <c r="I7" s="66">
        <f t="shared" ref="I7" si="6">G7+H7</f>
        <v>24.960852000000003</v>
      </c>
    </row>
    <row r="8" spans="1:9" x14ac:dyDescent="0.25">
      <c r="B8" s="44">
        <v>4</v>
      </c>
      <c r="C8" s="62" t="s">
        <v>13</v>
      </c>
      <c r="D8" s="44" t="s">
        <v>14</v>
      </c>
      <c r="E8" s="45"/>
      <c r="F8" s="73"/>
      <c r="G8" s="52">
        <f t="shared" ref="G8" si="7">E8*F8</f>
        <v>0</v>
      </c>
      <c r="H8" s="52">
        <f t="shared" ref="H8" si="8">G8*0.2</f>
        <v>0</v>
      </c>
      <c r="I8" s="52">
        <f t="shared" ref="I8" si="9">G8+H8</f>
        <v>0</v>
      </c>
    </row>
    <row r="9" spans="1:9" x14ac:dyDescent="0.25">
      <c r="F9" s="56" t="s">
        <v>15</v>
      </c>
      <c r="G9" s="57">
        <f t="shared" ref="G9:I9" si="10">SUM(G4:G8)</f>
        <v>273.1234905</v>
      </c>
      <c r="H9" s="57">
        <f t="shared" si="10"/>
        <v>54.624698100000003</v>
      </c>
      <c r="I9" s="57">
        <f t="shared" si="10"/>
        <v>327.74818859999999</v>
      </c>
    </row>
    <row r="10" spans="1:9" x14ac:dyDescent="0.25">
      <c r="C10" s="71"/>
      <c r="E10" s="74"/>
    </row>
    <row r="11" spans="1:9" x14ac:dyDescent="0.25">
      <c r="A11" s="43"/>
      <c r="B11" s="43"/>
      <c r="C11" s="43"/>
      <c r="D11" s="43"/>
      <c r="E11" s="57"/>
      <c r="F11" s="67"/>
    </row>
    <row r="12" spans="1:9" x14ac:dyDescent="0.25">
      <c r="C12" s="71"/>
      <c r="E12" s="74"/>
    </row>
    <row r="13" spans="1:9" x14ac:dyDescent="0.25">
      <c r="C13" s="47" t="s">
        <v>20</v>
      </c>
    </row>
    <row r="14" spans="1:9" s="43" customFormat="1" x14ac:dyDescent="0.25"/>
    <row r="16" spans="1:9" x14ac:dyDescent="0.25">
      <c r="B16" s="43"/>
      <c r="C16" s="43"/>
      <c r="D16" s="43"/>
      <c r="E16" s="68"/>
      <c r="F16" s="67"/>
    </row>
    <row r="18" spans="2:6" ht="15.75" x14ac:dyDescent="0.25">
      <c r="B18" s="43" t="s">
        <v>46</v>
      </c>
      <c r="C18" s="91"/>
      <c r="D18" s="91"/>
      <c r="E18" s="111">
        <v>20166.84</v>
      </c>
      <c r="F18" s="115" t="s">
        <v>19</v>
      </c>
    </row>
    <row r="19" spans="2:6" ht="15.75" x14ac:dyDescent="0.25">
      <c r="B19" s="43" t="s">
        <v>47</v>
      </c>
      <c r="C19" s="43"/>
      <c r="D19" s="43"/>
      <c r="E19" s="111">
        <v>20166.84</v>
      </c>
      <c r="F19" s="115" t="s">
        <v>19</v>
      </c>
    </row>
    <row r="20" spans="2:6" ht="15.75" x14ac:dyDescent="0.25">
      <c r="B20" s="43"/>
      <c r="C20" s="43"/>
      <c r="D20" s="43"/>
      <c r="E20" s="114"/>
      <c r="F20" s="115"/>
    </row>
    <row r="21" spans="2:6" x14ac:dyDescent="0.25">
      <c r="B21" s="43"/>
      <c r="C21" s="43" t="s">
        <v>17</v>
      </c>
      <c r="D21" s="43"/>
      <c r="E21" s="68">
        <f>E19+I4+E18</f>
        <v>4530.7711800000034</v>
      </c>
      <c r="F21" s="115" t="s">
        <v>16</v>
      </c>
    </row>
    <row r="22" spans="2:6" x14ac:dyDescent="0.25">
      <c r="B22" s="43"/>
      <c r="C22" s="43" t="s">
        <v>17</v>
      </c>
      <c r="D22" s="43"/>
      <c r="E22" s="68">
        <f>+E21/1.2</f>
        <v>3775.642650000003</v>
      </c>
      <c r="F22" s="115" t="s">
        <v>19</v>
      </c>
    </row>
    <row r="23" spans="2:6" x14ac:dyDescent="0.25">
      <c r="B23" s="43"/>
      <c r="C23" s="43"/>
      <c r="D23" s="43"/>
      <c r="E23" s="112"/>
      <c r="F23" s="6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2A9F-B950-444A-8426-38789F57CEB4}">
  <dimension ref="B3:I29"/>
  <sheetViews>
    <sheetView topLeftCell="B3" workbookViewId="0">
      <selection activeCell="E26" sqref="E26"/>
    </sheetView>
  </sheetViews>
  <sheetFormatPr defaultRowHeight="15" x14ac:dyDescent="0.25"/>
  <cols>
    <col min="3" max="3" width="38.42578125" customWidth="1"/>
    <col min="4" max="4" width="11.28515625" customWidth="1"/>
    <col min="5" max="5" width="15" customWidth="1"/>
    <col min="6" max="6" width="12.42578125" customWidth="1"/>
    <col min="7" max="7" width="14.5703125" customWidth="1"/>
    <col min="8" max="8" width="12.7109375" customWidth="1"/>
    <col min="9" max="9" width="14.42578125" customWidth="1"/>
    <col min="12" max="12" width="9.28515625" bestFit="1" customWidth="1"/>
  </cols>
  <sheetData>
    <row r="3" spans="2:9" s="17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17" customFormat="1" ht="15.75" x14ac:dyDescent="0.25">
      <c r="B4" s="13">
        <v>1</v>
      </c>
      <c r="C4" s="14" t="s">
        <v>21</v>
      </c>
      <c r="D4" s="13" t="s">
        <v>9</v>
      </c>
      <c r="E4" s="6">
        <v>-1</v>
      </c>
      <c r="F4" s="25">
        <f>+G5</f>
        <v>39330.506930000003</v>
      </c>
      <c r="G4" s="16">
        <f>E4*F4</f>
        <v>-39330.506930000003</v>
      </c>
      <c r="H4" s="16">
        <f>G4*0.2</f>
        <v>-7866.1013860000012</v>
      </c>
      <c r="I4" s="16">
        <f>G4+H4</f>
        <v>-47196.608316000005</v>
      </c>
    </row>
    <row r="5" spans="2:9" s="17" customFormat="1" ht="31.5" x14ac:dyDescent="0.25">
      <c r="B5" s="13">
        <f>+B4+1</f>
        <v>2</v>
      </c>
      <c r="C5" s="14" t="s">
        <v>69</v>
      </c>
      <c r="D5" s="13" t="s">
        <v>10</v>
      </c>
      <c r="E5" s="15">
        <v>657.37100000000009</v>
      </c>
      <c r="F5" s="76">
        <v>59.83</v>
      </c>
      <c r="G5" s="16">
        <f>E5*F5</f>
        <v>39330.506930000003</v>
      </c>
      <c r="H5" s="16">
        <f>G5*0.2</f>
        <v>7866.1013860000012</v>
      </c>
      <c r="I5" s="16">
        <f>G5+H5</f>
        <v>47196.608316000005</v>
      </c>
    </row>
    <row r="6" spans="2:9" s="17" customFormat="1" ht="15.75" x14ac:dyDescent="0.25">
      <c r="B6" s="13">
        <v>1</v>
      </c>
      <c r="C6" s="14" t="s">
        <v>21</v>
      </c>
      <c r="D6" s="13" t="s">
        <v>9</v>
      </c>
      <c r="E6" s="15">
        <v>-1</v>
      </c>
      <c r="F6" s="106">
        <f>+G7</f>
        <v>328.68550000000005</v>
      </c>
      <c r="G6" s="16">
        <f t="shared" ref="G6:G10" si="0">E6*F6</f>
        <v>-328.68550000000005</v>
      </c>
      <c r="H6" s="16">
        <f t="shared" ref="H6:H10" si="1">G6*0.2</f>
        <v>-65.737100000000012</v>
      </c>
      <c r="I6" s="16">
        <f t="shared" ref="I6:I10" si="2">G6+H6</f>
        <v>-394.42260000000005</v>
      </c>
    </row>
    <row r="7" spans="2:9" s="17" customFormat="1" ht="31.5" x14ac:dyDescent="0.25">
      <c r="B7" s="13">
        <v>2</v>
      </c>
      <c r="C7" s="14" t="s">
        <v>34</v>
      </c>
      <c r="D7" s="13" t="s">
        <v>10</v>
      </c>
      <c r="E7" s="15">
        <f>E5</f>
        <v>657.37100000000009</v>
      </c>
      <c r="F7" s="82">
        <v>0.5</v>
      </c>
      <c r="G7" s="16">
        <f>E7*F7</f>
        <v>328.68550000000005</v>
      </c>
      <c r="H7" s="16">
        <f t="shared" si="1"/>
        <v>65.737100000000012</v>
      </c>
      <c r="I7" s="16">
        <f t="shared" si="2"/>
        <v>394.42260000000005</v>
      </c>
    </row>
    <row r="8" spans="2:9" s="17" customFormat="1" ht="15.75" x14ac:dyDescent="0.25">
      <c r="B8" s="13">
        <v>3</v>
      </c>
      <c r="C8" s="14" t="s">
        <v>21</v>
      </c>
      <c r="D8" s="13" t="s">
        <v>9</v>
      </c>
      <c r="E8" s="15">
        <v>-1</v>
      </c>
      <c r="F8" s="16">
        <f>+G9</f>
        <v>343.73929590000006</v>
      </c>
      <c r="G8" s="16">
        <f t="shared" si="0"/>
        <v>-343.73929590000006</v>
      </c>
      <c r="H8" s="16">
        <f t="shared" si="1"/>
        <v>-68.74785918000002</v>
      </c>
      <c r="I8" s="16">
        <f t="shared" si="2"/>
        <v>-412.48715508000009</v>
      </c>
    </row>
    <row r="9" spans="2:9" s="17" customFormat="1" ht="15.75" x14ac:dyDescent="0.25">
      <c r="B9" s="13">
        <v>4</v>
      </c>
      <c r="C9" s="14" t="s">
        <v>22</v>
      </c>
      <c r="D9" s="13" t="s">
        <v>10</v>
      </c>
      <c r="E9" s="15">
        <f>E7</f>
        <v>657.37100000000009</v>
      </c>
      <c r="F9" s="18">
        <v>0.52290000000000003</v>
      </c>
      <c r="G9" s="16">
        <f>E9*F9</f>
        <v>343.73929590000006</v>
      </c>
      <c r="H9" s="16">
        <f t="shared" si="1"/>
        <v>68.74785918000002</v>
      </c>
      <c r="I9" s="16">
        <f>G9+H9</f>
        <v>412.48715508000009</v>
      </c>
    </row>
    <row r="10" spans="2:9" s="17" customFormat="1" ht="15.75" x14ac:dyDescent="0.25">
      <c r="B10" s="13">
        <v>8</v>
      </c>
      <c r="C10" s="14" t="s">
        <v>13</v>
      </c>
      <c r="D10" s="13" t="s">
        <v>14</v>
      </c>
      <c r="E10" s="15"/>
      <c r="F10" s="18"/>
      <c r="G10" s="16">
        <f t="shared" si="0"/>
        <v>0</v>
      </c>
      <c r="H10" s="16">
        <f t="shared" si="1"/>
        <v>0</v>
      </c>
      <c r="I10" s="16">
        <f t="shared" si="2"/>
        <v>0</v>
      </c>
    </row>
    <row r="11" spans="2:9" ht="15.75" x14ac:dyDescent="0.25">
      <c r="B11" s="3"/>
      <c r="C11" s="3"/>
      <c r="D11" s="3"/>
      <c r="E11" s="3"/>
      <c r="F11" s="8" t="s">
        <v>15</v>
      </c>
      <c r="G11" s="9">
        <f>SUM(G4:G10)</f>
        <v>0</v>
      </c>
      <c r="H11" s="9">
        <f>SUM(H4:H10)</f>
        <v>0</v>
      </c>
      <c r="I11" s="9">
        <f>SUM(I4:I10)</f>
        <v>0</v>
      </c>
    </row>
    <row r="13" spans="2:9" x14ac:dyDescent="0.25">
      <c r="E13" s="21"/>
      <c r="F13" s="21"/>
    </row>
    <row r="14" spans="2:9" x14ac:dyDescent="0.25">
      <c r="H14" s="19"/>
    </row>
    <row r="17" spans="2:9" s="17" customFormat="1" ht="15.75" x14ac:dyDescent="0.25">
      <c r="B17" s="12" t="s">
        <v>48</v>
      </c>
      <c r="C17" s="12"/>
      <c r="D17" s="12"/>
      <c r="E17" s="83">
        <v>31383.3</v>
      </c>
      <c r="F17" s="84" t="s">
        <v>16</v>
      </c>
      <c r="G17" s="85"/>
    </row>
    <row r="18" spans="2:9" s="17" customFormat="1" ht="15.75" x14ac:dyDescent="0.25">
      <c r="B18" s="12" t="s">
        <v>48</v>
      </c>
      <c r="C18" s="12"/>
      <c r="D18" s="12"/>
      <c r="E18" s="83">
        <v>253.5</v>
      </c>
      <c r="F18" s="84" t="s">
        <v>16</v>
      </c>
      <c r="G18" s="85"/>
    </row>
    <row r="19" spans="2:9" s="17" customFormat="1" ht="15.75" x14ac:dyDescent="0.25">
      <c r="B19" s="12" t="s">
        <v>48</v>
      </c>
      <c r="C19" s="12"/>
      <c r="D19" s="12"/>
      <c r="E19" s="83">
        <v>265.11599999999999</v>
      </c>
      <c r="F19" s="84" t="s">
        <v>16</v>
      </c>
      <c r="G19" s="85"/>
    </row>
    <row r="20" spans="2:9" s="17" customFormat="1" ht="15.75" x14ac:dyDescent="0.25">
      <c r="B20" s="12"/>
      <c r="C20" s="12"/>
      <c r="D20" s="12"/>
      <c r="E20" s="83"/>
      <c r="F20" s="84"/>
    </row>
    <row r="21" spans="2:9" s="17" customFormat="1" ht="15.75" x14ac:dyDescent="0.25">
      <c r="B21" s="12" t="s">
        <v>49</v>
      </c>
      <c r="C21" s="12"/>
      <c r="D21" s="12"/>
      <c r="E21" s="83">
        <v>31383.3</v>
      </c>
      <c r="F21" s="84" t="s">
        <v>16</v>
      </c>
      <c r="G21" s="85"/>
    </row>
    <row r="22" spans="2:9" s="17" customFormat="1" ht="15.75" x14ac:dyDescent="0.25">
      <c r="B22" s="12" t="s">
        <v>49</v>
      </c>
      <c r="C22" s="12"/>
      <c r="D22" s="12"/>
      <c r="E22" s="83">
        <v>253.5</v>
      </c>
      <c r="F22" s="84" t="s">
        <v>16</v>
      </c>
      <c r="G22" s="85"/>
    </row>
    <row r="23" spans="2:9" s="17" customFormat="1" ht="15.75" x14ac:dyDescent="0.25">
      <c r="B23" s="12" t="s">
        <v>49</v>
      </c>
      <c r="C23" s="12"/>
      <c r="D23" s="12"/>
      <c r="E23" s="83">
        <v>265.11599999999999</v>
      </c>
      <c r="F23" s="84" t="s">
        <v>16</v>
      </c>
      <c r="G23" s="85"/>
      <c r="H23" s="85"/>
    </row>
    <row r="24" spans="2:9" s="17" customFormat="1" ht="15.75" x14ac:dyDescent="0.25">
      <c r="B24" s="12"/>
      <c r="C24" s="12"/>
      <c r="D24" s="12"/>
      <c r="E24" s="83"/>
      <c r="F24" s="84"/>
      <c r="H24" s="85"/>
    </row>
    <row r="25" spans="2:9" s="17" customFormat="1" ht="15.75" x14ac:dyDescent="0.25">
      <c r="B25" s="12"/>
      <c r="C25" s="12" t="s">
        <v>23</v>
      </c>
      <c r="D25" s="12"/>
      <c r="E25" s="83">
        <f>E26+E27</f>
        <v>15800.313928919993</v>
      </c>
      <c r="F25" s="84" t="s">
        <v>24</v>
      </c>
    </row>
    <row r="26" spans="2:9" s="17" customFormat="1" ht="15.75" x14ac:dyDescent="0.25">
      <c r="B26" s="12"/>
      <c r="C26" s="17" t="s">
        <v>25</v>
      </c>
      <c r="D26" s="12"/>
      <c r="E26" s="83">
        <f>E21+E17+I4</f>
        <v>15569.991683999993</v>
      </c>
      <c r="F26" s="84" t="s">
        <v>16</v>
      </c>
    </row>
    <row r="27" spans="2:9" ht="15.75" x14ac:dyDescent="0.25">
      <c r="B27" s="17"/>
      <c r="C27" s="17" t="s">
        <v>26</v>
      </c>
      <c r="D27" s="17"/>
      <c r="E27" s="109">
        <f>E23+E22+E19+E18+I6+I8</f>
        <v>230.32224491999978</v>
      </c>
      <c r="F27" s="84" t="s">
        <v>16</v>
      </c>
      <c r="I27" s="23"/>
    </row>
    <row r="28" spans="2:9" ht="15.75" x14ac:dyDescent="0.25">
      <c r="E28" s="87"/>
      <c r="F28" s="84"/>
      <c r="I28" s="23"/>
    </row>
    <row r="29" spans="2:9" x14ac:dyDescent="0.25">
      <c r="E29" s="86"/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4122-EA05-45FA-908B-61F26C29C64E}">
  <dimension ref="B2:I23"/>
  <sheetViews>
    <sheetView topLeftCell="B1" zoomScale="85" zoomScaleNormal="85" workbookViewId="0">
      <selection activeCell="E22" sqref="E22"/>
    </sheetView>
  </sheetViews>
  <sheetFormatPr defaultRowHeight="15" x14ac:dyDescent="0.25"/>
  <cols>
    <col min="3" max="3" width="38.42578125" customWidth="1"/>
    <col min="4" max="4" width="25.42578125" bestFit="1" customWidth="1"/>
    <col min="5" max="5" width="15" customWidth="1"/>
    <col min="6" max="7" width="15.7109375" customWidth="1"/>
    <col min="8" max="8" width="13.5703125" bestFit="1" customWidth="1"/>
    <col min="9" max="9" width="12.42578125" bestFit="1" customWidth="1"/>
  </cols>
  <sheetData>
    <row r="2" spans="2:9" s="17" customFormat="1" ht="15.75" x14ac:dyDescent="0.25">
      <c r="B2" s="30"/>
      <c r="C2" s="31"/>
      <c r="D2" s="30"/>
      <c r="E2" s="32"/>
      <c r="F2" s="33"/>
      <c r="G2" s="34"/>
      <c r="H2" s="34"/>
      <c r="I2" s="34"/>
    </row>
    <row r="3" spans="2:9" s="17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2:9" s="43" customFormat="1" ht="15.75" x14ac:dyDescent="0.25">
      <c r="B4" s="13">
        <v>1</v>
      </c>
      <c r="C4" s="14" t="s">
        <v>50</v>
      </c>
      <c r="D4" s="13" t="s">
        <v>9</v>
      </c>
      <c r="E4" s="6">
        <v>-1</v>
      </c>
      <c r="F4" s="25">
        <f>+G5</f>
        <v>58515.133200000004</v>
      </c>
      <c r="G4" s="16">
        <f>E4*F4</f>
        <v>-58515.133200000004</v>
      </c>
      <c r="H4" s="16">
        <f>G4*0.2</f>
        <v>-11703.026640000002</v>
      </c>
      <c r="I4" s="16">
        <f>G4+H4</f>
        <v>-70218.159840000008</v>
      </c>
    </row>
    <row r="5" spans="2:9" s="17" customFormat="1" ht="47.25" x14ac:dyDescent="0.25">
      <c r="B5" s="13">
        <v>1</v>
      </c>
      <c r="C5" s="14" t="s">
        <v>70</v>
      </c>
      <c r="D5" s="13" t="s">
        <v>10</v>
      </c>
      <c r="E5" s="15">
        <v>1086.6320000000001</v>
      </c>
      <c r="F5" s="89">
        <v>53.85</v>
      </c>
      <c r="G5" s="16">
        <f>E5*F5</f>
        <v>58515.133200000004</v>
      </c>
      <c r="H5" s="16">
        <f>G5*0.2</f>
        <v>11703.026640000002</v>
      </c>
      <c r="I5" s="16">
        <f t="shared" ref="I5" si="0">G5+H5</f>
        <v>70218.159840000008</v>
      </c>
    </row>
    <row r="6" spans="2:9" s="17" customFormat="1" ht="15.75" x14ac:dyDescent="0.25">
      <c r="B6" s="26">
        <v>1</v>
      </c>
      <c r="C6" s="27" t="s">
        <v>22</v>
      </c>
      <c r="D6" s="26" t="s">
        <v>10</v>
      </c>
      <c r="E6" s="28">
        <f>E5</f>
        <v>1086.6320000000001</v>
      </c>
      <c r="F6" s="77">
        <v>1.0194000000000001</v>
      </c>
      <c r="G6" s="29">
        <f>E6*F6</f>
        <v>1107.7126608000001</v>
      </c>
      <c r="H6" s="29">
        <f t="shared" ref="H6:H8" si="1">G6*0.2</f>
        <v>221.54253216000004</v>
      </c>
      <c r="I6" s="29">
        <f t="shared" ref="I6:I8" si="2">G6+H6</f>
        <v>1329.2551929600002</v>
      </c>
    </row>
    <row r="7" spans="2:9" s="17" customFormat="1" ht="15.75" x14ac:dyDescent="0.25">
      <c r="B7" s="26">
        <v>2</v>
      </c>
      <c r="C7" s="27" t="s">
        <v>12</v>
      </c>
      <c r="D7" s="26" t="s">
        <v>10</v>
      </c>
      <c r="E7" s="88">
        <v>24.207999999999998</v>
      </c>
      <c r="F7" s="77">
        <v>8.3582999999999998</v>
      </c>
      <c r="G7" s="29">
        <f>E7*F7</f>
        <v>202.33772639999998</v>
      </c>
      <c r="H7" s="29">
        <f t="shared" ref="H7" si="3">G7*0.2</f>
        <v>40.467545279999996</v>
      </c>
      <c r="I7" s="29">
        <f t="shared" ref="I7" si="4">G7+H7</f>
        <v>242.80527167999998</v>
      </c>
    </row>
    <row r="8" spans="2:9" s="17" customFormat="1" ht="15.75" x14ac:dyDescent="0.25">
      <c r="B8" s="13">
        <v>3</v>
      </c>
      <c r="C8" s="14" t="s">
        <v>13</v>
      </c>
      <c r="D8" s="13" t="s">
        <v>14</v>
      </c>
      <c r="E8" s="15"/>
      <c r="F8" s="18"/>
      <c r="G8" s="16">
        <f t="shared" ref="G8" si="5">E8*F8</f>
        <v>0</v>
      </c>
      <c r="H8" s="16">
        <f t="shared" si="1"/>
        <v>0</v>
      </c>
      <c r="I8" s="16">
        <f t="shared" si="2"/>
        <v>0</v>
      </c>
    </row>
    <row r="9" spans="2:9" s="17" customFormat="1" ht="15.75" x14ac:dyDescent="0.25">
      <c r="B9" s="30"/>
      <c r="C9" s="31"/>
      <c r="D9" s="30"/>
      <c r="E9" s="32"/>
      <c r="F9" s="18"/>
      <c r="G9" s="16"/>
      <c r="H9" s="16"/>
      <c r="I9" s="16"/>
    </row>
    <row r="10" spans="2:9" ht="15.75" x14ac:dyDescent="0.25">
      <c r="B10" s="3"/>
      <c r="C10" s="3"/>
      <c r="D10" s="3"/>
      <c r="E10" s="3"/>
      <c r="F10" s="8" t="s">
        <v>15</v>
      </c>
      <c r="G10" s="9">
        <f>SUM(G4:G8)</f>
        <v>1310.0503872000002</v>
      </c>
      <c r="H10" s="9">
        <f t="shared" ref="H10:I10" si="6">SUM(H4:H8)</f>
        <v>262.01007744000003</v>
      </c>
      <c r="I10" s="9">
        <f t="shared" si="6"/>
        <v>1572.0604646400002</v>
      </c>
    </row>
    <row r="12" spans="2:9" x14ac:dyDescent="0.25">
      <c r="E12" s="21"/>
    </row>
    <row r="13" spans="2:9" ht="15.75" x14ac:dyDescent="0.25">
      <c r="C13" s="12" t="s">
        <v>27</v>
      </c>
      <c r="H13" s="19"/>
    </row>
    <row r="14" spans="2:9" x14ac:dyDescent="0.25">
      <c r="G14" s="23"/>
    </row>
    <row r="19" spans="2:6" s="47" customFormat="1" ht="15.75" x14ac:dyDescent="0.25">
      <c r="B19" s="43" t="s">
        <v>52</v>
      </c>
      <c r="C19" s="91"/>
      <c r="D19" s="91"/>
      <c r="E19" s="111">
        <v>42918.012000000002</v>
      </c>
      <c r="F19" s="115" t="s">
        <v>19</v>
      </c>
    </row>
    <row r="20" spans="2:6" s="47" customFormat="1" ht="15.75" x14ac:dyDescent="0.25">
      <c r="B20" s="43" t="s">
        <v>53</v>
      </c>
      <c r="C20" s="43"/>
      <c r="D20" s="43"/>
      <c r="E20" s="111">
        <v>42918.012000000002</v>
      </c>
      <c r="F20" s="115" t="s">
        <v>19</v>
      </c>
    </row>
    <row r="21" spans="2:6" s="47" customFormat="1" ht="15.75" x14ac:dyDescent="0.25">
      <c r="B21" s="43"/>
      <c r="C21" s="43"/>
      <c r="D21" s="43"/>
      <c r="E21" s="114"/>
      <c r="F21" s="115"/>
    </row>
    <row r="22" spans="2:6" s="47" customFormat="1" x14ac:dyDescent="0.25">
      <c r="B22" s="43"/>
      <c r="C22" s="43" t="s">
        <v>17</v>
      </c>
      <c r="D22" s="43"/>
      <c r="E22" s="68">
        <f>E20+I4+E19</f>
        <v>15617.864159999997</v>
      </c>
      <c r="F22" s="115" t="s">
        <v>16</v>
      </c>
    </row>
    <row r="23" spans="2:6" s="47" customFormat="1" x14ac:dyDescent="0.25">
      <c r="B23" s="43"/>
      <c r="C23" s="43" t="s">
        <v>17</v>
      </c>
      <c r="D23" s="43"/>
      <c r="E23" s="68">
        <f>+E22/1.2</f>
        <v>13014.886799999998</v>
      </c>
      <c r="F23" s="115" t="s">
        <v>19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8F32-51E8-4A32-91B9-641F266CCE61}">
  <dimension ref="B3:I21"/>
  <sheetViews>
    <sheetView topLeftCell="B1" workbookViewId="0">
      <selection activeCell="E20" sqref="E20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2.140625" style="3" bestFit="1" customWidth="1"/>
    <col min="10" max="16384" width="8.85546875" style="3"/>
  </cols>
  <sheetData>
    <row r="3" spans="2:9" s="12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2:9" s="43" customFormat="1" x14ac:dyDescent="0.25">
      <c r="B4" s="13">
        <v>1</v>
      </c>
      <c r="C4" s="14" t="s">
        <v>51</v>
      </c>
      <c r="D4" s="13" t="s">
        <v>9</v>
      </c>
      <c r="E4" s="6">
        <v>-1</v>
      </c>
      <c r="F4" s="25">
        <f>+G5</f>
        <v>27679.330799999989</v>
      </c>
      <c r="G4" s="16">
        <f>E4*F4</f>
        <v>-27679.330799999989</v>
      </c>
      <c r="H4" s="16">
        <f>G4*0.2</f>
        <v>-5535.8661599999978</v>
      </c>
      <c r="I4" s="16">
        <f>G4+H4</f>
        <v>-33215.196959999987</v>
      </c>
    </row>
    <row r="5" spans="2:9" s="12" customFormat="1" ht="47.25" x14ac:dyDescent="0.25">
      <c r="B5" s="13">
        <v>1</v>
      </c>
      <c r="C5" s="14" t="s">
        <v>71</v>
      </c>
      <c r="D5" s="13" t="s">
        <v>10</v>
      </c>
      <c r="E5" s="15">
        <v>514.00799999999981</v>
      </c>
      <c r="F5" s="52">
        <v>53.85</v>
      </c>
      <c r="G5" s="16">
        <f t="shared" ref="G5" si="0">E5*F5</f>
        <v>27679.330799999989</v>
      </c>
      <c r="H5" s="16">
        <f>G5*0.2</f>
        <v>5535.8661599999978</v>
      </c>
      <c r="I5" s="16">
        <f t="shared" ref="I5" si="1">G5+H5</f>
        <v>33215.196959999987</v>
      </c>
    </row>
    <row r="6" spans="2:9" s="12" customFormat="1" x14ac:dyDescent="0.25">
      <c r="B6" s="26">
        <v>2</v>
      </c>
      <c r="C6" s="27" t="s">
        <v>11</v>
      </c>
      <c r="D6" s="26" t="s">
        <v>10</v>
      </c>
      <c r="E6" s="28">
        <f>E5</f>
        <v>514.00799999999981</v>
      </c>
      <c r="F6" s="77">
        <v>1.0194000000000001</v>
      </c>
      <c r="G6" s="29">
        <f>E6*F6</f>
        <v>523.97975519999989</v>
      </c>
      <c r="H6" s="29">
        <f t="shared" ref="H6:H7" si="2">G6*0.2</f>
        <v>104.79595103999998</v>
      </c>
      <c r="I6" s="29">
        <f t="shared" ref="I6:I7" si="3">G6+H6</f>
        <v>628.77570623999986</v>
      </c>
    </row>
    <row r="7" spans="2:9" s="12" customFormat="1" x14ac:dyDescent="0.25">
      <c r="B7" s="26">
        <v>3</v>
      </c>
      <c r="C7" s="27" t="s">
        <v>28</v>
      </c>
      <c r="D7" s="26" t="s">
        <v>10</v>
      </c>
      <c r="E7" s="28">
        <v>771.6</v>
      </c>
      <c r="F7" s="77">
        <v>5.8925999999999998</v>
      </c>
      <c r="G7" s="29">
        <f t="shared" ref="G7" si="4">E7*F7</f>
        <v>4546.7301600000001</v>
      </c>
      <c r="H7" s="29">
        <f t="shared" si="2"/>
        <v>909.34603200000004</v>
      </c>
      <c r="I7" s="29">
        <f t="shared" si="3"/>
        <v>5456.0761920000004</v>
      </c>
    </row>
    <row r="8" spans="2:9" s="12" customFormat="1" x14ac:dyDescent="0.25">
      <c r="B8" s="26">
        <v>3</v>
      </c>
      <c r="C8" s="27" t="s">
        <v>29</v>
      </c>
      <c r="D8" s="26" t="s">
        <v>10</v>
      </c>
      <c r="E8" s="28">
        <v>29.770000000000007</v>
      </c>
      <c r="F8" s="77">
        <v>7.3657000000000004</v>
      </c>
      <c r="G8" s="29">
        <f t="shared" ref="G8:G9" si="5">E8*F8</f>
        <v>219.27688900000007</v>
      </c>
      <c r="H8" s="29">
        <f t="shared" ref="H8:H9" si="6">G8*0.2</f>
        <v>43.855377800000014</v>
      </c>
      <c r="I8" s="29">
        <f t="shared" ref="I8:I9" si="7">G8+H8</f>
        <v>263.13226680000008</v>
      </c>
    </row>
    <row r="9" spans="2:9" s="12" customFormat="1" x14ac:dyDescent="0.25">
      <c r="B9" s="26">
        <v>4</v>
      </c>
      <c r="C9" s="27" t="s">
        <v>12</v>
      </c>
      <c r="D9" s="26" t="s">
        <v>10</v>
      </c>
      <c r="E9" s="28">
        <v>6.9420000000000011</v>
      </c>
      <c r="F9" s="77">
        <v>8.3582999999999998</v>
      </c>
      <c r="G9" s="29">
        <f t="shared" si="5"/>
        <v>58.02331860000001</v>
      </c>
      <c r="H9" s="29">
        <f t="shared" si="6"/>
        <v>11.604663720000003</v>
      </c>
      <c r="I9" s="29">
        <f t="shared" si="7"/>
        <v>69.627982320000015</v>
      </c>
    </row>
    <row r="10" spans="2:9" x14ac:dyDescent="0.25">
      <c r="F10" s="8" t="s">
        <v>15</v>
      </c>
      <c r="G10" s="9">
        <f>SUM(G4:G9)</f>
        <v>5348.0101227999994</v>
      </c>
      <c r="H10" s="9">
        <f>SUM(H4:H9)</f>
        <v>1069.60202456</v>
      </c>
      <c r="I10" s="9">
        <f>SUM(I4:I9)</f>
        <v>6417.6121473600006</v>
      </c>
    </row>
    <row r="15" spans="2:9" x14ac:dyDescent="0.25">
      <c r="C15" s="20" t="s">
        <v>30</v>
      </c>
    </row>
    <row r="17" spans="2:6" s="47" customFormat="1" x14ac:dyDescent="0.25">
      <c r="B17" s="43" t="s">
        <v>54</v>
      </c>
      <c r="C17" s="91"/>
      <c r="D17" s="91"/>
      <c r="E17" s="111">
        <v>64438.644</v>
      </c>
      <c r="F17" s="115" t="s">
        <v>19</v>
      </c>
    </row>
    <row r="18" spans="2:6" s="47" customFormat="1" x14ac:dyDescent="0.25">
      <c r="B18" s="43" t="s">
        <v>55</v>
      </c>
      <c r="C18" s="43"/>
      <c r="D18" s="43"/>
      <c r="E18" s="111">
        <v>64438.644</v>
      </c>
      <c r="F18" s="115" t="s">
        <v>19</v>
      </c>
    </row>
    <row r="19" spans="2:6" s="47" customFormat="1" x14ac:dyDescent="0.25">
      <c r="B19" s="43"/>
      <c r="C19" s="43"/>
      <c r="D19" s="43"/>
      <c r="E19" s="114"/>
      <c r="F19" s="115"/>
    </row>
    <row r="20" spans="2:6" s="47" customFormat="1" ht="15" x14ac:dyDescent="0.25">
      <c r="B20" s="43"/>
      <c r="C20" s="43" t="s">
        <v>17</v>
      </c>
      <c r="D20" s="43"/>
      <c r="E20" s="68">
        <f>E18+I4+E17</f>
        <v>95662.091040000014</v>
      </c>
      <c r="F20" s="115" t="s">
        <v>16</v>
      </c>
    </row>
    <row r="21" spans="2:6" s="47" customFormat="1" ht="15" x14ac:dyDescent="0.25">
      <c r="B21" s="43"/>
      <c r="C21" s="43" t="s">
        <v>17</v>
      </c>
      <c r="D21" s="43"/>
      <c r="E21" s="68">
        <f>+E20/1.2</f>
        <v>79718.409200000009</v>
      </c>
      <c r="F21" s="115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5E625-B6E8-4EE8-94E6-A18114C0CA6F}">
  <dimension ref="A2:I23"/>
  <sheetViews>
    <sheetView topLeftCell="B1" workbookViewId="0">
      <selection activeCell="E21" sqref="E21"/>
    </sheetView>
  </sheetViews>
  <sheetFormatPr defaultColWidth="8.85546875" defaultRowHeight="15" x14ac:dyDescent="0.25"/>
  <cols>
    <col min="1" max="1" width="8.85546875" style="47"/>
    <col min="2" max="2" width="9.140625" style="47" bestFit="1" customWidth="1"/>
    <col min="3" max="3" width="34.42578125" style="47" customWidth="1"/>
    <col min="4" max="4" width="7.140625" style="47" bestFit="1" customWidth="1"/>
    <col min="5" max="5" width="14.42578125" style="47" customWidth="1"/>
    <col min="6" max="6" width="15.7109375" style="47" customWidth="1"/>
    <col min="7" max="7" width="12.7109375" style="47" bestFit="1" customWidth="1"/>
    <col min="8" max="8" width="10.7109375" style="47" customWidth="1"/>
    <col min="9" max="9" width="11.7109375" style="47" bestFit="1" customWidth="1"/>
    <col min="10" max="16384" width="8.85546875" style="47"/>
  </cols>
  <sheetData>
    <row r="2" spans="1:9" s="43" customFormat="1" x14ac:dyDescent="0.25">
      <c r="B2" s="53"/>
      <c r="C2" s="54"/>
      <c r="D2" s="53"/>
      <c r="E2" s="55"/>
      <c r="F2" s="58"/>
      <c r="G2" s="59"/>
      <c r="H2" s="59"/>
      <c r="I2" s="59"/>
    </row>
    <row r="3" spans="1:9" s="43" customFormat="1" ht="28.5" x14ac:dyDescent="0.25">
      <c r="B3" s="41" t="s">
        <v>0</v>
      </c>
      <c r="C3" s="41" t="s">
        <v>1</v>
      </c>
      <c r="D3" s="41" t="s">
        <v>2</v>
      </c>
      <c r="E3" s="42" t="s">
        <v>3</v>
      </c>
      <c r="F3" s="42" t="s">
        <v>4</v>
      </c>
      <c r="G3" s="42" t="s">
        <v>5</v>
      </c>
      <c r="H3" s="42" t="s">
        <v>6</v>
      </c>
      <c r="I3" s="42" t="s">
        <v>7</v>
      </c>
    </row>
    <row r="4" spans="1:9" s="43" customFormat="1" ht="15.75" x14ac:dyDescent="0.25">
      <c r="B4" s="13">
        <v>1</v>
      </c>
      <c r="C4" s="14" t="s">
        <v>36</v>
      </c>
      <c r="D4" s="13" t="s">
        <v>9</v>
      </c>
      <c r="E4" s="6">
        <v>-1</v>
      </c>
      <c r="F4" s="25">
        <f>+G5</f>
        <v>0</v>
      </c>
      <c r="G4" s="16">
        <f>E4*F4</f>
        <v>0</v>
      </c>
      <c r="H4" s="16">
        <f>G4*0.2</f>
        <v>0</v>
      </c>
      <c r="I4" s="16">
        <f>G4+H4</f>
        <v>0</v>
      </c>
    </row>
    <row r="5" spans="1:9" s="43" customFormat="1" ht="30" x14ac:dyDescent="0.25">
      <c r="B5" s="49">
        <v>1</v>
      </c>
      <c r="C5" s="50" t="s">
        <v>72</v>
      </c>
      <c r="D5" s="49" t="s">
        <v>10</v>
      </c>
      <c r="E5" s="51">
        <v>0</v>
      </c>
      <c r="F5" s="46">
        <v>0</v>
      </c>
      <c r="G5" s="52">
        <f>E5*F5</f>
        <v>0</v>
      </c>
      <c r="H5" s="52">
        <f>G5*0.2</f>
        <v>0</v>
      </c>
      <c r="I5" s="52">
        <f t="shared" ref="I5:I8" si="0">G5+H5</f>
        <v>0</v>
      </c>
    </row>
    <row r="6" spans="1:9" s="43" customFormat="1" x14ac:dyDescent="0.25">
      <c r="B6" s="44">
        <v>2</v>
      </c>
      <c r="C6" s="60" t="s">
        <v>11</v>
      </c>
      <c r="D6" s="72" t="s">
        <v>10</v>
      </c>
      <c r="E6" s="61">
        <f>E5</f>
        <v>0</v>
      </c>
      <c r="F6" s="65">
        <v>0.52290000000000003</v>
      </c>
      <c r="G6" s="66">
        <f t="shared" ref="G6:G8" si="1">E6*F6</f>
        <v>0</v>
      </c>
      <c r="H6" s="66">
        <f t="shared" ref="H6:H8" si="2">G6*0.2</f>
        <v>0</v>
      </c>
      <c r="I6" s="66">
        <f t="shared" si="0"/>
        <v>0</v>
      </c>
    </row>
    <row r="7" spans="1:9" s="43" customFormat="1" x14ac:dyDescent="0.25">
      <c r="B7" s="49">
        <v>3</v>
      </c>
      <c r="C7" s="50" t="s">
        <v>12</v>
      </c>
      <c r="D7" s="72" t="s">
        <v>10</v>
      </c>
      <c r="E7" s="61">
        <v>0</v>
      </c>
      <c r="F7" s="108">
        <v>3.3016999999999999</v>
      </c>
      <c r="G7" s="66">
        <f t="shared" si="1"/>
        <v>0</v>
      </c>
      <c r="H7" s="66">
        <f t="shared" si="2"/>
        <v>0</v>
      </c>
      <c r="I7" s="66">
        <f t="shared" si="0"/>
        <v>0</v>
      </c>
    </row>
    <row r="8" spans="1:9" x14ac:dyDescent="0.25">
      <c r="B8" s="44">
        <v>4</v>
      </c>
      <c r="C8" s="62" t="s">
        <v>13</v>
      </c>
      <c r="D8" s="44" t="s">
        <v>14</v>
      </c>
      <c r="E8" s="45"/>
      <c r="F8" s="73"/>
      <c r="G8" s="52">
        <f t="shared" si="1"/>
        <v>0</v>
      </c>
      <c r="H8" s="52">
        <f t="shared" si="2"/>
        <v>0</v>
      </c>
      <c r="I8" s="52">
        <f t="shared" si="0"/>
        <v>0</v>
      </c>
    </row>
    <row r="9" spans="1:9" x14ac:dyDescent="0.25">
      <c r="F9" s="56" t="s">
        <v>15</v>
      </c>
      <c r="G9" s="57">
        <f>SUM(G4:G8)</f>
        <v>0</v>
      </c>
      <c r="H9" s="57">
        <f t="shared" ref="H9:I9" si="3">SUM(H4:H8)</f>
        <v>0</v>
      </c>
      <c r="I9" s="57">
        <f t="shared" si="3"/>
        <v>0</v>
      </c>
    </row>
    <row r="10" spans="1:9" x14ac:dyDescent="0.25">
      <c r="C10" s="71"/>
      <c r="E10" s="74"/>
    </row>
    <row r="11" spans="1:9" x14ac:dyDescent="0.25">
      <c r="A11" s="43"/>
      <c r="B11" s="43"/>
      <c r="C11" s="43"/>
      <c r="D11" s="43"/>
      <c r="E11" s="57"/>
      <c r="F11" s="67"/>
    </row>
    <row r="12" spans="1:9" x14ac:dyDescent="0.25">
      <c r="C12" s="71"/>
      <c r="E12" s="74"/>
    </row>
    <row r="13" spans="1:9" x14ac:dyDescent="0.25">
      <c r="C13" s="47" t="s">
        <v>20</v>
      </c>
    </row>
    <row r="14" spans="1:9" s="43" customFormat="1" x14ac:dyDescent="0.25"/>
    <row r="16" spans="1:9" x14ac:dyDescent="0.25">
      <c r="B16" s="43"/>
      <c r="C16" s="43"/>
      <c r="D16" s="43"/>
      <c r="E16" s="68"/>
      <c r="F16" s="67"/>
    </row>
    <row r="18" spans="2:6" ht="15.75" x14ac:dyDescent="0.25">
      <c r="B18" s="43" t="s">
        <v>56</v>
      </c>
      <c r="C18" s="91"/>
      <c r="D18" s="91"/>
      <c r="E18" s="111">
        <v>77829.599999999991</v>
      </c>
      <c r="F18" s="115" t="s">
        <v>19</v>
      </c>
    </row>
    <row r="19" spans="2:6" ht="15.75" x14ac:dyDescent="0.25">
      <c r="B19" s="43" t="s">
        <v>57</v>
      </c>
      <c r="C19" s="43"/>
      <c r="D19" s="43"/>
      <c r="E19" s="111">
        <v>77829.599999999991</v>
      </c>
      <c r="F19" s="115" t="s">
        <v>19</v>
      </c>
    </row>
    <row r="20" spans="2:6" ht="15.75" x14ac:dyDescent="0.25">
      <c r="B20" s="43"/>
      <c r="C20" s="43"/>
      <c r="D20" s="43"/>
      <c r="E20" s="114"/>
      <c r="F20" s="115"/>
    </row>
    <row r="21" spans="2:6" x14ac:dyDescent="0.25">
      <c r="B21" s="43"/>
      <c r="C21" s="43" t="s">
        <v>17</v>
      </c>
      <c r="D21" s="43"/>
      <c r="E21" s="68">
        <f>E19+I4+E18</f>
        <v>155659.19999999998</v>
      </c>
      <c r="F21" s="115" t="s">
        <v>16</v>
      </c>
    </row>
    <row r="22" spans="2:6" x14ac:dyDescent="0.25">
      <c r="B22" s="43"/>
      <c r="C22" s="43" t="s">
        <v>17</v>
      </c>
      <c r="D22" s="43"/>
      <c r="E22" s="68">
        <f>+E21/1.2</f>
        <v>129715.99999999999</v>
      </c>
      <c r="F22" s="115" t="s">
        <v>19</v>
      </c>
    </row>
    <row r="23" spans="2:6" x14ac:dyDescent="0.25">
      <c r="B23" s="43"/>
      <c r="C23" s="43"/>
      <c r="D23" s="43"/>
      <c r="E23" s="112"/>
      <c r="F23" s="6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F0FB79-D99B-4C06-98F7-309E5B14E117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964903AB-72E5-4BCC-ABCC-CD519F41F0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E4A5D5-D1E1-420A-B3FA-B76BCC3FB3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Оконч.плащане Русе Кемикълс</vt:lpstr>
      <vt:lpstr>Оконч.плащане Труд </vt:lpstr>
      <vt:lpstr>Оконч.плащане Берус</vt:lpstr>
      <vt:lpstr>Оконч.плащане Бултекс 1</vt:lpstr>
      <vt:lpstr>Оконч.плащане Доминекс</vt:lpstr>
      <vt:lpstr>оконч. плащане РВД </vt:lpstr>
      <vt:lpstr>Оконч. плащане Тенекс С</vt:lpstr>
      <vt:lpstr>Оконч.плащане Декотекс</vt:lpstr>
      <vt:lpstr>Оконч.плащане Нова Пауър</vt:lpstr>
      <vt:lpstr>Оконч.плащане ЕМИ</vt:lpstr>
      <vt:lpstr>Оконч.плащане Алуком</vt:lpstr>
      <vt:lpstr>Оконч.плащане Илинден</vt:lpstr>
      <vt:lpstr>Оконч.плащане Ваптех АМ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Aneta Ivanova</cp:lastModifiedBy>
  <cp:revision/>
  <dcterms:created xsi:type="dcterms:W3CDTF">2020-04-03T06:22:14Z</dcterms:created>
  <dcterms:modified xsi:type="dcterms:W3CDTF">2024-03-06T13:31:38Z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