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RT_2024/FAKTURI/Топлофикации/DRUGI_KLIENTI/"/>
    </mc:Choice>
  </mc:AlternateContent>
  <xr:revisionPtr revIDLastSave="92" documentId="13_ncr:1_{22211FAB-D5FA-419A-9AA0-FEFA41CB047F}" xr6:coauthVersionLast="47" xr6:coauthVersionMax="47" xr10:uidLastSave="{A539DB33-80F4-4B7B-B4E8-34D4BA8FDC9D}"/>
  <bookViews>
    <workbookView xWindow="-108" yWindow="-108" windowWidth="23256" windowHeight="12576" tabRatio="787" xr2:uid="{D93E4178-CC31-4D87-86F4-CC1B2ECB3685}"/>
  </bookViews>
  <sheets>
    <sheet name="Ав.плащане Русе Кемикълс" sheetId="34" r:id="rId1"/>
    <sheet name="Ав.плащане ТРУД" sheetId="23" r:id="rId2"/>
    <sheet name="Берус" sheetId="30" r:id="rId3"/>
    <sheet name="Ав.плащане Бултекс" sheetId="27" r:id="rId4"/>
    <sheet name="Ав.плащане Доминекс" sheetId="5" r:id="rId5"/>
    <sheet name="РВД" sheetId="33" r:id="rId6"/>
    <sheet name="Ав.плащане Тенекс С" sheetId="18" r:id="rId7"/>
    <sheet name="Декотекс" sheetId="24" r:id="rId8"/>
    <sheet name="Нова Пауър" sheetId="25" r:id="rId9"/>
    <sheet name="ЕМИ" sheetId="32" r:id="rId10"/>
    <sheet name="Ав.плащане Алуком" sheetId="12" r:id="rId11"/>
    <sheet name="Ав.плащане ВАПТЕХ" sheetId="29" r:id="rId12"/>
    <sheet name="Ав.плащане Илинден" sheetId="2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8" l="1"/>
  <c r="E4" i="27"/>
  <c r="E3" i="30"/>
  <c r="E4" i="34"/>
  <c r="E8" i="33" l="1"/>
  <c r="G8" i="33" s="1"/>
  <c r="E7" i="33"/>
  <c r="G7" i="33" s="1"/>
  <c r="G5" i="34"/>
  <c r="G4" i="34"/>
  <c r="G3" i="30"/>
  <c r="H3" i="30" s="1"/>
  <c r="I3" i="30" s="1"/>
  <c r="G6" i="5"/>
  <c r="G5" i="27"/>
  <c r="G4" i="30"/>
  <c r="E6" i="33"/>
  <c r="G6" i="33" s="1"/>
  <c r="H4" i="34" l="1"/>
  <c r="I4" i="34" s="1"/>
  <c r="H5" i="34"/>
  <c r="I5" i="34" s="1"/>
  <c r="H6" i="5"/>
  <c r="I6" i="5" s="1"/>
  <c r="H5" i="27"/>
  <c r="I5" i="27" s="1"/>
  <c r="H4" i="30"/>
  <c r="I4" i="30" s="1"/>
  <c r="H8" i="33"/>
  <c r="I8" i="33" s="1"/>
  <c r="H6" i="33"/>
  <c r="I6" i="33" s="1"/>
  <c r="H7" i="33"/>
  <c r="I7" i="33" s="1"/>
  <c r="E5" i="33"/>
  <c r="G5" i="33" s="1"/>
  <c r="G4" i="33"/>
  <c r="H4" i="33" l="1"/>
  <c r="I4" i="33" s="1"/>
  <c r="H5" i="33"/>
  <c r="I5" i="33" s="1"/>
  <c r="I9" i="33" l="1"/>
  <c r="G4" i="32"/>
  <c r="G5" i="25"/>
  <c r="G5" i="24"/>
  <c r="G6" i="18"/>
  <c r="G5" i="18"/>
  <c r="H5" i="18" s="1"/>
  <c r="I5" i="18" s="1"/>
  <c r="G5" i="5"/>
  <c r="G6" i="23"/>
  <c r="H6" i="23" s="1"/>
  <c r="I6" i="23" s="1"/>
  <c r="G5" i="23"/>
  <c r="H5" i="23" s="1"/>
  <c r="H4" i="32" l="1"/>
  <c r="I4" i="32" s="1"/>
  <c r="H5" i="25"/>
  <c r="I5" i="25" s="1"/>
  <c r="H5" i="24"/>
  <c r="I5" i="24" s="1"/>
  <c r="H6" i="18"/>
  <c r="I6" i="18" s="1"/>
  <c r="H5" i="5"/>
  <c r="I5" i="5" s="1"/>
  <c r="I5" i="23"/>
  <c r="G4" i="29" l="1"/>
  <c r="H4" i="29" l="1"/>
  <c r="I4" i="29" s="1"/>
  <c r="G4" i="28" l="1"/>
  <c r="H4" i="28" l="1"/>
  <c r="I4" i="28" s="1"/>
  <c r="G4" i="27" l="1"/>
  <c r="H4" i="27" l="1"/>
  <c r="I4" i="27" s="1"/>
  <c r="G4" i="25" l="1"/>
  <c r="H4" i="25" s="1"/>
  <c r="I4" i="25" l="1"/>
  <c r="G4" i="23"/>
  <c r="H4" i="23" s="1"/>
  <c r="I4" i="23" l="1"/>
  <c r="G4" i="24" l="1"/>
  <c r="H4" i="24" s="1"/>
  <c r="I4" i="24" l="1"/>
  <c r="G4" i="5" l="1"/>
  <c r="H4" i="5" s="1"/>
  <c r="G4" i="12"/>
  <c r="H4" i="12" s="1"/>
  <c r="G4" i="18"/>
  <c r="H4" i="18" s="1"/>
  <c r="I4" i="18" l="1"/>
  <c r="I4" i="5"/>
  <c r="I4" i="12" l="1"/>
</calcChain>
</file>

<file path=xl/sharedStrings.xml><?xml version="1.0" encoding="utf-8"?>
<sst xmlns="http://schemas.openxmlformats.org/spreadsheetml/2006/main" count="166" uniqueCount="23">
  <si>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</si>
  <si>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</si>
  <si>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</si>
  <si>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</si>
  <si>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</si>
  <si>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</si>
  <si>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</si>
  <si>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</si>
  <si>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</si>
  <si>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Договор № ПГ- 0106/Дг22/003/05.07.2021</t>
  </si>
  <si>
    <t>Договор № ПГ-0106/Дг23/008/30.11.2022</t>
  </si>
  <si>
    <t>Договор № ПГ-0106/Дг23/015/01.12.2022</t>
  </si>
  <si>
    <t>ПГ-0106/Дг23/016/15.12.2022</t>
  </si>
  <si>
    <t>и анекс</t>
  </si>
  <si>
    <t xml:space="preserve">Годишен капацитет </t>
  </si>
  <si>
    <t>Месечен капацитет</t>
  </si>
  <si>
    <t>ДДС 20%</t>
  </si>
  <si>
    <t xml:space="preserve">Осигурен годишен капацитет </t>
  </si>
  <si>
    <t xml:space="preserve">Осигурен тримесечен капацитет </t>
  </si>
  <si>
    <t>Авансово плащане 50% - доставка на природен газ 01.03.-31.03.2024</t>
  </si>
  <si>
    <t>Доставка на природен газ м.Март 2024 1-во  плащане 50%</t>
  </si>
  <si>
    <t>Търговска надбавка за доставка на природен газ м. Март 2024 1-во  плащане 50%</t>
  </si>
  <si>
    <t>Пренос на природен газ м.Март 2024 1-во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</si>
</sst>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0.00000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name val="Times New Roman"/>
      <family val="1"/>
      <charset val="204"/>
    </font>
    <font>
      <sz val="8"/>
      <color rgb="FF212529"/>
      <name val="Arial"/>
      <family val="2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0" xfId="0" applyFont="1" applyFill="1"/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7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8088-3D36-47D3-9A9F-959A5CAEB6F8}">
  <sheetPr>
    <tabColor theme="0"/>
  </sheetPr>
  <dimension ref="B3:I8"/>
  <sheetViews>
    <sheetView tabSelected="1" workbookViewId="0">
      <selection activeCell="C16" sqref="C16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3" spans="2:9" s="8" customFormat="1" ht="31.2" x14ac:dyDescent="0.3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31.2" x14ac:dyDescent="0.3">
      <c r="B4" s="16">
        <v>1</v>
      </c>
      <c r="C4" s="11" t="s">
        <v>19</v>
      </c>
      <c r="D4" s="16" t="s">
        <v>8</v>
      </c>
      <c r="E4" s="17">
        <f>114.7/2</f>
        <v>57.35</v>
      </c>
      <c r="F4" s="13">
        <v>54.83</v>
      </c>
      <c r="G4" s="18">
        <f>E4*F4</f>
        <v>3144.5005000000001</v>
      </c>
      <c r="H4" s="18">
        <f>G4*0.2</f>
        <v>628.90010000000007</v>
      </c>
      <c r="I4" s="18">
        <f>G4+H4</f>
        <v>3773.4005999999999</v>
      </c>
    </row>
    <row r="5" spans="2:9" s="8" customFormat="1" x14ac:dyDescent="0.3">
      <c r="B5" s="14">
        <v>3</v>
      </c>
      <c r="C5" s="11" t="s">
        <v>15</v>
      </c>
      <c r="D5" s="20" t="s">
        <v>8</v>
      </c>
      <c r="E5" s="15">
        <v>3.7</v>
      </c>
      <c r="F5" s="25">
        <v>39.405500000000004</v>
      </c>
      <c r="G5" s="26">
        <f>E5*F5</f>
        <v>145.80035000000001</v>
      </c>
      <c r="H5" s="26">
        <f>G5*0.2</f>
        <v>29.160070000000005</v>
      </c>
      <c r="I5" s="26">
        <f>G5+H5</f>
        <v>174.96042</v>
      </c>
    </row>
    <row r="6" spans="2:9" s="8" customFormat="1" x14ac:dyDescent="0.3"/>
    <row r="7" spans="2:9" x14ac:dyDescent="0.3">
      <c r="B7" s="8"/>
      <c r="C7" s="8"/>
      <c r="D7" s="8"/>
      <c r="E7" s="8"/>
      <c r="F7" s="8"/>
      <c r="G7" s="8"/>
      <c r="H7" s="8"/>
      <c r="I7" s="8"/>
    </row>
    <row r="8" spans="2:9" x14ac:dyDescent="0.3">
      <c r="E8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E90E-6DC1-4194-8364-728CA368328A}">
  <sheetPr>
    <tabColor theme="0"/>
  </sheetPr>
  <dimension ref="B3:I4"/>
  <sheetViews>
    <sheetView workbookViewId="0">
      <selection activeCell="E4" sqref="E4"/>
    </sheetView>
  </sheetViews>
  <sheetFormatPr defaultRowHeight="14.4" x14ac:dyDescent="0.3"/>
  <cols>
    <col min="3" max="3" width="21.109375" customWidth="1"/>
    <col min="4" max="4" width="7.88671875" bestFit="1" customWidth="1"/>
    <col min="5" max="5" width="16.5546875" customWidth="1"/>
    <col min="6" max="6" width="20" customWidth="1"/>
    <col min="7" max="7" width="16.109375" customWidth="1"/>
    <col min="8" max="8" width="11.6640625" customWidth="1"/>
    <col min="9" max="9" width="14.5546875" customWidth="1"/>
  </cols>
  <sheetData>
    <row r="3" spans="2:9" ht="31.2" x14ac:dyDescent="0.3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ht="15.6" x14ac:dyDescent="0.3">
      <c r="B4" s="20">
        <v>1</v>
      </c>
      <c r="C4" s="21" t="s">
        <v>14</v>
      </c>
      <c r="D4" s="20" t="s">
        <v>8</v>
      </c>
      <c r="E4" s="22">
        <v>110</v>
      </c>
      <c r="F4" s="23">
        <v>63.731625000000008</v>
      </c>
      <c r="G4" s="24">
        <f>E4*F4</f>
        <v>7010.4787500000011</v>
      </c>
      <c r="H4" s="24">
        <f>G4*0.2</f>
        <v>1402.0957500000004</v>
      </c>
      <c r="I4" s="24">
        <f>G4+H4</f>
        <v>8412.5745000000024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3:I7"/>
  <sheetViews>
    <sheetView workbookViewId="0">
      <selection activeCell="F4" sqref="F4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2" x14ac:dyDescent="0.3">
      <c r="B4" s="14">
        <v>1</v>
      </c>
      <c r="C4" s="11" t="s">
        <v>19</v>
      </c>
      <c r="D4" s="14" t="s">
        <v>8</v>
      </c>
      <c r="E4" s="15">
        <v>21</v>
      </c>
      <c r="F4" s="13">
        <v>54.83</v>
      </c>
      <c r="G4" s="7">
        <f>+E4*F4</f>
        <v>1151.43</v>
      </c>
      <c r="H4" s="7">
        <f>+G4*0.2</f>
        <v>230.28600000000003</v>
      </c>
      <c r="I4" s="7">
        <f>G4+H4</f>
        <v>1381.7160000000001</v>
      </c>
    </row>
    <row r="5" spans="2:9" x14ac:dyDescent="0.3">
      <c r="B5" s="8"/>
      <c r="C5" s="8"/>
      <c r="D5" s="8"/>
      <c r="E5" s="8"/>
      <c r="F5" s="8"/>
      <c r="G5" s="8"/>
      <c r="H5" s="8"/>
      <c r="I5" s="8"/>
    </row>
    <row r="6" spans="2:9" x14ac:dyDescent="0.3">
      <c r="C6" s="4"/>
      <c r="E6" s="5"/>
      <c r="I6" s="19"/>
    </row>
    <row r="7" spans="2:9" x14ac:dyDescent="0.3">
      <c r="C7" s="6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94E9-F1B2-43F2-8371-320CA52700CD}">
  <sheetPr>
    <tabColor theme="0"/>
  </sheetPr>
  <dimension ref="B3:I7"/>
  <sheetViews>
    <sheetView workbookViewId="0">
      <selection activeCell="G4" sqref="G4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2" x14ac:dyDescent="0.3">
      <c r="B4" s="14">
        <v>1</v>
      </c>
      <c r="C4" s="11" t="s">
        <v>19</v>
      </c>
      <c r="D4" s="14" t="s">
        <v>8</v>
      </c>
      <c r="E4" s="15">
        <v>0</v>
      </c>
      <c r="F4" s="13">
        <v>0</v>
      </c>
      <c r="G4" s="7">
        <f>+E4*F4</f>
        <v>0</v>
      </c>
      <c r="H4" s="7">
        <f>+G4*0.2</f>
        <v>0</v>
      </c>
      <c r="I4" s="7">
        <f>G4+H4</f>
        <v>0</v>
      </c>
    </row>
    <row r="5" spans="2:9" x14ac:dyDescent="0.3">
      <c r="B5" s="8"/>
      <c r="C5" s="8"/>
      <c r="D5" s="8"/>
      <c r="E5" s="8"/>
      <c r="F5" s="8"/>
      <c r="G5" s="8"/>
      <c r="H5" s="8"/>
      <c r="I5" s="8"/>
    </row>
    <row r="6" spans="2:9" x14ac:dyDescent="0.3">
      <c r="C6" s="4"/>
      <c r="E6" s="5"/>
      <c r="I6" s="19"/>
    </row>
    <row r="7" spans="2:9" x14ac:dyDescent="0.3">
      <c r="C7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D447-5DCA-4E9F-9579-F4E970D00BF6}">
  <sheetPr>
    <tabColor theme="0"/>
  </sheetPr>
  <dimension ref="B3:I7"/>
  <sheetViews>
    <sheetView workbookViewId="0">
      <selection activeCell="E16" sqref="E16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2" x14ac:dyDescent="0.3">
      <c r="B4" s="14">
        <v>1</v>
      </c>
      <c r="C4" s="11" t="s">
        <v>19</v>
      </c>
      <c r="D4" s="14" t="s">
        <v>8</v>
      </c>
      <c r="E4" s="15">
        <v>5</v>
      </c>
      <c r="F4" s="13">
        <v>54.83</v>
      </c>
      <c r="G4" s="7">
        <f>+E4*F4</f>
        <v>274.14999999999998</v>
      </c>
      <c r="H4" s="7">
        <f>+G4*0.2</f>
        <v>54.83</v>
      </c>
      <c r="I4" s="7">
        <f>G4+H4</f>
        <v>328.97999999999996</v>
      </c>
    </row>
    <row r="5" spans="2:9" x14ac:dyDescent="0.3">
      <c r="B5" s="8"/>
      <c r="C5" s="8"/>
      <c r="D5" s="8"/>
      <c r="E5" s="8"/>
      <c r="F5" s="8"/>
      <c r="G5" s="8"/>
      <c r="H5" s="8"/>
      <c r="I5" s="8"/>
    </row>
    <row r="6" spans="2:9" x14ac:dyDescent="0.3">
      <c r="C6" s="4"/>
      <c r="E6" s="5"/>
      <c r="I6" s="19"/>
    </row>
    <row r="7" spans="2:9" x14ac:dyDescent="0.3">
      <c r="C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3:I10"/>
  <sheetViews>
    <sheetView workbookViewId="0">
      <selection activeCell="F6" sqref="F6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3" spans="2:9" s="8" customFormat="1" ht="31.2" x14ac:dyDescent="0.3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31.2" x14ac:dyDescent="0.3">
      <c r="B4" s="16">
        <v>1</v>
      </c>
      <c r="C4" s="11" t="s">
        <v>19</v>
      </c>
      <c r="D4" s="16" t="s">
        <v>8</v>
      </c>
      <c r="E4" s="17">
        <v>160.5</v>
      </c>
      <c r="F4" s="13">
        <v>54.83</v>
      </c>
      <c r="G4" s="18">
        <f>E4*F4</f>
        <v>8800.2150000000001</v>
      </c>
      <c r="H4" s="18">
        <f>G4*0.2</f>
        <v>1760.0430000000001</v>
      </c>
      <c r="I4" s="18">
        <f>G4+H4</f>
        <v>10560.258</v>
      </c>
    </row>
    <row r="5" spans="2:9" s="8" customFormat="1" x14ac:dyDescent="0.3">
      <c r="B5" s="20">
        <v>2</v>
      </c>
      <c r="C5" s="21" t="s">
        <v>14</v>
      </c>
      <c r="D5" s="20" t="s">
        <v>8</v>
      </c>
      <c r="E5" s="22">
        <v>20</v>
      </c>
      <c r="F5" s="23">
        <v>25.1752833</v>
      </c>
      <c r="G5" s="24">
        <f>E5*F5</f>
        <v>503.50566600000002</v>
      </c>
      <c r="H5" s="24">
        <f>G5*0.2</f>
        <v>100.70113320000002</v>
      </c>
      <c r="I5" s="24">
        <f>G5+H5</f>
        <v>604.20679919999998</v>
      </c>
    </row>
    <row r="6" spans="2:9" s="8" customFormat="1" x14ac:dyDescent="0.3">
      <c r="B6" s="14">
        <v>3</v>
      </c>
      <c r="C6" s="11" t="s">
        <v>15</v>
      </c>
      <c r="D6" s="20" t="s">
        <v>8</v>
      </c>
      <c r="E6" s="15">
        <v>7</v>
      </c>
      <c r="F6" s="25">
        <v>39.405500000000004</v>
      </c>
      <c r="G6" s="26">
        <f>E6*F6</f>
        <v>275.83850000000001</v>
      </c>
      <c r="H6" s="26">
        <f>G6*0.2</f>
        <v>55.167700000000004</v>
      </c>
      <c r="I6" s="26">
        <f>G6+H6</f>
        <v>331.00620000000004</v>
      </c>
    </row>
    <row r="7" spans="2:9" s="8" customFormat="1" x14ac:dyDescent="0.3"/>
    <row r="8" spans="2:9" x14ac:dyDescent="0.3">
      <c r="B8" s="8"/>
      <c r="C8" s="8"/>
      <c r="D8" s="8"/>
      <c r="E8" s="8"/>
      <c r="F8" s="8"/>
      <c r="G8" s="8"/>
      <c r="H8" s="8"/>
      <c r="I8" s="8"/>
    </row>
    <row r="9" spans="2:9" x14ac:dyDescent="0.3">
      <c r="C9" s="4"/>
      <c r="E9" s="5"/>
    </row>
    <row r="10" spans="2:9" x14ac:dyDescent="0.3">
      <c r="C1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9C0D-CF04-4438-9036-07E2F4D7659A}">
  <sheetPr>
    <tabColor theme="0"/>
  </sheetPr>
  <dimension ref="B2:I4"/>
  <sheetViews>
    <sheetView workbookViewId="0">
      <selection activeCell="F4" sqref="F4"/>
    </sheetView>
  </sheetViews>
  <sheetFormatPr defaultRowHeight="14.4" x14ac:dyDescent="0.3"/>
  <cols>
    <col min="3" max="3" width="28.5546875" customWidth="1"/>
  </cols>
  <sheetData>
    <row r="2" spans="2:9" s="3" customFormat="1" ht="62.4" x14ac:dyDescent="0.3">
      <c r="B2" s="9" t="s">
        <v>0</v>
      </c>
      <c r="C2" s="9" t="s">
        <v>1</v>
      </c>
      <c r="D2" s="9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</row>
    <row r="3" spans="2:9" s="3" customFormat="1" ht="46.8" x14ac:dyDescent="0.3">
      <c r="B3" s="16">
        <v>1</v>
      </c>
      <c r="C3" s="11" t="s">
        <v>19</v>
      </c>
      <c r="D3" s="16" t="s">
        <v>8</v>
      </c>
      <c r="E3" s="17">
        <f>10.85/2</f>
        <v>5.4249999999999998</v>
      </c>
      <c r="F3" s="13">
        <v>54.83</v>
      </c>
      <c r="G3" s="18">
        <f>E3*F3</f>
        <v>297.45274999999998</v>
      </c>
      <c r="H3" s="18">
        <f>G3*0.2</f>
        <v>59.490549999999999</v>
      </c>
      <c r="I3" s="18">
        <f>G3+H3</f>
        <v>356.94329999999997</v>
      </c>
    </row>
    <row r="4" spans="2:9" ht="15.6" x14ac:dyDescent="0.3">
      <c r="B4" s="14">
        <v>2</v>
      </c>
      <c r="C4" s="11" t="s">
        <v>15</v>
      </c>
      <c r="D4" s="20" t="s">
        <v>8</v>
      </c>
      <c r="E4" s="15">
        <v>0.35</v>
      </c>
      <c r="F4" s="25">
        <v>39.405500000000004</v>
      </c>
      <c r="G4" s="26">
        <f>E4*F4</f>
        <v>13.791925000000001</v>
      </c>
      <c r="H4" s="26">
        <f>G4*0.2</f>
        <v>2.7583850000000005</v>
      </c>
      <c r="I4" s="26">
        <f>G4+H4</f>
        <v>16.550310000000003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3:I7"/>
  <sheetViews>
    <sheetView workbookViewId="0">
      <selection activeCell="F5" sqref="F5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2" x14ac:dyDescent="0.3">
      <c r="B4" s="14">
        <v>1</v>
      </c>
      <c r="C4" s="11" t="s">
        <v>19</v>
      </c>
      <c r="D4" s="14" t="s">
        <v>8</v>
      </c>
      <c r="E4" s="15">
        <f>58.52/2</f>
        <v>29.26</v>
      </c>
      <c r="F4" s="13">
        <v>54.83</v>
      </c>
      <c r="G4" s="7">
        <f>+E4*F4</f>
        <v>1604.3258000000001</v>
      </c>
      <c r="H4" s="7">
        <f>+G4*0.2</f>
        <v>320.86516000000006</v>
      </c>
      <c r="I4" s="7">
        <f>G4+H4</f>
        <v>1925.1909600000001</v>
      </c>
    </row>
    <row r="5" spans="2:9" x14ac:dyDescent="0.3">
      <c r="B5" s="14">
        <v>2</v>
      </c>
      <c r="C5" s="11" t="s">
        <v>15</v>
      </c>
      <c r="D5" s="20" t="s">
        <v>8</v>
      </c>
      <c r="E5" s="15">
        <v>1.88</v>
      </c>
      <c r="F5" s="25">
        <v>39.405500000000004</v>
      </c>
      <c r="G5" s="26">
        <f>E5*F5</f>
        <v>74.082340000000002</v>
      </c>
      <c r="H5" s="26">
        <f>G5*0.2</f>
        <v>14.816468</v>
      </c>
      <c r="I5" s="26">
        <f>G5+H5</f>
        <v>88.898808000000002</v>
      </c>
    </row>
    <row r="6" spans="2:9" x14ac:dyDescent="0.3">
      <c r="C6" s="4"/>
      <c r="E6" s="5"/>
      <c r="I6" s="19"/>
    </row>
    <row r="7" spans="2:9" x14ac:dyDescent="0.3">
      <c r="C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3:I9"/>
  <sheetViews>
    <sheetView topLeftCell="A2" workbookViewId="0">
      <selection activeCell="F6" sqref="F6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2" x14ac:dyDescent="0.3">
      <c r="B4" s="14">
        <v>1</v>
      </c>
      <c r="C4" s="11" t="s">
        <v>19</v>
      </c>
      <c r="D4" s="14" t="s">
        <v>8</v>
      </c>
      <c r="E4" s="15">
        <v>247</v>
      </c>
      <c r="F4" s="13">
        <v>54.83</v>
      </c>
      <c r="G4" s="7">
        <f>+F4*E4</f>
        <v>13543.01</v>
      </c>
      <c r="H4" s="7">
        <f>+G4*0.2</f>
        <v>2708.6020000000003</v>
      </c>
      <c r="I4" s="7">
        <f>+G4+H4</f>
        <v>16251.612000000001</v>
      </c>
    </row>
    <row r="5" spans="2:9" x14ac:dyDescent="0.3">
      <c r="B5" s="20">
        <v>2</v>
      </c>
      <c r="C5" s="21" t="s">
        <v>14</v>
      </c>
      <c r="D5" s="20" t="s">
        <v>8</v>
      </c>
      <c r="E5" s="22">
        <v>18</v>
      </c>
      <c r="F5" s="23">
        <v>25.1752833</v>
      </c>
      <c r="G5" s="24">
        <f>E5*F5</f>
        <v>453.15509939999998</v>
      </c>
      <c r="H5" s="24">
        <f>G5*0.2</f>
        <v>90.631019879999997</v>
      </c>
      <c r="I5" s="24">
        <f>G5+H5</f>
        <v>543.78611927999998</v>
      </c>
    </row>
    <row r="6" spans="2:9" x14ac:dyDescent="0.3">
      <c r="B6" s="14">
        <v>3</v>
      </c>
      <c r="C6" s="11" t="s">
        <v>15</v>
      </c>
      <c r="D6" s="20" t="s">
        <v>8</v>
      </c>
      <c r="E6" s="15">
        <v>5</v>
      </c>
      <c r="F6" s="25">
        <v>39.405500000000004</v>
      </c>
      <c r="G6" s="26">
        <f>E6*F6</f>
        <v>197.02750000000003</v>
      </c>
      <c r="H6" s="26">
        <f>G6*0.2</f>
        <v>39.405500000000011</v>
      </c>
      <c r="I6" s="26">
        <f>G6+H6</f>
        <v>236.43300000000005</v>
      </c>
    </row>
    <row r="7" spans="2:9" x14ac:dyDescent="0.3">
      <c r="B7" s="8"/>
      <c r="C7" s="8"/>
      <c r="D7" s="8"/>
      <c r="E7" s="8"/>
      <c r="F7" s="8"/>
      <c r="G7" s="8"/>
      <c r="H7" s="8"/>
      <c r="I7" s="8"/>
    </row>
    <row r="8" spans="2:9" x14ac:dyDescent="0.3">
      <c r="C8" s="4"/>
      <c r="E8" s="5"/>
    </row>
    <row r="9" spans="2:9" x14ac:dyDescent="0.3">
      <c r="C9" s="6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A3:J9"/>
  <sheetViews>
    <sheetView topLeftCell="B1" workbookViewId="0">
      <selection activeCell="F4" sqref="F4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40" style="3" customWidth="1"/>
    <col min="4" max="4" width="8.6640625" style="3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3" spans="1:10" ht="31.2" x14ac:dyDescent="0.3">
      <c r="B3" s="28" t="s">
        <v>0</v>
      </c>
      <c r="C3" s="28" t="s">
        <v>1</v>
      </c>
      <c r="D3" s="28" t="s">
        <v>2</v>
      </c>
      <c r="E3" s="29" t="s">
        <v>3</v>
      </c>
      <c r="F3" s="29" t="s">
        <v>4</v>
      </c>
      <c r="G3" s="29" t="s">
        <v>5</v>
      </c>
      <c r="H3" s="29" t="s">
        <v>16</v>
      </c>
      <c r="I3" s="29" t="s">
        <v>7</v>
      </c>
    </row>
    <row r="4" spans="1:10" ht="31.2" x14ac:dyDescent="0.3">
      <c r="B4" s="20">
        <v>1</v>
      </c>
      <c r="C4" s="30" t="s">
        <v>20</v>
      </c>
      <c r="D4" s="20" t="s">
        <v>8</v>
      </c>
      <c r="E4" s="22">
        <v>316.5</v>
      </c>
      <c r="F4" s="15">
        <v>52.83</v>
      </c>
      <c r="G4" s="24">
        <f>E4*F4</f>
        <v>16720.695</v>
      </c>
      <c r="H4" s="24">
        <f>G4*0.2</f>
        <v>3344.1390000000001</v>
      </c>
      <c r="I4" s="24">
        <f>G4+H4</f>
        <v>20064.833999999999</v>
      </c>
      <c r="J4" s="31"/>
    </row>
    <row r="5" spans="1:10" ht="46.8" x14ac:dyDescent="0.3">
      <c r="B5" s="20">
        <v>2</v>
      </c>
      <c r="C5" s="21" t="s">
        <v>21</v>
      </c>
      <c r="D5" s="20" t="s">
        <v>8</v>
      </c>
      <c r="E5" s="22">
        <f>+E4</f>
        <v>316.5</v>
      </c>
      <c r="F5" s="32">
        <v>0.5</v>
      </c>
      <c r="G5" s="24">
        <f t="shared" ref="G5:G8" si="0">E5*F5</f>
        <v>158.25</v>
      </c>
      <c r="H5" s="24">
        <f t="shared" ref="H5:H8" si="1">G5*0.2</f>
        <v>31.650000000000002</v>
      </c>
      <c r="I5" s="24">
        <f t="shared" ref="I5:I6" si="2">G5+H5</f>
        <v>189.9</v>
      </c>
      <c r="J5" s="33"/>
    </row>
    <row r="6" spans="1:10" ht="31.2" x14ac:dyDescent="0.3">
      <c r="B6" s="34">
        <v>3</v>
      </c>
      <c r="C6" s="35" t="s">
        <v>22</v>
      </c>
      <c r="D6" s="34" t="s">
        <v>8</v>
      </c>
      <c r="E6" s="36">
        <f>+E4</f>
        <v>316.5</v>
      </c>
      <c r="F6" s="37">
        <v>0.52290000000000003</v>
      </c>
      <c r="G6" s="38">
        <f t="shared" si="0"/>
        <v>165.49785</v>
      </c>
      <c r="H6" s="38">
        <f t="shared" si="1"/>
        <v>33.09957</v>
      </c>
      <c r="I6" s="38">
        <f t="shared" si="2"/>
        <v>198.59742</v>
      </c>
      <c r="J6" s="33"/>
    </row>
    <row r="7" spans="1:10" x14ac:dyDescent="0.3">
      <c r="A7" s="39"/>
      <c r="B7" s="40">
        <v>4</v>
      </c>
      <c r="C7" s="41" t="s">
        <v>17</v>
      </c>
      <c r="D7" s="40" t="s">
        <v>8</v>
      </c>
      <c r="E7" s="42">
        <f>3*31</f>
        <v>93</v>
      </c>
      <c r="F7" s="43">
        <v>0.82769999999999999</v>
      </c>
      <c r="G7" s="24">
        <f t="shared" si="0"/>
        <v>76.976100000000002</v>
      </c>
      <c r="H7" s="24">
        <f t="shared" si="1"/>
        <v>15.395220000000002</v>
      </c>
      <c r="I7" s="24">
        <f>G7+H7</f>
        <v>92.371319999999997</v>
      </c>
    </row>
    <row r="8" spans="1:10" x14ac:dyDescent="0.3">
      <c r="B8" s="40">
        <v>5</v>
      </c>
      <c r="C8" s="41" t="s">
        <v>18</v>
      </c>
      <c r="D8" s="40" t="s">
        <v>8</v>
      </c>
      <c r="E8" s="42">
        <f>18*31</f>
        <v>558</v>
      </c>
      <c r="F8" s="43">
        <v>1.4755555555555557</v>
      </c>
      <c r="G8" s="24">
        <f t="shared" si="0"/>
        <v>823.36000000000013</v>
      </c>
      <c r="H8" s="24">
        <f t="shared" si="1"/>
        <v>164.67200000000003</v>
      </c>
      <c r="I8" s="24">
        <f t="shared" ref="I8" si="3">G8+H8</f>
        <v>988.03200000000015</v>
      </c>
    </row>
    <row r="9" spans="1:10" x14ac:dyDescent="0.3">
      <c r="I9" s="19">
        <f>SUM(I4:I8)</f>
        <v>21533.734739999996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DCD9-D9AE-46A0-B85C-F91FBAD823AD}">
  <sheetPr>
    <tabColor theme="0"/>
  </sheetPr>
  <dimension ref="B3:I12"/>
  <sheetViews>
    <sheetView workbookViewId="0">
      <selection activeCell="F6" sqref="F6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6.44140625" style="3" bestFit="1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2" x14ac:dyDescent="0.3">
      <c r="B4" s="14">
        <v>1</v>
      </c>
      <c r="C4" s="11" t="s">
        <v>19</v>
      </c>
      <c r="D4" s="14" t="s">
        <v>8</v>
      </c>
      <c r="E4" s="15">
        <f>1204.02/2</f>
        <v>602.01</v>
      </c>
      <c r="F4" s="13">
        <v>54.83</v>
      </c>
      <c r="G4" s="7">
        <f>+F4*E4</f>
        <v>33008.208299999998</v>
      </c>
      <c r="H4" s="7">
        <f>+G4*0.2</f>
        <v>6601.6416600000002</v>
      </c>
      <c r="I4" s="7">
        <f>G4+H4</f>
        <v>39609.84996</v>
      </c>
    </row>
    <row r="5" spans="2:9" x14ac:dyDescent="0.3">
      <c r="B5" s="20">
        <v>1</v>
      </c>
      <c r="C5" s="21" t="s">
        <v>14</v>
      </c>
      <c r="D5" s="20" t="s">
        <v>8</v>
      </c>
      <c r="E5" s="22">
        <v>30</v>
      </c>
      <c r="F5" s="27">
        <v>63.731625000000008</v>
      </c>
      <c r="G5" s="7">
        <f t="shared" ref="G5" si="0">+F5*E5</f>
        <v>1911.9487500000002</v>
      </c>
      <c r="H5" s="24">
        <f>G5*0.2</f>
        <v>382.38975000000005</v>
      </c>
      <c r="I5" s="24">
        <f>G5+H5</f>
        <v>2294.3385000000003</v>
      </c>
    </row>
    <row r="6" spans="2:9" x14ac:dyDescent="0.3">
      <c r="B6" s="14">
        <v>2</v>
      </c>
      <c r="C6" s="11" t="s">
        <v>15</v>
      </c>
      <c r="D6" s="20" t="s">
        <v>8</v>
      </c>
      <c r="E6" s="15">
        <v>9</v>
      </c>
      <c r="F6" s="25">
        <v>99.755700000000004</v>
      </c>
      <c r="G6" s="26">
        <f>E6*F6</f>
        <v>897.80130000000008</v>
      </c>
      <c r="H6" s="26">
        <f>G6*0.2</f>
        <v>179.56026000000003</v>
      </c>
      <c r="I6" s="26">
        <f>G6+H6</f>
        <v>1077.3615600000001</v>
      </c>
    </row>
    <row r="7" spans="2:9" x14ac:dyDescent="0.3">
      <c r="B7" s="8"/>
      <c r="C7" s="8"/>
      <c r="D7" s="8"/>
      <c r="E7" s="8"/>
      <c r="F7" s="8"/>
      <c r="G7" s="8"/>
      <c r="H7" s="8"/>
      <c r="I7" s="8"/>
    </row>
    <row r="8" spans="2:9" x14ac:dyDescent="0.3">
      <c r="B8" s="8"/>
      <c r="C8" s="8"/>
      <c r="D8" s="8"/>
      <c r="E8" s="8"/>
      <c r="F8" s="8"/>
      <c r="G8" s="8"/>
      <c r="H8" s="8"/>
      <c r="I8" s="8"/>
    </row>
    <row r="9" spans="2:9" x14ac:dyDescent="0.3">
      <c r="B9" s="8"/>
      <c r="C9" s="8"/>
      <c r="D9" s="8"/>
      <c r="E9" s="8"/>
      <c r="F9" s="8"/>
      <c r="G9" s="8"/>
      <c r="H9" s="8"/>
      <c r="I9" s="8"/>
    </row>
    <row r="10" spans="2:9" x14ac:dyDescent="0.3">
      <c r="C10" s="4"/>
      <c r="E10" s="5"/>
    </row>
    <row r="11" spans="2:9" x14ac:dyDescent="0.3">
      <c r="C11" s="6" t="s">
        <v>9</v>
      </c>
    </row>
    <row r="12" spans="2:9" x14ac:dyDescent="0.3">
      <c r="C12" s="3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C98-DE1E-4A7C-AE60-B5ABCF25DC95}">
  <sheetPr>
    <tabColor theme="0"/>
  </sheetPr>
  <dimension ref="B3:I7"/>
  <sheetViews>
    <sheetView workbookViewId="0">
      <selection activeCell="F5" sqref="F5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2" x14ac:dyDescent="0.3">
      <c r="B4" s="14">
        <v>1</v>
      </c>
      <c r="C4" s="11" t="s">
        <v>19</v>
      </c>
      <c r="D4" s="14" t="s">
        <v>8</v>
      </c>
      <c r="E4" s="15">
        <v>918</v>
      </c>
      <c r="F4" s="13">
        <v>47.55</v>
      </c>
      <c r="G4" s="7">
        <f>+F4*E4</f>
        <v>43650.899999999994</v>
      </c>
      <c r="H4" s="7">
        <f>+G4*0.2</f>
        <v>8730.1799999999985</v>
      </c>
      <c r="I4" s="7">
        <f>G4+H4</f>
        <v>52381.079999999994</v>
      </c>
    </row>
    <row r="5" spans="2:9" x14ac:dyDescent="0.3">
      <c r="B5" s="20">
        <v>1</v>
      </c>
      <c r="C5" s="21" t="s">
        <v>15</v>
      </c>
      <c r="D5" s="20" t="s">
        <v>8</v>
      </c>
      <c r="E5" s="22">
        <v>1</v>
      </c>
      <c r="F5" s="25">
        <v>99.755700000000004</v>
      </c>
      <c r="G5" s="7">
        <f t="shared" ref="G5" si="0">+F5*E5</f>
        <v>99.755700000000004</v>
      </c>
      <c r="H5" s="24">
        <f>G5*0.2</f>
        <v>19.951140000000002</v>
      </c>
      <c r="I5" s="24">
        <f>G5+H5</f>
        <v>119.70684</v>
      </c>
    </row>
    <row r="6" spans="2:9" x14ac:dyDescent="0.3">
      <c r="C6" s="4"/>
      <c r="E6" s="5"/>
    </row>
    <row r="7" spans="2:9" x14ac:dyDescent="0.3">
      <c r="C7" s="6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4291-B797-4418-A7E1-55A31AB0F9E9}">
  <sheetPr>
    <tabColor theme="0"/>
  </sheetPr>
  <dimension ref="B3:I7"/>
  <sheetViews>
    <sheetView workbookViewId="0">
      <selection activeCell="F9" sqref="F9"/>
    </sheetView>
  </sheetViews>
  <sheetFormatPr defaultColWidth="8.88671875" defaultRowHeight="15.6" x14ac:dyDescent="0.3"/>
  <cols>
    <col min="1" max="1" width="8.88671875" style="3"/>
    <col min="2" max="2" width="9.109375" style="3" bestFit="1" customWidth="1"/>
    <col min="3" max="3" width="34.44140625" style="3" customWidth="1"/>
    <col min="4" max="4" width="7.109375" style="3" bestFit="1" customWidth="1"/>
    <col min="5" max="5" width="14.44140625" style="3" customWidth="1"/>
    <col min="6" max="6" width="15.6640625" style="3" customWidth="1"/>
    <col min="7" max="7" width="12.33203125" style="3" customWidth="1"/>
    <col min="8" max="8" width="10.6640625" style="3" customWidth="1"/>
    <col min="9" max="9" width="11" style="3" bestFit="1" customWidth="1"/>
    <col min="10" max="16384" width="8.88671875" style="3"/>
  </cols>
  <sheetData>
    <row r="3" spans="2:9" ht="31.2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31.2" x14ac:dyDescent="0.3">
      <c r="B4" s="14">
        <v>1</v>
      </c>
      <c r="C4" s="11" t="s">
        <v>19</v>
      </c>
      <c r="D4" s="14" t="s">
        <v>8</v>
      </c>
      <c r="E4" s="15">
        <v>0</v>
      </c>
      <c r="F4" s="13">
        <v>0</v>
      </c>
      <c r="G4" s="7">
        <f>+F4*E4</f>
        <v>0</v>
      </c>
      <c r="H4" s="7">
        <f>+G4*0.2</f>
        <v>0</v>
      </c>
      <c r="I4" s="7">
        <f>G4+H4</f>
        <v>0</v>
      </c>
    </row>
    <row r="5" spans="2:9" x14ac:dyDescent="0.3">
      <c r="B5" s="20">
        <v>1</v>
      </c>
      <c r="C5" s="21" t="s">
        <v>15</v>
      </c>
      <c r="D5" s="20" t="s">
        <v>8</v>
      </c>
      <c r="E5" s="22">
        <v>0</v>
      </c>
      <c r="F5" s="25">
        <v>0</v>
      </c>
      <c r="G5" s="7">
        <f t="shared" ref="G5" si="0">+F5*E5</f>
        <v>0</v>
      </c>
      <c r="H5" s="24">
        <f>G5*0.2</f>
        <v>0</v>
      </c>
      <c r="I5" s="24">
        <f>G5+H5</f>
        <v>0</v>
      </c>
    </row>
    <row r="6" spans="2:9" x14ac:dyDescent="0.3">
      <c r="C6" s="4"/>
      <c r="E6" s="5"/>
    </row>
    <row r="7" spans="2:9" x14ac:dyDescent="0.3">
      <c r="C7" s="6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Ав.плащане Русе Кемикълс</vt:lpstr>
      <vt:lpstr>Ав.плащане ТРУД</vt:lpstr>
      <vt:lpstr>Берус</vt:lpstr>
      <vt:lpstr>Ав.плащане Бултекс</vt:lpstr>
      <vt:lpstr>Ав.плащане Доминекс</vt:lpstr>
      <vt:lpstr>РВД</vt:lpstr>
      <vt:lpstr>Ав.плащане Тенекс С</vt:lpstr>
      <vt:lpstr>Декотекс</vt:lpstr>
      <vt:lpstr>Нова Пауър</vt:lpstr>
      <vt:lpstr>ЕМИ</vt:lpstr>
      <vt:lpstr>Ав.плащане Алуком</vt:lpstr>
      <vt:lpstr>Ав.плащане ВАПТЕХ</vt:lpstr>
      <vt:lpstr>Ав.плащане Илинден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2024-03-12T11:11:56Z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