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OKTOMVRI_2024/FAKTURI/Топлофикации/DRUGI_KLIENTI/Окончателни фактури/"/>
    </mc:Choice>
  </mc:AlternateContent>
  <xr:revisionPtr revIDLastSave="3579" documentId="8_{290B685A-61D3-4331-9FB5-CD31459AB3D8}" xr6:coauthVersionLast="47" xr6:coauthVersionMax="47" xr10:uidLastSave="{9C86D54C-32A9-4DAD-A712-A7A7CC8476F4}"/>
  <bookViews>
    <workbookView xWindow="-120" yWindow="-120" windowWidth="29040" windowHeight="15840" tabRatio="895" activeTab="4" xr2:uid="{D93E4178-CC31-4D87-86F4-CC1B2ECB3685}"/>
  </bookViews>
  <sheets>
    <sheet name="Оконч.плащане Труд " sheetId="36" r:id="rId1"/>
    <sheet name="Оконч.плащане Бултекс 1" sheetId="33" r:id="rId2"/>
    <sheet name="Оконч.плащане Доминекс" sheetId="5" r:id="rId3"/>
    <sheet name="оконч. плащане РВД " sheetId="31" r:id="rId4"/>
    <sheet name="Оконч.плащане Алуком" sheetId="19" r:id="rId5"/>
    <sheet name="Оконч.плащане ВАПТЕХ АМ" sheetId="3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3" l="1"/>
  <c r="F4" i="19"/>
  <c r="G18" i="31"/>
  <c r="G6" i="36"/>
  <c r="H6" i="36" s="1"/>
  <c r="I6" i="36" s="1"/>
  <c r="G7" i="36"/>
  <c r="H7" i="36" s="1"/>
  <c r="G8" i="36"/>
  <c r="I8" i="36" s="1"/>
  <c r="H8" i="36"/>
  <c r="I7" i="36" l="1"/>
  <c r="G10" i="31"/>
  <c r="H10" i="31" l="1"/>
  <c r="I10" i="31" s="1"/>
  <c r="G20" i="31" l="1"/>
  <c r="G19" i="31"/>
  <c r="G6" i="37"/>
  <c r="B6" i="37"/>
  <c r="G5" i="37"/>
  <c r="G4" i="37"/>
  <c r="B4" i="36"/>
  <c r="B5" i="36" s="1"/>
  <c r="H5" i="37" l="1"/>
  <c r="I5" i="37" s="1"/>
  <c r="G7" i="37"/>
  <c r="H4" i="37"/>
  <c r="I4" i="37" s="1"/>
  <c r="H6" i="37"/>
  <c r="I6" i="37" s="1"/>
  <c r="G18" i="5"/>
  <c r="G19" i="5" s="1"/>
  <c r="I7" i="37" l="1"/>
  <c r="H7" i="37"/>
  <c r="G7" i="33" l="1"/>
  <c r="H7" i="33" l="1"/>
  <c r="I7" i="33" s="1"/>
  <c r="G9" i="36" l="1"/>
  <c r="G5" i="36"/>
  <c r="G4" i="36"/>
  <c r="G3" i="36" l="1"/>
  <c r="H3" i="36" s="1"/>
  <c r="I3" i="36" s="1"/>
  <c r="E20" i="36" s="1"/>
  <c r="H4" i="36"/>
  <c r="H5" i="36"/>
  <c r="H9" i="36"/>
  <c r="I9" i="36" s="1"/>
  <c r="G10" i="36" l="1"/>
  <c r="I4" i="36"/>
  <c r="H10" i="36"/>
  <c r="I5" i="36"/>
  <c r="E21" i="36" l="1"/>
  <c r="I10" i="36"/>
  <c r="G5" i="33"/>
  <c r="G6" i="33"/>
  <c r="H5" i="33" l="1"/>
  <c r="I5" i="33" s="1"/>
  <c r="G4" i="33"/>
  <c r="H6" i="33"/>
  <c r="H4" i="33" l="1"/>
  <c r="H8" i="33" s="1"/>
  <c r="G8" i="33"/>
  <c r="I6" i="33"/>
  <c r="I4" i="33" l="1"/>
  <c r="I8" i="33" s="1"/>
  <c r="G7" i="5"/>
  <c r="H7" i="5" s="1"/>
  <c r="E19" i="33" l="1"/>
  <c r="E20" i="33" s="1"/>
  <c r="I7" i="5"/>
  <c r="G11" i="31" l="1"/>
  <c r="H11" i="31" s="1"/>
  <c r="I11" i="31" s="1"/>
  <c r="E7" i="31"/>
  <c r="E9" i="31" s="1"/>
  <c r="G9" i="31" s="1"/>
  <c r="G5" i="31"/>
  <c r="B5" i="31"/>
  <c r="G4" i="31" l="1"/>
  <c r="G8" i="31"/>
  <c r="H8" i="31" s="1"/>
  <c r="I8" i="31" s="1"/>
  <c r="H9" i="31"/>
  <c r="I9" i="31" s="1"/>
  <c r="G7" i="31"/>
  <c r="H5" i="31"/>
  <c r="I5" i="31" s="1"/>
  <c r="H4" i="31" l="1"/>
  <c r="G6" i="31"/>
  <c r="H7" i="31"/>
  <c r="I7" i="31" s="1"/>
  <c r="I4" i="31" l="1"/>
  <c r="E28" i="31" s="1"/>
  <c r="H6" i="31"/>
  <c r="H12" i="31" s="1"/>
  <c r="G12" i="31"/>
  <c r="I6" i="31" l="1"/>
  <c r="E29" i="31" s="1"/>
  <c r="E27" i="31" s="1"/>
  <c r="I12" i="31" l="1"/>
  <c r="G5" i="5" l="1"/>
  <c r="G4" i="5" l="1"/>
  <c r="H4" i="5" s="1"/>
  <c r="H5" i="5"/>
  <c r="I4" i="5" l="1"/>
  <c r="E21" i="5" s="1"/>
  <c r="E22" i="5" s="1"/>
  <c r="I5" i="5"/>
  <c r="G5" i="19" l="1"/>
  <c r="G4" i="19" l="1"/>
  <c r="H4" i="19" s="1"/>
  <c r="H5" i="19"/>
  <c r="I4" i="19" l="1"/>
  <c r="I5" i="19"/>
  <c r="E19" i="19" l="1"/>
  <c r="E20" i="19" s="1"/>
  <c r="G6" i="5" l="1"/>
  <c r="H6" i="5" l="1"/>
  <c r="I6" i="5" l="1"/>
  <c r="G7" i="19" l="1"/>
  <c r="G6" i="19"/>
  <c r="G8" i="19" s="1"/>
  <c r="B7" i="19"/>
  <c r="H7" i="19" l="1"/>
  <c r="I7" i="19" s="1"/>
  <c r="H6" i="19"/>
  <c r="H8" i="19" s="1"/>
  <c r="I6" i="19" l="1"/>
  <c r="I8" i="19" s="1"/>
  <c r="G8" i="5" l="1"/>
  <c r="G9" i="5" s="1"/>
  <c r="H8" i="5" l="1"/>
  <c r="H9" i="5" s="1"/>
  <c r="I8" i="5" l="1"/>
  <c r="I9" i="5" s="1"/>
</calcChain>
</file>

<file path=xl/sharedStrings.xml><?xml version="1.0" encoding="utf-8"?>
<sst xmlns="http://schemas.openxmlformats.org/spreadsheetml/2006/main" count="183" uniqueCount="58">
  <si>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</si>
  <si>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</si>
  <si>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</si>
  <si>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</si>
  <si>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</si>
  <si>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</si>
  <si>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ДДС, 20%</t>
  </si>
  <si>
    <t>Стойност с ДДС</t>
  </si>
  <si>
    <t>бр.</t>
  </si>
  <si>
    <t>MWh</t>
  </si>
  <si>
    <t>Пренос на природен газ</t>
  </si>
  <si>
    <t>Превишен капацитет</t>
  </si>
  <si>
    <t>Акциз за стопански нужди</t>
  </si>
  <si>
    <t>GJ</t>
  </si>
  <si>
    <t>ОБЩО</t>
  </si>
  <si>
    <t>лева с ДДС</t>
  </si>
  <si>
    <t>кредитно известие</t>
  </si>
  <si>
    <t>кредитно известие, без ДДС</t>
  </si>
  <si>
    <t>без ДДС</t>
  </si>
  <si>
    <t>Клиенти по аванси - ДП РВД</t>
  </si>
  <si>
    <t xml:space="preserve">Пренос на природен газ </t>
  </si>
  <si>
    <t>Кредитно известие обща стойност</t>
  </si>
  <si>
    <t>с ДДС</t>
  </si>
  <si>
    <t>кредитно известие за  природен газ</t>
  </si>
  <si>
    <t>кредитно известие за пренос и добавка 20% ДДС</t>
  </si>
  <si>
    <t>Договор № ПГ-0106/Дг22/020/07.02.2022</t>
  </si>
  <si>
    <t>Клиенти по аванси-БУЛТЕКС 1</t>
  </si>
  <si>
    <t>Договор № ПГ-0106/Дг22/012/30.09.2021</t>
  </si>
  <si>
    <t>Клиенти по аванси Доминекс</t>
  </si>
  <si>
    <t>Клиенти по аванси Алуком</t>
  </si>
  <si>
    <t>Труд АД</t>
  </si>
  <si>
    <t>БУЛТЕКС 1</t>
  </si>
  <si>
    <t>Доминекс про ЕООД</t>
  </si>
  <si>
    <t>ДП РВД</t>
  </si>
  <si>
    <t xml:space="preserve"> АЛУКОМ АД</t>
  </si>
  <si>
    <t>Капацитет в рамките на деня</t>
  </si>
  <si>
    <t>Клиенти по аванси-Труд Ад</t>
  </si>
  <si>
    <t>ВАПТЕХ АМ</t>
  </si>
  <si>
    <t xml:space="preserve">Клиенти по аванси ф-ра </t>
  </si>
  <si>
    <t>Доставен природен газ на Труд АД по линия C025P01 м.Октомври 2024</t>
  </si>
  <si>
    <t>Доставен природен газ на БУЛТЕКС 1 по линия С025P01  м.Октомври 2024</t>
  </si>
  <si>
    <t>Доставен природен газ на Доминекс про ЕООД по линия C025P01 м.Октомври 2024</t>
  </si>
  <si>
    <t>Доставка на природен газ по линия C050P01 м.Октомври 2024</t>
  </si>
  <si>
    <t>Търговска надбавка за доставка на природен газ м.Октомври 2024</t>
  </si>
  <si>
    <t>Доставен природен газ на АЛУКОМ АД по линия C041P03  м.Октомври 2024</t>
  </si>
  <si>
    <t>Доставен природен газ на ВАПТЕХ АД по линия C041P03  м.Октомври 2024</t>
  </si>
  <si>
    <t>Клиенти по аванси ф-ра  3000002987/11.10.2024</t>
  </si>
  <si>
    <t>Клиенти по аванси ф-ра 3000002997/21.10.2024</t>
  </si>
  <si>
    <t xml:space="preserve">Клиенти по аванси ф-ра  </t>
  </si>
  <si>
    <t>Клиенти по аванси ф-ра 3000002988/11.10.2024</t>
  </si>
  <si>
    <t>Клиенти по аванси ф-ра 3000002998/21.10.2024</t>
  </si>
  <si>
    <t>Клиенти по аванси ф-ра 3000002990/11.10.2024</t>
  </si>
  <si>
    <t>Клиенти по аванси ф-ра 3000003000/21.10.2024</t>
  </si>
  <si>
    <t>Клиенти по аванси ф-ра 3000002989/11.10.2024</t>
  </si>
  <si>
    <t>Клиенти по аванси ф-ра 3000002999/21.10.2024</t>
  </si>
  <si>
    <t>Клиенти по аванси ф-ра 3000002991/11.10.2024</t>
  </si>
  <si>
    <t>Клиенти по аванси ф-ра 3000003001/21.10.2024</t>
  </si>
  <si>
    <t>Дневен капацитет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</si>
</sst>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0"/>
    <numFmt numFmtId="166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8"/>
      <color rgb="FF212529"/>
      <name val="Arial"/>
      <family val="2"/>
      <charset val="204"/>
    </font>
    <font>
      <sz val="12"/>
      <name val="Times New Roman"/>
      <family val="1"/>
      <charset val="20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8"/>
      <name val="Calibri"/>
      <family val="2"/>
      <charset val="204"/>
      <scheme val="minor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4" fontId="1" fillId="0" borderId="1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>
      <alignment horizontal="center"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165" fontId="2" fillId="3" borderId="1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0" fontId="4" fillId="0" borderId="0" xfId="0" applyFont="1"/>
    <xf numFmtId="4" fontId="0" fillId="0" borderId="0" xfId="0" applyNumberFormat="1"/>
    <xf numFmtId="0" fontId="5" fillId="0" borderId="1" xfId="0" applyFont="1" applyBorder="1" applyAlignment="1">
      <alignment horizontal="left" wrapText="1"/>
    </xf>
    <xf numFmtId="4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3" borderId="0" xfId="0" applyFont="1" applyFill="1"/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4" fontId="7" fillId="0" borderId="0" xfId="0" applyNumberFormat="1" applyFont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wrapText="1"/>
    </xf>
    <xf numFmtId="164" fontId="7" fillId="3" borderId="1" xfId="0" applyNumberFormat="1" applyFont="1" applyFill="1" applyBorder="1" applyAlignment="1">
      <alignment horizontal="center" vertical="center"/>
    </xf>
    <xf numFmtId="4" fontId="7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wrapText="1"/>
    </xf>
    <xf numFmtId="164" fontId="7" fillId="3" borderId="0" xfId="0" applyNumberFormat="1" applyFont="1" applyFill="1" applyAlignment="1">
      <alignment horizontal="center" vertical="center"/>
    </xf>
    <xf numFmtId="0" fontId="6" fillId="0" borderId="1" xfId="0" applyFont="1" applyBorder="1"/>
    <xf numFmtId="4" fontId="6" fillId="0" borderId="1" xfId="0" applyNumberFormat="1" applyFont="1" applyBorder="1"/>
    <xf numFmtId="2" fontId="7" fillId="3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0" fontId="7" fillId="3" borderId="3" xfId="0" applyFont="1" applyFill="1" applyBorder="1" applyAlignment="1">
      <alignment horizontal="left" wrapText="1"/>
    </xf>
    <xf numFmtId="164" fontId="7" fillId="3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4" fontId="7" fillId="3" borderId="3" xfId="0" applyNumberFormat="1" applyFont="1" applyFill="1" applyBorder="1" applyAlignment="1">
      <alignment horizontal="center" vertical="center"/>
    </xf>
    <xf numFmtId="0" fontId="6" fillId="3" borderId="0" xfId="0" applyFont="1" applyFill="1"/>
    <xf numFmtId="4" fontId="6" fillId="3" borderId="0" xfId="0" applyNumberFormat="1" applyFont="1" applyFill="1"/>
    <xf numFmtId="4" fontId="7" fillId="3" borderId="0" xfId="0" applyNumberFormat="1" applyFont="1" applyFill="1"/>
    <xf numFmtId="2" fontId="7" fillId="0" borderId="0" xfId="0" applyNumberFormat="1" applyFont="1"/>
    <xf numFmtId="0" fontId="6" fillId="0" borderId="0" xfId="0" applyFont="1"/>
    <xf numFmtId="0" fontId="7" fillId="3" borderId="3" xfId="0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7" fillId="0" borderId="0" xfId="0" applyNumberFormat="1" applyFont="1"/>
    <xf numFmtId="0" fontId="7" fillId="3" borderId="2" xfId="0" applyFont="1" applyFill="1" applyBorder="1" applyAlignment="1">
      <alignment horizontal="left" wrapText="1"/>
    </xf>
    <xf numFmtId="165" fontId="2" fillId="3" borderId="3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1" fillId="3" borderId="0" xfId="0" applyNumberFormat="1" applyFont="1" applyFill="1"/>
    <xf numFmtId="0" fontId="1" fillId="3" borderId="0" xfId="0" applyFont="1" applyFill="1"/>
    <xf numFmtId="4" fontId="0" fillId="3" borderId="0" xfId="0" applyNumberFormat="1" applyFill="1"/>
    <xf numFmtId="164" fontId="0" fillId="0" borderId="0" xfId="0" applyNumberFormat="1"/>
    <xf numFmtId="4" fontId="3" fillId="0" borderId="0" xfId="0" applyNumberFormat="1" applyFont="1"/>
    <xf numFmtId="0" fontId="8" fillId="0" borderId="0" xfId="0" applyFont="1"/>
    <xf numFmtId="0" fontId="8" fillId="3" borderId="0" xfId="0" applyFont="1" applyFill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wrapText="1"/>
    </xf>
    <xf numFmtId="164" fontId="8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wrapText="1"/>
    </xf>
    <xf numFmtId="164" fontId="8" fillId="3" borderId="3" xfId="0" applyNumberFormat="1" applyFont="1" applyFill="1" applyBorder="1" applyAlignment="1">
      <alignment horizontal="center" vertical="center"/>
    </xf>
    <xf numFmtId="4" fontId="8" fillId="3" borderId="3" xfId="0" applyNumberFormat="1" applyFont="1" applyFill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9" fillId="0" borderId="1" xfId="0" applyFont="1" applyBorder="1"/>
    <xf numFmtId="4" fontId="9" fillId="0" borderId="1" xfId="0" applyNumberFormat="1" applyFont="1" applyBorder="1"/>
    <xf numFmtId="0" fontId="10" fillId="4" borderId="0" xfId="0" applyFont="1" applyFill="1"/>
    <xf numFmtId="4" fontId="8" fillId="3" borderId="1" xfId="0" applyNumberFormat="1" applyFont="1" applyFill="1" applyBorder="1" applyAlignment="1" applyProtection="1">
      <alignment horizontal="center"/>
      <protection locked="0"/>
    </xf>
    <xf numFmtId="165" fontId="8" fillId="3" borderId="3" xfId="0" applyNumberFormat="1" applyFont="1" applyFill="1" applyBorder="1" applyAlignment="1">
      <alignment horizontal="center" vertical="center"/>
    </xf>
    <xf numFmtId="165" fontId="7" fillId="3" borderId="3" xfId="0" applyNumberFormat="1" applyFont="1" applyFill="1" applyBorder="1" applyAlignment="1">
      <alignment horizontal="center" vertical="center"/>
    </xf>
    <xf numFmtId="4" fontId="8" fillId="0" borderId="0" xfId="0" applyNumberFormat="1" applyFont="1"/>
    <xf numFmtId="4" fontId="9" fillId="3" borderId="1" xfId="0" applyNumberFormat="1" applyFont="1" applyFill="1" applyBorder="1"/>
    <xf numFmtId="2" fontId="6" fillId="3" borderId="0" xfId="0" applyNumberFormat="1" applyFont="1" applyFill="1"/>
    <xf numFmtId="4" fontId="9" fillId="3" borderId="0" xfId="0" applyNumberFormat="1" applyFont="1" applyFill="1"/>
    <xf numFmtId="0" fontId="12" fillId="3" borderId="0" xfId="0" applyFont="1" applyFill="1"/>
    <xf numFmtId="2" fontId="7" fillId="3" borderId="1" xfId="0" applyNumberFormat="1" applyFont="1" applyFill="1" applyBorder="1" applyAlignment="1">
      <alignment horizontal="center" vertical="center"/>
    </xf>
    <xf numFmtId="164" fontId="7" fillId="0" borderId="0" xfId="0" applyNumberFormat="1" applyFont="1"/>
    <xf numFmtId="164" fontId="2" fillId="3" borderId="1" xfId="0" applyNumberFormat="1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5F8F-C9EF-4D95-8A2E-675324A328F4}">
  <sheetPr>
    <tabColor theme="2"/>
  </sheetPr>
  <dimension ref="B1:I27"/>
  <sheetViews>
    <sheetView topLeftCell="B1" zoomScaleNormal="100" workbookViewId="0">
      <selection activeCell="G19" sqref="G19"/>
    </sheetView>
  </sheetViews>
  <sheetFormatPr defaultColWidth="8.85546875" defaultRowHeight="15" x14ac:dyDescent="0.25"/>
  <cols>
    <col min="1" max="1" width="8.85546875" style="35"/>
    <col min="2" max="2" width="9.140625" style="35" bestFit="1" customWidth="1"/>
    <col min="3" max="3" width="34.42578125" style="35" customWidth="1"/>
    <col min="4" max="4" width="7.140625" style="35" bestFit="1" customWidth="1"/>
    <col min="5" max="5" width="14.42578125" style="35" customWidth="1"/>
    <col min="6" max="6" width="15.7109375" style="35" customWidth="1"/>
    <col min="7" max="7" width="12.28515625" style="35" customWidth="1"/>
    <col min="8" max="8" width="10.7109375" style="35" customWidth="1"/>
    <col min="9" max="9" width="11.7109375" style="35" bestFit="1" customWidth="1"/>
    <col min="10" max="10" width="8.85546875" style="35"/>
    <col min="11" max="11" width="9.85546875" style="35" bestFit="1" customWidth="1"/>
    <col min="12" max="16384" width="8.85546875" style="35"/>
  </cols>
  <sheetData>
    <row r="1" spans="2:9" x14ac:dyDescent="0.25">
      <c r="C1" s="35" t="s">
        <v>30</v>
      </c>
    </row>
    <row r="2" spans="2:9" s="31" customFormat="1" ht="28.5" x14ac:dyDescent="0.25">
      <c r="B2" s="29" t="s">
        <v>0</v>
      </c>
      <c r="C2" s="29" t="s">
        <v>1</v>
      </c>
      <c r="D2" s="29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</row>
    <row r="3" spans="2:9" s="31" customFormat="1" x14ac:dyDescent="0.25">
      <c r="B3" s="32">
        <v>1</v>
      </c>
      <c r="C3" s="63" t="s">
        <v>36</v>
      </c>
      <c r="D3" s="37" t="s">
        <v>8</v>
      </c>
      <c r="E3" s="39">
        <v>-1</v>
      </c>
      <c r="F3" s="34">
        <v>23852.52</v>
      </c>
      <c r="G3" s="40">
        <f>E3*F3</f>
        <v>-23852.52</v>
      </c>
      <c r="H3" s="40">
        <f>G3*0.2</f>
        <v>-4770.5039999999999</v>
      </c>
      <c r="I3" s="40">
        <f>G3+H3</f>
        <v>-28623.024000000001</v>
      </c>
    </row>
    <row r="4" spans="2:9" s="31" customFormat="1" ht="30" x14ac:dyDescent="0.25">
      <c r="B4" s="37">
        <f>+B3+1</f>
        <v>2</v>
      </c>
      <c r="C4" s="38" t="s">
        <v>39</v>
      </c>
      <c r="D4" s="37" t="s">
        <v>9</v>
      </c>
      <c r="E4" s="39">
        <v>383.86899999999997</v>
      </c>
      <c r="F4" s="96">
        <v>67.66</v>
      </c>
      <c r="G4" s="40">
        <f>E4*F4</f>
        <v>25972.576539999998</v>
      </c>
      <c r="H4" s="40">
        <f>G4*0.2</f>
        <v>5194.515308</v>
      </c>
      <c r="I4" s="40">
        <f>G4+H4</f>
        <v>31167.091847999996</v>
      </c>
    </row>
    <row r="5" spans="2:9" s="31" customFormat="1" ht="15.75" x14ac:dyDescent="0.25">
      <c r="B5" s="37">
        <f t="shared" ref="B5" si="0">+B4+1</f>
        <v>3</v>
      </c>
      <c r="C5" s="38" t="s">
        <v>10</v>
      </c>
      <c r="D5" s="37" t="s">
        <v>9</v>
      </c>
      <c r="E5" s="39">
        <v>383.86899999999997</v>
      </c>
      <c r="F5" s="64">
        <v>0.54989999999999994</v>
      </c>
      <c r="G5" s="40">
        <f>E5*F5</f>
        <v>211.08956309999996</v>
      </c>
      <c r="H5" s="40">
        <f t="shared" ref="H5:H9" si="1">G5*0.2</f>
        <v>42.217912619999993</v>
      </c>
      <c r="I5" s="40">
        <f t="shared" ref="I5:I9" si="2">G5+H5</f>
        <v>253.30747571999996</v>
      </c>
    </row>
    <row r="6" spans="2:9" s="31" customFormat="1" ht="15.75" x14ac:dyDescent="0.25">
      <c r="B6" s="37">
        <v>4</v>
      </c>
      <c r="C6" s="48" t="s">
        <v>57</v>
      </c>
      <c r="D6" s="37" t="s">
        <v>9</v>
      </c>
      <c r="E6" s="49">
        <v>339</v>
      </c>
      <c r="F6" s="64">
        <v>1.593</v>
      </c>
      <c r="G6" s="40">
        <f t="shared" ref="G6:G8" si="3">E6*F6</f>
        <v>540.02700000000004</v>
      </c>
      <c r="H6" s="40">
        <f t="shared" ref="H6:H8" si="4">G6*0.2</f>
        <v>108.00540000000001</v>
      </c>
      <c r="I6" s="40">
        <f t="shared" ref="I6:I8" si="5">G6+H6</f>
        <v>648.03240000000005</v>
      </c>
    </row>
    <row r="7" spans="2:9" s="31" customFormat="1" ht="15.75" x14ac:dyDescent="0.25">
      <c r="B7" s="37">
        <v>5</v>
      </c>
      <c r="C7" s="48" t="s">
        <v>35</v>
      </c>
      <c r="D7" s="37" t="s">
        <v>9</v>
      </c>
      <c r="E7" s="49">
        <v>27</v>
      </c>
      <c r="F7" s="64">
        <v>1.9912000000000001</v>
      </c>
      <c r="G7" s="40">
        <f t="shared" si="3"/>
        <v>53.7624</v>
      </c>
      <c r="H7" s="40">
        <f t="shared" si="4"/>
        <v>10.75248</v>
      </c>
      <c r="I7" s="40">
        <f t="shared" si="5"/>
        <v>64.514880000000005</v>
      </c>
    </row>
    <row r="8" spans="2:9" s="31" customFormat="1" ht="15.75" x14ac:dyDescent="0.25">
      <c r="B8" s="37">
        <v>6</v>
      </c>
      <c r="C8" s="48" t="s">
        <v>11</v>
      </c>
      <c r="D8" s="37" t="s">
        <v>9</v>
      </c>
      <c r="E8" s="49">
        <v>26.577000000000002</v>
      </c>
      <c r="F8" s="64">
        <v>3.3893</v>
      </c>
      <c r="G8" s="40">
        <f t="shared" si="3"/>
        <v>90.077426100000011</v>
      </c>
      <c r="H8" s="40">
        <f t="shared" si="4"/>
        <v>18.015485220000002</v>
      </c>
      <c r="I8" s="40">
        <f t="shared" si="5"/>
        <v>108.09291132000001</v>
      </c>
    </row>
    <row r="9" spans="2:9" x14ac:dyDescent="0.25">
      <c r="B9" s="37">
        <v>7</v>
      </c>
      <c r="C9" s="50" t="s">
        <v>12</v>
      </c>
      <c r="D9" s="51" t="s">
        <v>13</v>
      </c>
      <c r="E9" s="52"/>
      <c r="F9" s="53"/>
      <c r="G9" s="54">
        <f t="shared" ref="G9" si="6">E9*F9</f>
        <v>0</v>
      </c>
      <c r="H9" s="54">
        <f t="shared" si="1"/>
        <v>0</v>
      </c>
      <c r="I9" s="54">
        <f t="shared" si="2"/>
        <v>0</v>
      </c>
    </row>
    <row r="10" spans="2:9" x14ac:dyDescent="0.25">
      <c r="F10" s="44" t="s">
        <v>14</v>
      </c>
      <c r="G10" s="45">
        <f>SUM(G3:G9)</f>
        <v>3015.0129291999979</v>
      </c>
      <c r="H10" s="45">
        <f>SUM(H3:H9)</f>
        <v>603.00258584000005</v>
      </c>
      <c r="I10" s="45">
        <f>SUM(I3:I9)</f>
        <v>3618.0155150399955</v>
      </c>
    </row>
    <row r="15" spans="2:9" ht="13.9" x14ac:dyDescent="0.25">
      <c r="F15" s="36"/>
    </row>
    <row r="17" spans="2:8" s="31" customFormat="1" ht="15.75" x14ac:dyDescent="0.25">
      <c r="B17" s="31" t="s">
        <v>46</v>
      </c>
      <c r="E17" s="92">
        <v>14311.512000000001</v>
      </c>
      <c r="F17" s="55" t="s">
        <v>15</v>
      </c>
      <c r="G17" s="57"/>
    </row>
    <row r="18" spans="2:8" s="31" customFormat="1" ht="15.75" x14ac:dyDescent="0.25">
      <c r="B18" s="31" t="s">
        <v>47</v>
      </c>
      <c r="E18" s="92">
        <v>14311.512000000001</v>
      </c>
      <c r="F18" s="55" t="s">
        <v>15</v>
      </c>
    </row>
    <row r="19" spans="2:8" s="31" customFormat="1" ht="15.6" x14ac:dyDescent="0.3">
      <c r="E19" s="67"/>
      <c r="F19" s="55"/>
    </row>
    <row r="20" spans="2:8" s="31" customFormat="1" x14ac:dyDescent="0.25">
      <c r="C20" s="31" t="s">
        <v>16</v>
      </c>
      <c r="E20" s="56">
        <f>E18+I3+E17</f>
        <v>0</v>
      </c>
      <c r="F20" s="55" t="s">
        <v>15</v>
      </c>
      <c r="H20" s="57"/>
    </row>
    <row r="21" spans="2:8" s="31" customFormat="1" x14ac:dyDescent="0.25">
      <c r="C21" s="31" t="s">
        <v>17</v>
      </c>
      <c r="E21" s="56">
        <f>+E20/1.2</f>
        <v>0</v>
      </c>
      <c r="F21" s="55" t="s">
        <v>18</v>
      </c>
      <c r="G21" s="57"/>
    </row>
    <row r="22" spans="2:8" x14ac:dyDescent="0.25">
      <c r="E22" s="58"/>
    </row>
    <row r="26" spans="2:8" x14ac:dyDescent="0.25">
      <c r="E26" s="97"/>
    </row>
    <row r="27" spans="2:8" x14ac:dyDescent="0.25">
      <c r="E27" s="9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E481-B964-4CA5-8100-2704296FD1E8}">
  <dimension ref="B2:I20"/>
  <sheetViews>
    <sheetView topLeftCell="B1" workbookViewId="0">
      <selection activeCell="F21" sqref="F21"/>
    </sheetView>
  </sheetViews>
  <sheetFormatPr defaultColWidth="8.85546875" defaultRowHeight="15.75" x14ac:dyDescent="0.25"/>
  <cols>
    <col min="1" max="1" width="8.85546875" style="72"/>
    <col min="2" max="2" width="9.140625" style="72" bestFit="1" customWidth="1"/>
    <col min="3" max="3" width="34.42578125" style="72" customWidth="1"/>
    <col min="4" max="4" width="7.140625" style="72" bestFit="1" customWidth="1"/>
    <col min="5" max="5" width="14.42578125" style="72" customWidth="1"/>
    <col min="6" max="6" width="15.7109375" style="72" customWidth="1"/>
    <col min="7" max="7" width="12.28515625" style="72" customWidth="1"/>
    <col min="8" max="8" width="10.7109375" style="72" customWidth="1"/>
    <col min="9" max="9" width="11.7109375" style="72" bestFit="1" customWidth="1"/>
    <col min="10" max="16384" width="8.85546875" style="72"/>
  </cols>
  <sheetData>
    <row r="2" spans="2:9" x14ac:dyDescent="0.25">
      <c r="C2" s="72" t="s">
        <v>31</v>
      </c>
    </row>
    <row r="3" spans="2:9" s="73" customFormat="1" ht="31.5" x14ac:dyDescent="0.25">
      <c r="B3" s="74" t="s">
        <v>0</v>
      </c>
      <c r="C3" s="74" t="s">
        <v>1</v>
      </c>
      <c r="D3" s="74" t="s">
        <v>2</v>
      </c>
      <c r="E3" s="75" t="s">
        <v>3</v>
      </c>
      <c r="F3" s="75" t="s">
        <v>4</v>
      </c>
      <c r="G3" s="75" t="s">
        <v>5</v>
      </c>
      <c r="H3" s="30" t="s">
        <v>6</v>
      </c>
      <c r="I3" s="75" t="s">
        <v>7</v>
      </c>
    </row>
    <row r="4" spans="2:9" s="73" customFormat="1" x14ac:dyDescent="0.25">
      <c r="B4" s="32">
        <v>1</v>
      </c>
      <c r="C4" s="63" t="s">
        <v>26</v>
      </c>
      <c r="D4" s="37" t="s">
        <v>8</v>
      </c>
      <c r="E4" s="39">
        <v>-1</v>
      </c>
      <c r="F4" s="34">
        <f>+G5</f>
        <v>3241.0493200000005</v>
      </c>
      <c r="G4" s="40">
        <f>E4*F4</f>
        <v>-3241.0493200000005</v>
      </c>
      <c r="H4" s="40">
        <f>G4*0.2</f>
        <v>-648.20986400000015</v>
      </c>
      <c r="I4" s="40">
        <f>G4+H4</f>
        <v>-3889.2591840000005</v>
      </c>
    </row>
    <row r="5" spans="2:9" s="73" customFormat="1" ht="47.25" x14ac:dyDescent="0.25">
      <c r="B5" s="76">
        <v>2</v>
      </c>
      <c r="C5" s="77" t="s">
        <v>40</v>
      </c>
      <c r="D5" s="76" t="s">
        <v>9</v>
      </c>
      <c r="E5" s="78">
        <v>47.902000000000008</v>
      </c>
      <c r="F5" s="40">
        <v>67.66</v>
      </c>
      <c r="G5" s="79">
        <f>E5*F5</f>
        <v>3241.0493200000005</v>
      </c>
      <c r="H5" s="79">
        <f>G5*0.2</f>
        <v>648.20986400000015</v>
      </c>
      <c r="I5" s="79">
        <f>G5+H5</f>
        <v>3889.2591840000005</v>
      </c>
    </row>
    <row r="6" spans="2:9" s="73" customFormat="1" x14ac:dyDescent="0.25">
      <c r="B6" s="80">
        <v>3</v>
      </c>
      <c r="C6" s="81" t="s">
        <v>10</v>
      </c>
      <c r="D6" s="80" t="s">
        <v>9</v>
      </c>
      <c r="E6" s="82">
        <v>47.902000000000008</v>
      </c>
      <c r="F6" s="89">
        <v>0.54989999999999994</v>
      </c>
      <c r="G6" s="83">
        <f>E6*F6</f>
        <v>26.341309800000001</v>
      </c>
      <c r="H6" s="83">
        <f>G6*0.2</f>
        <v>5.2682619600000002</v>
      </c>
      <c r="I6" s="83">
        <f>G6+H6</f>
        <v>31.609571760000001</v>
      </c>
    </row>
    <row r="7" spans="2:9" s="73" customFormat="1" x14ac:dyDescent="0.25">
      <c r="B7" s="76">
        <v>4</v>
      </c>
      <c r="C7" s="81" t="s">
        <v>11</v>
      </c>
      <c r="D7" s="80" t="s">
        <v>9</v>
      </c>
      <c r="E7" s="84">
        <v>2.6689999999999996</v>
      </c>
      <c r="F7" s="89">
        <v>3.3893</v>
      </c>
      <c r="G7" s="83">
        <f>E7*F7</f>
        <v>9.0460416999999982</v>
      </c>
      <c r="H7" s="83">
        <f>G7*0.2</f>
        <v>1.8092083399999996</v>
      </c>
      <c r="I7" s="83">
        <f>G7+H7</f>
        <v>10.855250039999998</v>
      </c>
    </row>
    <row r="8" spans="2:9" x14ac:dyDescent="0.25">
      <c r="F8" s="85" t="s">
        <v>14</v>
      </c>
      <c r="G8" s="86">
        <f>SUM(G4:G7)</f>
        <v>35.387351500000001</v>
      </c>
      <c r="H8" s="86">
        <f>SUM(H4:H7)</f>
        <v>7.0774702999999999</v>
      </c>
      <c r="I8" s="86">
        <f>SUM(I4:I7)</f>
        <v>42.464821799999996</v>
      </c>
    </row>
    <row r="13" spans="2:9" x14ac:dyDescent="0.25">
      <c r="C13" s="87" t="s">
        <v>25</v>
      </c>
    </row>
    <row r="16" spans="2:9" x14ac:dyDescent="0.25">
      <c r="B16" s="31" t="s">
        <v>51</v>
      </c>
      <c r="C16" s="73"/>
      <c r="D16" s="73"/>
      <c r="E16" s="92">
        <v>1946.604</v>
      </c>
      <c r="F16" s="55" t="s">
        <v>15</v>
      </c>
      <c r="G16" s="91"/>
    </row>
    <row r="17" spans="2:7" x14ac:dyDescent="0.25">
      <c r="B17" s="31" t="s">
        <v>52</v>
      </c>
      <c r="C17" s="31"/>
      <c r="D17" s="31"/>
      <c r="E17" s="92">
        <v>1946.604</v>
      </c>
      <c r="F17" s="55" t="s">
        <v>15</v>
      </c>
      <c r="G17" s="91"/>
    </row>
    <row r="18" spans="2:7" x14ac:dyDescent="0.25">
      <c r="B18" s="31"/>
      <c r="C18" s="31"/>
      <c r="D18" s="31"/>
      <c r="E18" s="94"/>
      <c r="F18" s="55"/>
      <c r="G18" s="91"/>
    </row>
    <row r="19" spans="2:7" x14ac:dyDescent="0.25">
      <c r="B19" s="31"/>
      <c r="C19" s="31" t="s">
        <v>16</v>
      </c>
      <c r="D19" s="31"/>
      <c r="E19" s="56">
        <f>E17+I4+E16</f>
        <v>3.9488159999996242</v>
      </c>
      <c r="F19" s="55" t="s">
        <v>15</v>
      </c>
    </row>
    <row r="20" spans="2:7" x14ac:dyDescent="0.25">
      <c r="B20" s="31"/>
      <c r="C20" s="31" t="s">
        <v>17</v>
      </c>
      <c r="D20" s="31"/>
      <c r="E20" s="93">
        <f>+E19/1.2</f>
        <v>3.290679999999687</v>
      </c>
      <c r="F20" s="55" t="s">
        <v>18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dimension ref="A2:I23"/>
  <sheetViews>
    <sheetView topLeftCell="B3" workbookViewId="0">
      <selection activeCell="I5" sqref="I5"/>
    </sheetView>
  </sheetViews>
  <sheetFormatPr defaultColWidth="8.85546875" defaultRowHeight="15" x14ac:dyDescent="0.25"/>
  <cols>
    <col min="1" max="1" width="8.85546875" style="35"/>
    <col min="2" max="2" width="9.140625" style="35" bestFit="1" customWidth="1"/>
    <col min="3" max="3" width="34.42578125" style="35" customWidth="1"/>
    <col min="4" max="4" width="7.140625" style="35" bestFit="1" customWidth="1"/>
    <col min="5" max="5" width="14.42578125" style="35" customWidth="1"/>
    <col min="6" max="6" width="15.7109375" style="35" customWidth="1"/>
    <col min="7" max="7" width="12.7109375" style="35" bestFit="1" customWidth="1"/>
    <col min="8" max="8" width="10.7109375" style="35" customWidth="1"/>
    <col min="9" max="9" width="11.7109375" style="35" bestFit="1" customWidth="1"/>
    <col min="10" max="16384" width="8.85546875" style="35"/>
  </cols>
  <sheetData>
    <row r="2" spans="1:9" s="31" customFormat="1" x14ac:dyDescent="0.25">
      <c r="B2" s="41"/>
      <c r="C2" s="42" t="s">
        <v>32</v>
      </c>
      <c r="D2" s="41"/>
      <c r="E2" s="43"/>
      <c r="F2" s="46"/>
      <c r="G2" s="47"/>
      <c r="H2" s="47"/>
      <c r="I2" s="47"/>
    </row>
    <row r="3" spans="1:9" s="31" customFormat="1" ht="28.5" x14ac:dyDescent="0.25">
      <c r="B3" s="29" t="s">
        <v>0</v>
      </c>
      <c r="C3" s="29" t="s">
        <v>1</v>
      </c>
      <c r="D3" s="29" t="s">
        <v>2</v>
      </c>
      <c r="E3" s="30" t="s">
        <v>3</v>
      </c>
      <c r="F3" s="30" t="s">
        <v>4</v>
      </c>
      <c r="G3" s="30" t="s">
        <v>5</v>
      </c>
      <c r="H3" s="30" t="s">
        <v>6</v>
      </c>
      <c r="I3" s="30" t="s">
        <v>7</v>
      </c>
    </row>
    <row r="4" spans="1:9" s="31" customFormat="1" ht="15.75" x14ac:dyDescent="0.25">
      <c r="B4" s="13">
        <v>1</v>
      </c>
      <c r="C4" s="14" t="s">
        <v>28</v>
      </c>
      <c r="D4" s="13" t="s">
        <v>8</v>
      </c>
      <c r="E4" s="6">
        <v>-1</v>
      </c>
      <c r="F4" s="23">
        <v>29781.96</v>
      </c>
      <c r="G4" s="16">
        <f>E4*F4</f>
        <v>-29781.96</v>
      </c>
      <c r="H4" s="16">
        <f>G4*0.2</f>
        <v>-5956.3919999999998</v>
      </c>
      <c r="I4" s="16">
        <f>G4+H4</f>
        <v>-35738.351999999999</v>
      </c>
    </row>
    <row r="5" spans="1:9" s="31" customFormat="1" ht="45" x14ac:dyDescent="0.25">
      <c r="B5" s="37">
        <v>1</v>
      </c>
      <c r="C5" s="38" t="s">
        <v>41</v>
      </c>
      <c r="D5" s="37" t="s">
        <v>9</v>
      </c>
      <c r="E5" s="39">
        <v>454.98100000000005</v>
      </c>
      <c r="F5" s="40">
        <v>67.66</v>
      </c>
      <c r="G5" s="40">
        <f>E5*F5</f>
        <v>30784.014460000002</v>
      </c>
      <c r="H5" s="40">
        <f>G5*0.2</f>
        <v>6156.8028920000006</v>
      </c>
      <c r="I5" s="40">
        <f t="shared" ref="I5" si="0">G5+H5</f>
        <v>36940.817352000005</v>
      </c>
    </row>
    <row r="6" spans="1:9" s="31" customFormat="1" x14ac:dyDescent="0.25">
      <c r="B6" s="32">
        <v>2</v>
      </c>
      <c r="C6" s="48" t="s">
        <v>10</v>
      </c>
      <c r="D6" s="60" t="s">
        <v>9</v>
      </c>
      <c r="E6" s="49">
        <v>454.98100000000005</v>
      </c>
      <c r="F6" s="53">
        <v>0.54989999999999994</v>
      </c>
      <c r="G6" s="54">
        <f t="shared" ref="G6" si="1">E6*F6</f>
        <v>250.19405190000001</v>
      </c>
      <c r="H6" s="54">
        <f t="shared" ref="H6" si="2">G6*0.2</f>
        <v>50.038810380000001</v>
      </c>
      <c r="I6" s="54">
        <f t="shared" ref="I6" si="3">G6+H6</f>
        <v>300.23286228000001</v>
      </c>
    </row>
    <row r="7" spans="1:9" s="31" customFormat="1" x14ac:dyDescent="0.25">
      <c r="B7" s="37">
        <v>3</v>
      </c>
      <c r="C7" s="38" t="s">
        <v>11</v>
      </c>
      <c r="D7" s="60" t="s">
        <v>9</v>
      </c>
      <c r="E7" s="49">
        <v>22.058999999999994</v>
      </c>
      <c r="F7" s="90">
        <v>3.3893</v>
      </c>
      <c r="G7" s="54">
        <f t="shared" ref="G7" si="4">E7*F7</f>
        <v>74.764568699999984</v>
      </c>
      <c r="H7" s="54">
        <f t="shared" ref="H7" si="5">G7*0.2</f>
        <v>14.952913739999998</v>
      </c>
      <c r="I7" s="54">
        <f t="shared" ref="I7" si="6">G7+H7</f>
        <v>89.717482439999984</v>
      </c>
    </row>
    <row r="8" spans="1:9" x14ac:dyDescent="0.25">
      <c r="B8" s="32">
        <v>4</v>
      </c>
      <c r="C8" s="50" t="s">
        <v>12</v>
      </c>
      <c r="D8" s="32" t="s">
        <v>13</v>
      </c>
      <c r="E8" s="33"/>
      <c r="F8" s="61"/>
      <c r="G8" s="40">
        <f t="shared" ref="G8" si="7">E8*F8</f>
        <v>0</v>
      </c>
      <c r="H8" s="40">
        <f t="shared" ref="H8" si="8">G8*0.2</f>
        <v>0</v>
      </c>
      <c r="I8" s="40">
        <f t="shared" ref="I8" si="9">G8+H8</f>
        <v>0</v>
      </c>
    </row>
    <row r="9" spans="1:9" x14ac:dyDescent="0.25">
      <c r="F9" s="44" t="s">
        <v>14</v>
      </c>
      <c r="G9" s="45">
        <f t="shared" ref="G9:I9" si="10">SUM(G4:G8)</f>
        <v>1327.0130806000029</v>
      </c>
      <c r="H9" s="45">
        <f t="shared" si="10"/>
        <v>265.4026161200008</v>
      </c>
      <c r="I9" s="45">
        <f t="shared" si="10"/>
        <v>1592.4156967200065</v>
      </c>
    </row>
    <row r="10" spans="1:9" x14ac:dyDescent="0.25">
      <c r="C10" s="59"/>
      <c r="E10" s="62"/>
    </row>
    <row r="11" spans="1:9" x14ac:dyDescent="0.25">
      <c r="A11" s="31"/>
      <c r="B11" s="31"/>
      <c r="C11" s="31"/>
      <c r="D11" s="31"/>
      <c r="E11" s="45"/>
      <c r="F11" s="55"/>
    </row>
    <row r="12" spans="1:9" x14ac:dyDescent="0.25">
      <c r="C12" s="59"/>
      <c r="E12" s="62"/>
    </row>
    <row r="14" spans="1:9" s="31" customFormat="1" x14ac:dyDescent="0.25"/>
    <row r="16" spans="1:9" x14ac:dyDescent="0.25">
      <c r="B16" s="31"/>
      <c r="C16" s="31"/>
      <c r="D16" s="31"/>
      <c r="E16" s="56"/>
      <c r="F16" s="55"/>
    </row>
    <row r="18" spans="2:7" ht="15.75" x14ac:dyDescent="0.25">
      <c r="B18" s="31" t="s">
        <v>49</v>
      </c>
      <c r="C18" s="73"/>
      <c r="D18" s="73"/>
      <c r="E18" s="92">
        <v>17869.175999999999</v>
      </c>
      <c r="F18" s="95" t="s">
        <v>15</v>
      </c>
      <c r="G18" s="36">
        <f>+E18+E19</f>
        <v>35738.351999999999</v>
      </c>
    </row>
    <row r="19" spans="2:7" ht="15.75" x14ac:dyDescent="0.25">
      <c r="B19" s="31" t="s">
        <v>50</v>
      </c>
      <c r="C19" s="31"/>
      <c r="D19" s="31"/>
      <c r="E19" s="92">
        <v>17869.175999999999</v>
      </c>
      <c r="F19" s="95" t="s">
        <v>15</v>
      </c>
      <c r="G19" s="35">
        <f>+G18/1.2</f>
        <v>29781.96</v>
      </c>
    </row>
    <row r="20" spans="2:7" ht="15.75" x14ac:dyDescent="0.25">
      <c r="B20" s="31"/>
      <c r="C20" s="31"/>
      <c r="D20" s="31"/>
      <c r="E20" s="94"/>
      <c r="F20" s="95"/>
    </row>
    <row r="21" spans="2:7" x14ac:dyDescent="0.25">
      <c r="B21" s="31"/>
      <c r="C21" s="31" t="s">
        <v>16</v>
      </c>
      <c r="D21" s="31"/>
      <c r="E21" s="56">
        <f>E19+I4+E18</f>
        <v>0</v>
      </c>
      <c r="F21" s="95" t="s">
        <v>15</v>
      </c>
    </row>
    <row r="22" spans="2:7" x14ac:dyDescent="0.25">
      <c r="B22" s="31"/>
      <c r="C22" s="31" t="s">
        <v>16</v>
      </c>
      <c r="D22" s="31"/>
      <c r="E22" s="93">
        <f>+E21/1.2</f>
        <v>0</v>
      </c>
      <c r="F22" s="95" t="s">
        <v>18</v>
      </c>
    </row>
    <row r="23" spans="2:7" x14ac:dyDescent="0.25">
      <c r="B23" s="31"/>
      <c r="C23" s="31"/>
      <c r="D23" s="31"/>
      <c r="E23" s="93"/>
      <c r="F23" s="5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2A9F-B950-444A-8426-38789F57CEB4}">
  <dimension ref="B2:I31"/>
  <sheetViews>
    <sheetView topLeftCell="B1" workbookViewId="0">
      <selection activeCell="J19" sqref="J19"/>
    </sheetView>
  </sheetViews>
  <sheetFormatPr defaultRowHeight="15" x14ac:dyDescent="0.25"/>
  <cols>
    <col min="3" max="3" width="38.42578125" customWidth="1"/>
    <col min="4" max="4" width="11.28515625" customWidth="1"/>
    <col min="5" max="5" width="15" customWidth="1"/>
    <col min="6" max="6" width="12.42578125" customWidth="1"/>
    <col min="7" max="7" width="14.5703125" customWidth="1"/>
    <col min="8" max="8" width="12.7109375" customWidth="1"/>
    <col min="9" max="9" width="14.42578125" customWidth="1"/>
    <col min="12" max="12" width="9.28515625" bestFit="1" customWidth="1"/>
  </cols>
  <sheetData>
    <row r="2" spans="2:9" x14ac:dyDescent="0.25">
      <c r="C2" t="s">
        <v>33</v>
      </c>
    </row>
    <row r="3" spans="2:9" s="17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17" customFormat="1" ht="15.75" x14ac:dyDescent="0.25">
      <c r="B4" s="13">
        <v>1</v>
      </c>
      <c r="C4" s="14" t="s">
        <v>19</v>
      </c>
      <c r="D4" s="13" t="s">
        <v>8</v>
      </c>
      <c r="E4" s="6">
        <v>-1</v>
      </c>
      <c r="F4" s="23">
        <v>22752.240000000002</v>
      </c>
      <c r="G4" s="16">
        <f>E4*F4</f>
        <v>-22752.240000000002</v>
      </c>
      <c r="H4" s="16">
        <f>G4*0.2</f>
        <v>-4550.4480000000003</v>
      </c>
      <c r="I4" s="16">
        <f>G4+H4</f>
        <v>-27302.688000000002</v>
      </c>
    </row>
    <row r="5" spans="2:9" s="17" customFormat="1" ht="31.5" x14ac:dyDescent="0.25">
      <c r="B5" s="13">
        <f>+B4+1</f>
        <v>2</v>
      </c>
      <c r="C5" s="14" t="s">
        <v>42</v>
      </c>
      <c r="D5" s="13" t="s">
        <v>9</v>
      </c>
      <c r="E5" s="15">
        <v>380.31899999999996</v>
      </c>
      <c r="F5" s="66">
        <v>65.66</v>
      </c>
      <c r="G5" s="16">
        <f>E5*F5</f>
        <v>24971.745539999996</v>
      </c>
      <c r="H5" s="16">
        <f>G5*0.2</f>
        <v>4994.3491079999994</v>
      </c>
      <c r="I5" s="16">
        <f>G5+H5</f>
        <v>29966.094647999995</v>
      </c>
    </row>
    <row r="6" spans="2:9" s="17" customFormat="1" ht="15.75" x14ac:dyDescent="0.25">
      <c r="B6" s="13">
        <v>3</v>
      </c>
      <c r="C6" s="14" t="s">
        <v>19</v>
      </c>
      <c r="D6" s="13" t="s">
        <v>8</v>
      </c>
      <c r="E6" s="15">
        <v>-1</v>
      </c>
      <c r="F6" s="88">
        <v>174</v>
      </c>
      <c r="G6" s="16">
        <f t="shared" ref="G6:G11" si="0">E6*F6</f>
        <v>-174</v>
      </c>
      <c r="H6" s="16">
        <f t="shared" ref="H6:H11" si="1">G6*0.2</f>
        <v>-34.800000000000004</v>
      </c>
      <c r="I6" s="16">
        <f t="shared" ref="I6:I11" si="2">G6+H6</f>
        <v>-208.8</v>
      </c>
    </row>
    <row r="7" spans="2:9" s="17" customFormat="1" ht="31.5" x14ac:dyDescent="0.25">
      <c r="B7" s="13">
        <v>4</v>
      </c>
      <c r="C7" s="14" t="s">
        <v>43</v>
      </c>
      <c r="D7" s="13" t="s">
        <v>9</v>
      </c>
      <c r="E7" s="15">
        <f>E5</f>
        <v>380.31899999999996</v>
      </c>
      <c r="F7" s="66">
        <v>0.5</v>
      </c>
      <c r="G7" s="16">
        <f>E7*F7</f>
        <v>190.15949999999998</v>
      </c>
      <c r="H7" s="16">
        <f t="shared" si="1"/>
        <v>38.0319</v>
      </c>
      <c r="I7" s="16">
        <f t="shared" si="2"/>
        <v>228.19139999999999</v>
      </c>
    </row>
    <row r="8" spans="2:9" s="17" customFormat="1" ht="15.75" x14ac:dyDescent="0.25">
      <c r="B8" s="13">
        <v>5</v>
      </c>
      <c r="C8" s="14" t="s">
        <v>19</v>
      </c>
      <c r="D8" s="13" t="s">
        <v>8</v>
      </c>
      <c r="E8" s="15">
        <v>-1</v>
      </c>
      <c r="F8" s="16">
        <v>191.36</v>
      </c>
      <c r="G8" s="16">
        <f t="shared" si="0"/>
        <v>-191.36</v>
      </c>
      <c r="H8" s="16">
        <f t="shared" si="1"/>
        <v>-38.272000000000006</v>
      </c>
      <c r="I8" s="16">
        <f t="shared" si="2"/>
        <v>-229.63200000000001</v>
      </c>
    </row>
    <row r="9" spans="2:9" s="17" customFormat="1" ht="15.75" x14ac:dyDescent="0.25">
      <c r="B9" s="13">
        <v>6</v>
      </c>
      <c r="C9" s="14" t="s">
        <v>20</v>
      </c>
      <c r="D9" s="13" t="s">
        <v>9</v>
      </c>
      <c r="E9" s="15">
        <f>E7</f>
        <v>380.31899999999996</v>
      </c>
      <c r="F9" s="18">
        <v>0.54989999999999994</v>
      </c>
      <c r="G9" s="16">
        <f>E9*F9</f>
        <v>209.13741809999996</v>
      </c>
      <c r="H9" s="16">
        <f t="shared" si="1"/>
        <v>41.827483619999995</v>
      </c>
      <c r="I9" s="16">
        <f>G9+H9</f>
        <v>250.96490171999994</v>
      </c>
    </row>
    <row r="10" spans="2:9" s="17" customFormat="1" ht="15.75" x14ac:dyDescent="0.25">
      <c r="B10" s="13">
        <v>8</v>
      </c>
      <c r="C10" s="14" t="s">
        <v>11</v>
      </c>
      <c r="D10" s="13" t="s">
        <v>9</v>
      </c>
      <c r="E10" s="98">
        <v>50.562000000000005</v>
      </c>
      <c r="F10" s="100">
        <v>3.3893</v>
      </c>
      <c r="G10" s="99">
        <f t="shared" ref="G10" si="3">E10*F10</f>
        <v>171.36978660000003</v>
      </c>
      <c r="H10" s="99">
        <f t="shared" si="1"/>
        <v>34.273957320000008</v>
      </c>
      <c r="I10" s="99">
        <f t="shared" ref="I10" si="4">G10+H10</f>
        <v>205.64374392000002</v>
      </c>
    </row>
    <row r="11" spans="2:9" s="17" customFormat="1" ht="15.75" x14ac:dyDescent="0.25">
      <c r="B11" s="13">
        <v>9</v>
      </c>
      <c r="C11" s="14" t="s">
        <v>12</v>
      </c>
      <c r="D11" s="13" t="s">
        <v>13</v>
      </c>
      <c r="E11" s="15"/>
      <c r="F11" s="18"/>
      <c r="G11" s="16">
        <f t="shared" si="0"/>
        <v>0</v>
      </c>
      <c r="H11" s="16">
        <f t="shared" si="1"/>
        <v>0</v>
      </c>
      <c r="I11" s="16">
        <f t="shared" si="2"/>
        <v>0</v>
      </c>
    </row>
    <row r="12" spans="2:9" ht="15.75" x14ac:dyDescent="0.25">
      <c r="B12" s="3"/>
      <c r="C12" s="3"/>
      <c r="D12" s="3"/>
      <c r="E12" s="3"/>
      <c r="F12" s="8" t="s">
        <v>14</v>
      </c>
      <c r="G12" s="9">
        <f>SUM(G4:G11)</f>
        <v>2424.8122446999946</v>
      </c>
      <c r="H12" s="9">
        <f>SUM(H4:H11)</f>
        <v>484.96244893999915</v>
      </c>
      <c r="I12" s="9">
        <f>SUM(I4:I11)</f>
        <v>2909.7746936399926</v>
      </c>
    </row>
    <row r="14" spans="2:9" x14ac:dyDescent="0.25">
      <c r="E14" s="20"/>
      <c r="F14" s="20"/>
    </row>
    <row r="15" spans="2:9" x14ac:dyDescent="0.25">
      <c r="H15" s="19"/>
    </row>
    <row r="18" spans="2:9" s="17" customFormat="1" ht="15.75" x14ac:dyDescent="0.25">
      <c r="B18" s="12" t="s">
        <v>53</v>
      </c>
      <c r="C18" s="12"/>
      <c r="D18" s="12"/>
      <c r="E18" s="67">
        <v>13651.344000000001</v>
      </c>
      <c r="F18" s="68" t="s">
        <v>15</v>
      </c>
      <c r="G18" s="69">
        <f>+E18/1.2</f>
        <v>11376.12</v>
      </c>
      <c r="H18" s="69"/>
    </row>
    <row r="19" spans="2:9" s="17" customFormat="1" ht="15.75" x14ac:dyDescent="0.25">
      <c r="B19" s="12" t="s">
        <v>53</v>
      </c>
      <c r="C19" s="12"/>
      <c r="D19" s="12"/>
      <c r="E19" s="67">
        <v>104.39999999999999</v>
      </c>
      <c r="F19" s="68" t="s">
        <v>15</v>
      </c>
      <c r="G19" s="69">
        <f>+E19/1.2</f>
        <v>87</v>
      </c>
    </row>
    <row r="20" spans="2:9" s="17" customFormat="1" ht="15.75" x14ac:dyDescent="0.25">
      <c r="B20" s="12" t="s">
        <v>53</v>
      </c>
      <c r="C20" s="12"/>
      <c r="D20" s="12"/>
      <c r="E20" s="67">
        <v>114.816</v>
      </c>
      <c r="F20" s="68" t="s">
        <v>15</v>
      </c>
      <c r="G20" s="69">
        <f>+E20/1.2</f>
        <v>95.68</v>
      </c>
    </row>
    <row r="21" spans="2:9" s="17" customFormat="1" ht="15.75" x14ac:dyDescent="0.25">
      <c r="B21" s="12"/>
      <c r="C21" s="12"/>
      <c r="D21" s="12"/>
      <c r="E21" s="67"/>
      <c r="F21" s="68"/>
    </row>
    <row r="22" spans="2:9" s="17" customFormat="1" ht="15.75" x14ac:dyDescent="0.25">
      <c r="B22" s="12" t="s">
        <v>54</v>
      </c>
      <c r="C22" s="12"/>
      <c r="D22" s="12"/>
      <c r="E22" s="67">
        <v>13651.344000000001</v>
      </c>
      <c r="F22" s="68" t="s">
        <v>15</v>
      </c>
      <c r="G22" s="69"/>
    </row>
    <row r="23" spans="2:9" s="17" customFormat="1" ht="15.75" x14ac:dyDescent="0.25">
      <c r="B23" s="12" t="s">
        <v>54</v>
      </c>
      <c r="C23" s="12"/>
      <c r="D23" s="12"/>
      <c r="E23" s="67">
        <v>104.39999999999999</v>
      </c>
      <c r="F23" s="68" t="s">
        <v>15</v>
      </c>
      <c r="G23" s="69"/>
    </row>
    <row r="24" spans="2:9" s="17" customFormat="1" ht="15.75" x14ac:dyDescent="0.25">
      <c r="B24" s="12" t="s">
        <v>54</v>
      </c>
      <c r="C24" s="12"/>
      <c r="D24" s="12"/>
      <c r="E24" s="67">
        <v>114.816</v>
      </c>
      <c r="F24" s="68" t="s">
        <v>15</v>
      </c>
      <c r="G24" s="69"/>
      <c r="H24" s="69"/>
    </row>
    <row r="25" spans="2:9" s="17" customFormat="1" ht="15.75" x14ac:dyDescent="0.25">
      <c r="B25" s="12"/>
      <c r="C25" s="12"/>
      <c r="D25" s="12"/>
      <c r="E25" s="67"/>
      <c r="F25" s="68"/>
      <c r="H25" s="69"/>
    </row>
    <row r="26" spans="2:9" s="17" customFormat="1" ht="15.75" x14ac:dyDescent="0.25">
      <c r="B26" s="12"/>
      <c r="C26" s="12"/>
      <c r="D26" s="12"/>
      <c r="E26" s="67"/>
      <c r="F26" s="68"/>
      <c r="H26" s="69"/>
    </row>
    <row r="27" spans="2:9" s="17" customFormat="1" ht="15.75" x14ac:dyDescent="0.25">
      <c r="B27" s="12"/>
      <c r="C27" s="12" t="s">
        <v>21</v>
      </c>
      <c r="D27" s="12"/>
      <c r="E27" s="67">
        <f>E28+E29</f>
        <v>0</v>
      </c>
      <c r="F27" s="68" t="s">
        <v>22</v>
      </c>
      <c r="G27" s="69"/>
    </row>
    <row r="28" spans="2:9" s="17" customFormat="1" ht="15.75" x14ac:dyDescent="0.25">
      <c r="B28" s="12"/>
      <c r="C28" s="17" t="s">
        <v>23</v>
      </c>
      <c r="D28" s="12"/>
      <c r="E28" s="67">
        <f>E22+E18+I4</f>
        <v>0</v>
      </c>
      <c r="F28" s="68" t="s">
        <v>15</v>
      </c>
    </row>
    <row r="29" spans="2:9" ht="15.75" x14ac:dyDescent="0.25">
      <c r="B29" s="17"/>
      <c r="C29" s="17" t="s">
        <v>24</v>
      </c>
      <c r="D29" s="17"/>
      <c r="E29" s="67">
        <f>E24+E23+E20+E19+I6+I8</f>
        <v>0</v>
      </c>
      <c r="F29" s="68" t="s">
        <v>15</v>
      </c>
      <c r="I29" s="21"/>
    </row>
    <row r="30" spans="2:9" ht="15.75" x14ac:dyDescent="0.25">
      <c r="E30" s="71"/>
      <c r="F30" s="68"/>
      <c r="I30" s="21"/>
    </row>
    <row r="31" spans="2:9" x14ac:dyDescent="0.25">
      <c r="E31" s="70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2E19-1368-4B69-AFC6-4DA19C513047}">
  <dimension ref="B2:N21"/>
  <sheetViews>
    <sheetView tabSelected="1" workbookViewId="0">
      <selection activeCell="I23" sqref="I23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s="12" customFormat="1" x14ac:dyDescent="0.25">
      <c r="B2" s="25"/>
      <c r="C2" s="26" t="s">
        <v>34</v>
      </c>
      <c r="D2" s="25"/>
      <c r="E2" s="27"/>
      <c r="F2" s="24"/>
      <c r="G2" s="28"/>
      <c r="H2" s="28"/>
      <c r="I2" s="28"/>
    </row>
    <row r="3" spans="2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30" t="s">
        <v>6</v>
      </c>
      <c r="I3" s="2" t="s">
        <v>7</v>
      </c>
    </row>
    <row r="4" spans="2:9" s="31" customFormat="1" x14ac:dyDescent="0.25">
      <c r="B4" s="13">
        <v>1</v>
      </c>
      <c r="C4" s="14" t="s">
        <v>29</v>
      </c>
      <c r="D4" s="13" t="s">
        <v>8</v>
      </c>
      <c r="E4" s="6">
        <v>-1</v>
      </c>
      <c r="F4" s="23">
        <f>+G5</f>
        <v>1625.0578800000001</v>
      </c>
      <c r="G4" s="16">
        <f>E4*F4</f>
        <v>-1625.0578800000001</v>
      </c>
      <c r="H4" s="16">
        <f>G4*0.2</f>
        <v>-325.01157600000005</v>
      </c>
      <c r="I4" s="16">
        <f>G4+H4</f>
        <v>-1950.0694560000002</v>
      </c>
    </row>
    <row r="5" spans="2:9" s="12" customFormat="1" ht="47.25" x14ac:dyDescent="0.25">
      <c r="B5" s="4">
        <v>1</v>
      </c>
      <c r="C5" s="22" t="s">
        <v>44</v>
      </c>
      <c r="D5" s="4" t="s">
        <v>9</v>
      </c>
      <c r="E5" s="6">
        <v>24.018000000000001</v>
      </c>
      <c r="F5" s="66">
        <v>67.66</v>
      </c>
      <c r="G5" s="23">
        <f t="shared" ref="G5" si="0">E5*F5</f>
        <v>1625.0578800000001</v>
      </c>
      <c r="H5" s="23">
        <f>G5*0.2</f>
        <v>325.01157600000005</v>
      </c>
      <c r="I5" s="23">
        <f>G5+H5</f>
        <v>1950.0694560000002</v>
      </c>
    </row>
    <row r="6" spans="2:9" s="12" customFormat="1" x14ac:dyDescent="0.25">
      <c r="B6" s="4">
        <v>1</v>
      </c>
      <c r="C6" s="5" t="s">
        <v>10</v>
      </c>
      <c r="D6" s="4" t="s">
        <v>9</v>
      </c>
      <c r="E6" s="6">
        <v>24.018000000000001</v>
      </c>
      <c r="F6" s="18">
        <v>1.0733999999999999</v>
      </c>
      <c r="G6" s="23">
        <f t="shared" ref="G6:G7" si="1">E6*F6</f>
        <v>25.780921199999998</v>
      </c>
      <c r="H6" s="23">
        <f t="shared" ref="H6:H7" si="2">G6*0.2</f>
        <v>5.15618424</v>
      </c>
      <c r="I6" s="23">
        <f t="shared" ref="I6:I7" si="3">G6+H6</f>
        <v>30.937105439999996</v>
      </c>
    </row>
    <row r="7" spans="2:9" x14ac:dyDescent="0.25">
      <c r="B7" s="4">
        <f t="shared" ref="B7" si="4">+B6+1</f>
        <v>2</v>
      </c>
      <c r="C7" s="5" t="s">
        <v>12</v>
      </c>
      <c r="D7" s="4" t="s">
        <v>13</v>
      </c>
      <c r="E7" s="6"/>
      <c r="F7" s="11"/>
      <c r="G7" s="23">
        <f t="shared" si="1"/>
        <v>0</v>
      </c>
      <c r="H7" s="23">
        <f t="shared" si="2"/>
        <v>0</v>
      </c>
      <c r="I7" s="23">
        <f t="shared" si="3"/>
        <v>0</v>
      </c>
    </row>
    <row r="8" spans="2:9" x14ac:dyDescent="0.25">
      <c r="F8" s="8" t="s">
        <v>14</v>
      </c>
      <c r="G8" s="65">
        <f>SUM(G4:G7)</f>
        <v>25.780921199999998</v>
      </c>
      <c r="H8" s="65">
        <f t="shared" ref="H8:I8" si="5">SUM(H4:H7)</f>
        <v>5.15618424</v>
      </c>
      <c r="I8" s="65">
        <f t="shared" si="5"/>
        <v>30.937105439999996</v>
      </c>
    </row>
    <row r="9" spans="2:9" x14ac:dyDescent="0.25">
      <c r="C9" s="7"/>
      <c r="E9" s="10"/>
    </row>
    <row r="10" spans="2:9" x14ac:dyDescent="0.25">
      <c r="C10" s="7"/>
      <c r="E10" s="10"/>
    </row>
    <row r="11" spans="2:9" x14ac:dyDescent="0.25">
      <c r="C11" s="7"/>
      <c r="E11" s="10"/>
    </row>
    <row r="12" spans="2:9" x14ac:dyDescent="0.25">
      <c r="C12" s="3" t="s">
        <v>27</v>
      </c>
    </row>
    <row r="16" spans="2:9" s="35" customFormat="1" x14ac:dyDescent="0.25">
      <c r="B16" s="31" t="s">
        <v>55</v>
      </c>
      <c r="C16" s="73"/>
      <c r="D16" s="73"/>
      <c r="E16" s="92">
        <v>1051.1279999999999</v>
      </c>
      <c r="F16" s="95" t="s">
        <v>15</v>
      </c>
      <c r="G16" s="36"/>
    </row>
    <row r="17" spans="2:14" s="35" customFormat="1" x14ac:dyDescent="0.25">
      <c r="B17" s="31" t="s">
        <v>56</v>
      </c>
      <c r="C17" s="31"/>
      <c r="D17" s="31"/>
      <c r="E17" s="92">
        <v>1051.1279999999999</v>
      </c>
      <c r="F17" s="95" t="s">
        <v>15</v>
      </c>
    </row>
    <row r="18" spans="2:14" s="35" customFormat="1" x14ac:dyDescent="0.25">
      <c r="B18" s="31"/>
      <c r="C18" s="31"/>
      <c r="D18" s="31"/>
      <c r="E18" s="94"/>
      <c r="F18" s="95"/>
    </row>
    <row r="19" spans="2:14" s="35" customFormat="1" ht="15" x14ac:dyDescent="0.25">
      <c r="B19" s="31"/>
      <c r="C19" s="31" t="s">
        <v>16</v>
      </c>
      <c r="D19" s="31"/>
      <c r="E19" s="56">
        <f>E17+I4+E16</f>
        <v>152.18654399999969</v>
      </c>
      <c r="F19" s="95" t="s">
        <v>15</v>
      </c>
    </row>
    <row r="20" spans="2:14" s="35" customFormat="1" ht="15" x14ac:dyDescent="0.25">
      <c r="B20" s="31"/>
      <c r="C20" s="31" t="s">
        <v>16</v>
      </c>
      <c r="D20" s="31"/>
      <c r="E20" s="56">
        <f>+E19/1.2</f>
        <v>126.82211999999974</v>
      </c>
      <c r="F20" s="95" t="s">
        <v>18</v>
      </c>
    </row>
    <row r="21" spans="2:14" x14ac:dyDescent="0.25">
      <c r="L21" s="35"/>
      <c r="M21" s="35"/>
      <c r="N21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1A27-B40B-4838-BEB8-90FCD0D0ED5D}">
  <dimension ref="B2:N20"/>
  <sheetViews>
    <sheetView zoomScale="85" zoomScaleNormal="85" workbookViewId="0">
      <selection activeCell="H29" sqref="H29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s="12" customFormat="1" x14ac:dyDescent="0.25">
      <c r="B2" s="25"/>
      <c r="C2" s="26" t="s">
        <v>37</v>
      </c>
      <c r="D2" s="25"/>
      <c r="E2" s="27"/>
      <c r="F2" s="24"/>
      <c r="G2" s="28"/>
      <c r="H2" s="28"/>
      <c r="I2" s="28"/>
    </row>
    <row r="3" spans="2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30" t="s">
        <v>6</v>
      </c>
      <c r="I3" s="2" t="s">
        <v>7</v>
      </c>
    </row>
    <row r="4" spans="2:9" s="12" customFormat="1" ht="47.25" x14ac:dyDescent="0.25">
      <c r="B4" s="4">
        <v>1</v>
      </c>
      <c r="C4" s="22" t="s">
        <v>45</v>
      </c>
      <c r="D4" s="4" t="s">
        <v>9</v>
      </c>
      <c r="E4" s="6">
        <v>14.152999999999999</v>
      </c>
      <c r="F4" s="66">
        <v>67.66</v>
      </c>
      <c r="G4" s="23">
        <f t="shared" ref="G4:G6" si="0">E4*F4</f>
        <v>957.59197999999981</v>
      </c>
      <c r="H4" s="23">
        <f>G4*0.2</f>
        <v>191.51839599999997</v>
      </c>
      <c r="I4" s="23">
        <f>G4+H4</f>
        <v>1149.1103759999999</v>
      </c>
    </row>
    <row r="5" spans="2:9" s="12" customFormat="1" x14ac:dyDescent="0.25">
      <c r="B5" s="4">
        <v>1</v>
      </c>
      <c r="C5" s="5" t="s">
        <v>10</v>
      </c>
      <c r="D5" s="4" t="s">
        <v>9</v>
      </c>
      <c r="E5" s="6">
        <v>14.152999999999999</v>
      </c>
      <c r="F5" s="18">
        <v>1.0733999999999999</v>
      </c>
      <c r="G5" s="23">
        <f t="shared" si="0"/>
        <v>15.191830199999997</v>
      </c>
      <c r="H5" s="23">
        <f t="shared" ref="H5:H6" si="1">G5*0.2</f>
        <v>3.0383660399999997</v>
      </c>
      <c r="I5" s="23">
        <f t="shared" ref="I5:I6" si="2">G5+H5</f>
        <v>18.230196239999998</v>
      </c>
    </row>
    <row r="6" spans="2:9" x14ac:dyDescent="0.25">
      <c r="B6" s="4">
        <f t="shared" ref="B6" si="3">+B5+1</f>
        <v>2</v>
      </c>
      <c r="C6" s="5" t="s">
        <v>12</v>
      </c>
      <c r="D6" s="4" t="s">
        <v>13</v>
      </c>
      <c r="E6" s="6"/>
      <c r="F6" s="11"/>
      <c r="G6" s="23">
        <f t="shared" si="0"/>
        <v>0</v>
      </c>
      <c r="H6" s="23">
        <f t="shared" si="1"/>
        <v>0</v>
      </c>
      <c r="I6" s="23">
        <f t="shared" si="2"/>
        <v>0</v>
      </c>
    </row>
    <row r="7" spans="2:9" x14ac:dyDescent="0.25">
      <c r="F7" s="8" t="s">
        <v>14</v>
      </c>
      <c r="G7" s="65">
        <f>SUM(G4:G6)</f>
        <v>972.78381019999983</v>
      </c>
      <c r="H7" s="65">
        <f>SUM(H4:H6)</f>
        <v>194.55676203999997</v>
      </c>
      <c r="I7" s="65">
        <f>SUM(I4:I6)</f>
        <v>1167.3405722399998</v>
      </c>
    </row>
    <row r="8" spans="2:9" x14ac:dyDescent="0.25">
      <c r="C8" s="7"/>
      <c r="E8" s="10"/>
    </row>
    <row r="9" spans="2:9" x14ac:dyDescent="0.25">
      <c r="C9" s="7"/>
      <c r="E9" s="10"/>
    </row>
    <row r="10" spans="2:9" x14ac:dyDescent="0.25">
      <c r="C10" s="7"/>
      <c r="E10" s="10"/>
    </row>
    <row r="11" spans="2:9" x14ac:dyDescent="0.25">
      <c r="C11" s="3" t="s">
        <v>27</v>
      </c>
    </row>
    <row r="15" spans="2:9" s="35" customFormat="1" x14ac:dyDescent="0.25">
      <c r="B15" s="31" t="s">
        <v>48</v>
      </c>
      <c r="C15" s="73"/>
      <c r="D15" s="73"/>
      <c r="E15" s="92"/>
      <c r="F15" s="95" t="s">
        <v>15</v>
      </c>
      <c r="G15" s="36"/>
    </row>
    <row r="16" spans="2:9" s="35" customFormat="1" x14ac:dyDescent="0.25">
      <c r="B16" s="31" t="s">
        <v>38</v>
      </c>
      <c r="C16" s="31"/>
      <c r="D16" s="31"/>
      <c r="E16" s="92"/>
      <c r="F16" s="95" t="s">
        <v>15</v>
      </c>
    </row>
    <row r="17" spans="2:14" s="35" customFormat="1" x14ac:dyDescent="0.25">
      <c r="B17" s="31"/>
      <c r="C17" s="31"/>
      <c r="D17" s="31"/>
      <c r="E17" s="94"/>
      <c r="F17" s="95"/>
    </row>
    <row r="18" spans="2:14" s="35" customFormat="1" ht="15" x14ac:dyDescent="0.25">
      <c r="B18" s="31"/>
      <c r="C18" s="31" t="s">
        <v>16</v>
      </c>
      <c r="D18" s="31"/>
      <c r="E18" s="56">
        <v>0</v>
      </c>
      <c r="F18" s="95" t="s">
        <v>15</v>
      </c>
    </row>
    <row r="19" spans="2:14" s="35" customFormat="1" ht="15" x14ac:dyDescent="0.25">
      <c r="B19" s="31"/>
      <c r="C19" s="31" t="s">
        <v>16</v>
      </c>
      <c r="D19" s="31"/>
      <c r="E19" s="56">
        <v>0</v>
      </c>
      <c r="F19" s="95" t="s">
        <v>18</v>
      </c>
    </row>
    <row r="20" spans="2:14" x14ac:dyDescent="0.25">
      <c r="L20" s="35"/>
      <c r="M20" s="35"/>
      <c r="N20" s="3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64903AB-72E5-4BCC-ABCC-CD519F41F0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E4A5D5-D1E1-420A-B3FA-B76BCC3FB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F0FB79-D99B-4C06-98F7-309E5B14E117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Оконч.плащане Труд </vt:lpstr>
      <vt:lpstr>Оконч.плащане Бултекс 1</vt:lpstr>
      <vt:lpstr>Оконч.плащане Доминекс</vt:lpstr>
      <vt:lpstr>оконч. плащане РВД </vt:lpstr>
      <vt:lpstr>Оконч.плащане Алуком</vt:lpstr>
      <vt:lpstr>Оконч.плащане ВАПТЕХ АМ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Aneta Ivanova</cp:lastModifiedBy>
  <cp:revision/>
  <dcterms:created xsi:type="dcterms:W3CDTF">2020-04-03T06:22:14Z</dcterms:created>
  <dcterms:modified xsi:type="dcterms:W3CDTF">2024-11-05T07:31:17Z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