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6995" windowHeight="7458"/>
  </bookViews>
  <sheets>
    <sheet name="задължения" sheetId="1" r:id="rId1"/>
    <sheet name="вземания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6" i="1"/>
  <c r="I133" i="2"/>
  <c r="H133"/>
  <c r="D140" i="1" l="1"/>
  <c r="H21" l="1"/>
  <c r="H6"/>
  <c r="C108"/>
  <c r="D146" i="2"/>
  <c r="H118" i="1"/>
  <c r="I118" s="1"/>
  <c r="H36"/>
  <c r="H80" s="1"/>
  <c r="E36"/>
  <c r="H85"/>
  <c r="H84"/>
  <c r="E85"/>
  <c r="E84"/>
  <c r="H75" i="2"/>
  <c r="E82"/>
  <c r="E75" s="1"/>
  <c r="H36"/>
  <c r="E36"/>
  <c r="D125" s="1"/>
  <c r="D128" s="1"/>
  <c r="D135" l="1"/>
  <c r="H96"/>
  <c r="D142" s="1"/>
  <c r="H84"/>
  <c r="H74" s="1"/>
  <c r="D145" s="1"/>
  <c r="D148" s="1"/>
  <c r="E84"/>
  <c r="E74" s="1"/>
  <c r="E96"/>
  <c r="H19"/>
  <c r="D141" s="1"/>
  <c r="H5"/>
  <c r="I82" i="1"/>
  <c r="H82"/>
  <c r="I79" i="2"/>
  <c r="I75" s="1"/>
  <c r="I74" s="1"/>
  <c r="H98" i="1" l="1"/>
  <c r="E108" i="2"/>
  <c r="H108"/>
  <c r="J109"/>
  <c r="I108"/>
  <c r="E19"/>
  <c r="E5"/>
  <c r="I19"/>
  <c r="D133" s="1"/>
  <c r="D137" s="1"/>
  <c r="I5"/>
  <c r="I21" i="1"/>
  <c r="E21"/>
  <c r="I6"/>
  <c r="E82"/>
  <c r="E6"/>
  <c r="I98" l="1"/>
  <c r="D150" i="2"/>
  <c r="I112"/>
  <c r="D146" i="1"/>
  <c r="D124" s="1"/>
</calcChain>
</file>

<file path=xl/comments1.xml><?xml version="1.0" encoding="utf-8"?>
<comments xmlns="http://schemas.openxmlformats.org/spreadsheetml/2006/main">
  <authors>
    <author>Автор</author>
  </authors>
  <commentList>
    <comment ref="G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МОЛЯ НАНЕСЕТЕ ИМЕТО НА ДРУЖЕСТВОТО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МОЛЯ НАНЕСЕТЕ ИМЕТО НА ДРУЖЕСТВОТО</t>
        </r>
      </text>
    </comment>
  </commentList>
</comments>
</file>

<file path=xl/sharedStrings.xml><?xml version="1.0" encoding="utf-8"?>
<sst xmlns="http://schemas.openxmlformats.org/spreadsheetml/2006/main" count="457" uniqueCount="251">
  <si>
    <t>№ по ред</t>
  </si>
  <si>
    <t>сч. Сметка</t>
  </si>
  <si>
    <t>сума</t>
  </si>
  <si>
    <t>срок на погасяване</t>
  </si>
  <si>
    <t>лихвен процент</t>
  </si>
  <si>
    <t>сума за погасяване до 1 година</t>
  </si>
  <si>
    <t>сума за погасяване над 1 година</t>
  </si>
  <si>
    <t>Анекс дата</t>
  </si>
  <si>
    <t>промени в Анекса</t>
  </si>
  <si>
    <t>Дата договор /фактура</t>
  </si>
  <si>
    <t>предмет на сделката</t>
  </si>
  <si>
    <t xml:space="preserve">СПРАВКА ЗА ЗАДЪЛЖЕНИЯТА </t>
  </si>
  <si>
    <t>Дружество</t>
  </si>
  <si>
    <t>към дата</t>
  </si>
  <si>
    <t>СПРАВКА ЗА ВЗЕМАНИЯТА</t>
  </si>
  <si>
    <t>ТИБИЕЛ</t>
  </si>
  <si>
    <t>АДВОКАТСКО ДРУЖЕСТВО ГРИГ</t>
  </si>
  <si>
    <t xml:space="preserve">АЙ ВИ ПИ КОМЪРШЪЛ        </t>
  </si>
  <si>
    <t xml:space="preserve">БДЖ-ТОВАРНИ ПРЕВОЗИ ЕООД </t>
  </si>
  <si>
    <t xml:space="preserve">ВИП СЕКЮРИТИ ЕООД        </t>
  </si>
  <si>
    <t>ВЪГЛЕДОБИВ БОБОВ ДОЛ ЕООД</t>
  </si>
  <si>
    <t xml:space="preserve">ВЪГЛИЩА ПЕРНИК ООД       </t>
  </si>
  <si>
    <t xml:space="preserve">ГЛОБАЛ ЕКСПРЕС ЕООД      </t>
  </si>
  <si>
    <t xml:space="preserve">ЕЛИТ ГРУП 2003 ЕООД      </t>
  </si>
  <si>
    <t xml:space="preserve">ЕНСИС ООД                </t>
  </si>
  <si>
    <t>ЕТ БАЛАРО ТРАНС - КРАСИМИ</t>
  </si>
  <si>
    <t xml:space="preserve">МИНА БЕЛИ БРЕГ АД        </t>
  </si>
  <si>
    <t xml:space="preserve">МИНА СТАНЯНЦИ АД         </t>
  </si>
  <si>
    <t xml:space="preserve">ТБД ТОВАРНИ ПРЕВОЗИ ЕАД  </t>
  </si>
  <si>
    <t xml:space="preserve">ТОП ИНЖЕНЕРИНГ ООД       </t>
  </si>
  <si>
    <t xml:space="preserve">ФИЛИПОВ И ПАРТНЬОРИ ООД  </t>
  </si>
  <si>
    <t xml:space="preserve">ФУЛ ДИСТРИБЮШЪН ЕООД     </t>
  </si>
  <si>
    <t xml:space="preserve">ХИЙТ ЕНЕРДЖИ ЕООД        </t>
  </si>
  <si>
    <t>ЧЕЗ РАЗПРЕДЕЛЕНИЕ БЪЛГАРИ</t>
  </si>
  <si>
    <t>С-КА 401- ДОСТАВЧИЦИ</t>
  </si>
  <si>
    <t>ГРАНД ЕНЕРДЖИ ДИСТРИБЮШЪН</t>
  </si>
  <si>
    <t xml:space="preserve">ТЕЦ БОБОВ ДОЛ ЕАД        </t>
  </si>
  <si>
    <t>БУЛТРЕЙД КОРПОРЕЙШЪН ЕООД</t>
  </si>
  <si>
    <t xml:space="preserve">АТОМЕНЕРГОРЕМОНТ АД      </t>
  </si>
  <si>
    <t xml:space="preserve">КОРНИКОМ ООД             </t>
  </si>
  <si>
    <t xml:space="preserve">ТРЕЙД-ДИ 2004  ЕООД      </t>
  </si>
  <si>
    <t xml:space="preserve">ТОПЛОФИКАЦИЯ ВРАЦА ЕАД   </t>
  </si>
  <si>
    <t>С-КА 151 - ПОЛУЧЕНИ ЗАЕМИ</t>
  </si>
  <si>
    <t>МИНИ ОТКРИТ ВЪГЛЕДОБИВ ЕА</t>
  </si>
  <si>
    <t>РАЗХОДИ, ДОКУМ. ПРЕЗ СЛЕД</t>
  </si>
  <si>
    <t xml:space="preserve">ОДИТИНГ ГЕОРГИЕВА ЕООД   </t>
  </si>
  <si>
    <t xml:space="preserve">ДАОС                     </t>
  </si>
  <si>
    <t xml:space="preserve">КРЕДИТОРИ ПО ЗАПЛАТИ     </t>
  </si>
  <si>
    <t>СПОРТЕН КОМПЛЕКС БАНЯ-ЦЕД</t>
  </si>
  <si>
    <t>КОЙБА - ЗАДЪЛЖЕНИЯ ПО ЦЕС</t>
  </si>
  <si>
    <t xml:space="preserve">ДРУГИ ПРЕВОДИ            </t>
  </si>
  <si>
    <t>ТОПЛИФИКАЦИЯ ВЕЛИКО ТЪРНО</t>
  </si>
  <si>
    <t>ТОПЛОФИКАЦИЯ ПЛЕВЕН ЕАД З</t>
  </si>
  <si>
    <t xml:space="preserve">МИН ИНДЪСТРИ ЕООД        </t>
  </si>
  <si>
    <t>С-КА 499 -ДРУГИ КРЕДИТОРИ</t>
  </si>
  <si>
    <t xml:space="preserve">БУЛТРЕЙДКОРПОРЕЙШЪН ЕООД </t>
  </si>
  <si>
    <t xml:space="preserve">КОРНИКОМ ЕООД            </t>
  </si>
  <si>
    <t xml:space="preserve">ТРЕЙД-ДИ 2004 ООД        </t>
  </si>
  <si>
    <t>496 ЛИХВИ ПО ПОЛУЧЕНИ ЗАЕМИ</t>
  </si>
  <si>
    <t>заем</t>
  </si>
  <si>
    <t>финансова помощ</t>
  </si>
  <si>
    <t>удължен срок с 5 години</t>
  </si>
  <si>
    <t>по фактури</t>
  </si>
  <si>
    <t>удр.рз м.12</t>
  </si>
  <si>
    <t>върнати суми</t>
  </si>
  <si>
    <t>цесия</t>
  </si>
  <si>
    <t>превод в полза на ТБЛ</t>
  </si>
  <si>
    <t>удр.рз м.12.19</t>
  </si>
  <si>
    <t xml:space="preserve"> 06.03.2014 </t>
  </si>
  <si>
    <t>05.08.2014 г.</t>
  </si>
  <si>
    <t>Анекс от 30.06.2013 удължавене на срока с още 5 години</t>
  </si>
  <si>
    <t>ЦЕСИЯ - ЗАДЪЛЖЕНИЕ КЪМ ДАЙНИНГ</t>
  </si>
  <si>
    <t>ЦЕСИЯ -ЗАДЪЛЖЕНИЕ КЪМ ФЛАЙ ПАУР</t>
  </si>
  <si>
    <t xml:space="preserve">ЕКО АНАЛИЗ ЕООД          </t>
  </si>
  <si>
    <t>МИНА ЧЕРНО МОРЕ-БУРГАС АД</t>
  </si>
  <si>
    <t xml:space="preserve">ЩАЙН ИНВЕСТИЦИОН ЕООД    </t>
  </si>
  <si>
    <t xml:space="preserve">КОНСОРЦИУМ ЕНЕРГИЯ МК АД </t>
  </si>
  <si>
    <t xml:space="preserve">МИНА БАЛКАН 2000 ЕАД     </t>
  </si>
  <si>
    <t xml:space="preserve">ФОРЕСТ КЛЪБ ЕООД         </t>
  </si>
  <si>
    <t>ВЪГЛЕДОБИВ ЧЕРНО МОРЕ ООД</t>
  </si>
  <si>
    <t xml:space="preserve">ТРЕЙ ДИ 2004 ООД         </t>
  </si>
  <si>
    <t>С-КА 229 - ПРЕДОСТАВЕНИ ЗАЕМИ</t>
  </si>
  <si>
    <t xml:space="preserve">ЕКО АНАЛИЗ               </t>
  </si>
  <si>
    <t xml:space="preserve">ГРАНД СЕКЮРИТИ           </t>
  </si>
  <si>
    <t xml:space="preserve">ДАЙНИНГ ЕНЕРЖИ ООД       </t>
  </si>
  <si>
    <t xml:space="preserve">МАХ-2003 ЕООД            </t>
  </si>
  <si>
    <t xml:space="preserve">МИНА ЧУКУРОВО            </t>
  </si>
  <si>
    <t xml:space="preserve">МИНА ЧЕРНО МОРЕ АД       </t>
  </si>
  <si>
    <t xml:space="preserve">ТРАШ ЕНЕРДЖИ ЕООД        </t>
  </si>
  <si>
    <t xml:space="preserve">ФОРЕСТ БЛЪБ ЕООД         </t>
  </si>
  <si>
    <t>ВЪГЛЕДОБИВ ЧЕРНО МОРЕ ЕОО</t>
  </si>
  <si>
    <t xml:space="preserve">ТРЕЙ ДИ  2004 ООД        </t>
  </si>
  <si>
    <t>496- ЛИХВИ ПО С-КА 229</t>
  </si>
  <si>
    <t>Д-р фин помощ</t>
  </si>
  <si>
    <t>Д-р заем</t>
  </si>
  <si>
    <t>01.12.2014 -удължен срок с още 3 години</t>
  </si>
  <si>
    <t>18.1.2016-увеличен размер</t>
  </si>
  <si>
    <t>текущ.</t>
  </si>
  <si>
    <t xml:space="preserve">ФУНДАМЕНТАЛ ЕООД         </t>
  </si>
  <si>
    <t xml:space="preserve">ТЕЦ МАРИЦА 3 АД          </t>
  </si>
  <si>
    <t xml:space="preserve">ТОПЛОФИКАЦИЯ СЛИВЕН ЕАД  </t>
  </si>
  <si>
    <t xml:space="preserve">БРИКЕЛ ЕАД               </t>
  </si>
  <si>
    <t xml:space="preserve">МАРИЦА ЕНЕРДЖИ ЕООД      </t>
  </si>
  <si>
    <t>АТОМЕНЕРГОРЕМОНТ ТРАНС ЕО</t>
  </si>
  <si>
    <t xml:space="preserve">М ТЕХНИК ЕООД            </t>
  </si>
  <si>
    <t>НОВА ВАРОВА КОМПАНИЯ ЕООД</t>
  </si>
  <si>
    <t xml:space="preserve">СА.И.Е. ЕООД             </t>
  </si>
  <si>
    <t xml:space="preserve">ТРАШ ЕКО ПАК ЕООД        </t>
  </si>
  <si>
    <t xml:space="preserve">КОУЛ ЕНЕРДЖИ ЕООД        </t>
  </si>
  <si>
    <t xml:space="preserve">ТОПЛОФИКАЦИЯ БУРГАС ЕАД  </t>
  </si>
  <si>
    <t xml:space="preserve">БУЛГАРТРАНСГАЗ ЕАД       </t>
  </si>
  <si>
    <t>с-ка 411- клиенти</t>
  </si>
  <si>
    <t>ЕЛИТ ГРУП 2003 ЕООД - СУБ</t>
  </si>
  <si>
    <t>ВЪГЛЕДОБИВНА КОМПАНИЯ ООД</t>
  </si>
  <si>
    <t>БУЛГАРПЛОД СОФИЯ АД - СУБ</t>
  </si>
  <si>
    <t>МАГАЗИНИ ЕВРОПА АД - СУБР</t>
  </si>
  <si>
    <t>ЧЕСТИЙМ ЕООД / СУБРОГАЦИЯ</t>
  </si>
  <si>
    <t>КОРНИКОМ ООД - СУБРОГАЦИЯ</t>
  </si>
  <si>
    <t>ТРАЯЛ БЪЛГАРИЯ ЕООД - СУБ</t>
  </si>
  <si>
    <t xml:space="preserve">БРИКЕЛ ЕАД /СУБРОГАЦИЯ   </t>
  </si>
  <si>
    <t>ТЕЦ МАРИЦА 3 АД / СУБРОГА</t>
  </si>
  <si>
    <t>ЦЕСИЯ-ВЗЕМАНЕ ОТ БРИКЕЛ -</t>
  </si>
  <si>
    <t xml:space="preserve">ДОСТАВЧИЦИ ПО АВАНСИ     </t>
  </si>
  <si>
    <t xml:space="preserve">с-ка 498 -други дебитори </t>
  </si>
  <si>
    <t>за връщане</t>
  </si>
  <si>
    <t>2015-2016</t>
  </si>
  <si>
    <t>субрагация</t>
  </si>
  <si>
    <t>ПАУЪР ФУЛ ЕООД</t>
  </si>
  <si>
    <t>ЦЕСИЯ-ВЗЕМАНЕ ОТ ЕКО АНАЛИЗ</t>
  </si>
  <si>
    <t xml:space="preserve">ОБЕЗЦЕНЕНА </t>
  </si>
  <si>
    <t>ФАКТУРИ</t>
  </si>
  <si>
    <t>БЕЗ СРОК</t>
  </si>
  <si>
    <t>ЛИХВИ-</t>
  </si>
  <si>
    <t xml:space="preserve">ЕЛИТ ГРУП 2003 ООД       </t>
  </si>
  <si>
    <t xml:space="preserve">ВЪГЛЕДОБИВНА КОМПАНИЯ    </t>
  </si>
  <si>
    <t>МАГАЗИНИ ЕВРОПА -ЛИХВИ СУ</t>
  </si>
  <si>
    <t>ТРАЯЛ БЪЛГАРИЯ  ЕООД-СУБР</t>
  </si>
  <si>
    <t>ВЪГЛЕДОБИВ ЧЕРНО МОРЕ-СУБ</t>
  </si>
  <si>
    <t>БУЛГАРПЛОД СУБРОГАЦИЯ ЛИХ</t>
  </si>
  <si>
    <t>ЧЕСТИЙМ ЕООД СУБРОГАЦИЯ Л</t>
  </si>
  <si>
    <t xml:space="preserve">КОРНИКОМ ЕООД СУБРОГАЦИЯ </t>
  </si>
  <si>
    <t xml:space="preserve">БРИКЕЛ                   </t>
  </si>
  <si>
    <t xml:space="preserve">ТЕЦ МАРИЦА 3             </t>
  </si>
  <si>
    <t>С-КА 496-СУБРОГАЦИИ</t>
  </si>
  <si>
    <t>ЛИХВИ СУБ.</t>
  </si>
  <si>
    <t>С-КА 496- ЛИХВИ КЛИЕНТИ</t>
  </si>
  <si>
    <t>ВЪГЛЕДОБИВ Б.ДОЛ</t>
  </si>
  <si>
    <t>ЛИХВИ ПО Ф-РИ</t>
  </si>
  <si>
    <t>шифър 07401 от Баланса</t>
  </si>
  <si>
    <t xml:space="preserve"> шифър 07801 от Баланса</t>
  </si>
  <si>
    <t>за шифър 03241 в баланса</t>
  </si>
  <si>
    <t>Други вземания над 1г.</t>
  </si>
  <si>
    <t xml:space="preserve">с-ка </t>
  </si>
  <si>
    <t xml:space="preserve">сума </t>
  </si>
  <si>
    <t>Вземания над 1 година</t>
  </si>
  <si>
    <t>Лихви по отпуснати заеми</t>
  </si>
  <si>
    <t>Други дебитори и кредитори</t>
  </si>
  <si>
    <t>о</t>
  </si>
  <si>
    <t>тибиел</t>
  </si>
  <si>
    <t xml:space="preserve">ПРО ТРЕЙД ФИНАНС КОНСУЛТ </t>
  </si>
  <si>
    <t>КАЛИСТА 2004 ЕООД</t>
  </si>
  <si>
    <t>ДИМИТЪР ИВАНОВ АБАДЖИЕВ</t>
  </si>
  <si>
    <t>ПРО ТРЕЙД ФИНАНС КОНСУЛТ</t>
  </si>
  <si>
    <t>15.06.2020;17.08.2020;09.09.2020;10.09.2020- УВЕЛИЧЕН РАЗМЕР</t>
  </si>
  <si>
    <t>ДО 1 ГОДИНА</t>
  </si>
  <si>
    <t>31.12.2020г.</t>
  </si>
  <si>
    <t>Д-р за зам. в дълг</t>
  </si>
  <si>
    <t>безсрочен</t>
  </si>
  <si>
    <t xml:space="preserve">КЛИЕНТИ ПЕРСОНАЛ         </t>
  </si>
  <si>
    <t xml:space="preserve">ТОПЛОФИКАЦИЯ ПЕРНИК АД   </t>
  </si>
  <si>
    <t xml:space="preserve">ТОПЛОФИКАЦИЯ РУСЕ АД     </t>
  </si>
  <si>
    <t xml:space="preserve">АЙ ВИ ПИ КОМЪРШЪЛ ЕООД   </t>
  </si>
  <si>
    <t xml:space="preserve">ТОПЛОФИКАЦИЯ ПЛЕВЕН АД   </t>
  </si>
  <si>
    <t>МЕТ ЕНЕРДЖИ ТРЕЙДИНГ БЪЛГ</t>
  </si>
  <si>
    <t xml:space="preserve">СПС ГЛОБЪЛ ООД           </t>
  </si>
  <si>
    <t xml:space="preserve">ЕНЕРГИКО ЕООД            </t>
  </si>
  <si>
    <t>GRUPPO SOCIETA GAS RIMINI</t>
  </si>
  <si>
    <t xml:space="preserve">ВИЕЕ БЪЛГАРИЯ ЕООД       </t>
  </si>
  <si>
    <t xml:space="preserve">Е.МИРОЛИО ЕАД            </t>
  </si>
  <si>
    <t xml:space="preserve">ДОМИНЕКС ПРО ЕООД        </t>
  </si>
  <si>
    <t xml:space="preserve">KOLMAR NL B.V.           </t>
  </si>
  <si>
    <t>РЕКАПИТУЛАЦИЯ 2020 ГОДИНА</t>
  </si>
  <si>
    <t>ЕНЕРГОИНВЕСТ ЕНЖИНЕРИНГ</t>
  </si>
  <si>
    <t>КАЛИСТА 2004</t>
  </si>
  <si>
    <t>ТОПЛОФИКАЦИЯ БУРГАС</t>
  </si>
  <si>
    <t>МИНА СТАНЯНЦИ АД</t>
  </si>
  <si>
    <t>БЕЗСРОЧЕН</t>
  </si>
  <si>
    <t>Д-р зам.сдълг</t>
  </si>
  <si>
    <t>одит 2020</t>
  </si>
  <si>
    <t>ПРИХОДИ ЗА СЛЕДВАЩ ПЕРИОД</t>
  </si>
  <si>
    <t>ИНТЕРКОМЕРС ГРУП ПЛЮС ЦЕСИЯ</t>
  </si>
  <si>
    <t>СД ИНТЕЛСОФТ-ГРИГОРОВ, КЪ</t>
  </si>
  <si>
    <t xml:space="preserve">ТЕЦ - БОБОВ ДОЛ ЕАД      </t>
  </si>
  <si>
    <t>БЪЛГАРСКИ ИНСТИТУТ ПО МЕТ</t>
  </si>
  <si>
    <t>НОТАРИУС МИЛЕНА ГЕОРГИЕВА</t>
  </si>
  <si>
    <t xml:space="preserve">ИНСА ОЙЛ ЕООД            </t>
  </si>
  <si>
    <t xml:space="preserve">ЗЕТА СТИЛ ЕООД           </t>
  </si>
  <si>
    <t xml:space="preserve">KOLMAR NL B.V            </t>
  </si>
  <si>
    <t xml:space="preserve">ГАЗОВ ХЪБ БАЛКАН ЕАД     </t>
  </si>
  <si>
    <t>БЪЛГЕРИАН ГАЗ КЪМПАНИ ЕОО</t>
  </si>
  <si>
    <t xml:space="preserve">KELER  ZRT.              </t>
  </si>
  <si>
    <t xml:space="preserve">ВАНЯ КОЙЧЕВА МИЛЧЕВА     </t>
  </si>
  <si>
    <t>НОВА БРОУДКАСТИНГ ГРУП ЕО</t>
  </si>
  <si>
    <t>ДИ ЕЙЧ ЕЛ ЕКСПРЕС БЪЛГАРИ</t>
  </si>
  <si>
    <t xml:space="preserve">РОСИНИ-2 ЕООД            </t>
  </si>
  <si>
    <t xml:space="preserve">БОРИКА АД                </t>
  </si>
  <si>
    <t xml:space="preserve">ДАЙНИНГ ЕНЕРДЖИ ЕООД     </t>
  </si>
  <si>
    <t xml:space="preserve">ТОПЛИВО СОФИЯ ЕООД       </t>
  </si>
  <si>
    <t xml:space="preserve">СОТ-СИГНАЛНО ОХРАНИТЕЛНА </t>
  </si>
  <si>
    <t>КРИБ-КОНФЕДЕРАЦИЯ НА РАБО</t>
  </si>
  <si>
    <t xml:space="preserve">МОСТ ЕНЕРДЖИ АД          </t>
  </si>
  <si>
    <t>С-КА 159 - ЛИЗИНГ</t>
  </si>
  <si>
    <t>РУСЕ КЕМИКЪЛС ЕООД</t>
  </si>
  <si>
    <t>Кредитно известие м.12</t>
  </si>
  <si>
    <t>252 - интеркомерс груп плюс</t>
  </si>
  <si>
    <t>за шифър 03240 в баланса</t>
  </si>
  <si>
    <t>Вземания до 1 година</t>
  </si>
  <si>
    <t>ДОСТАВЧИЦИ ПО АВАНСИ   в с-ка 498</t>
  </si>
  <si>
    <t>общо</t>
  </si>
  <si>
    <t>Лихви по суброгации</t>
  </si>
  <si>
    <t>с-ка 412</t>
  </si>
  <si>
    <t>с-ка 421 персонал</t>
  </si>
  <si>
    <t xml:space="preserve">с-ка 455 </t>
  </si>
  <si>
    <t>с-ки 452</t>
  </si>
  <si>
    <t>с-ка 453</t>
  </si>
  <si>
    <t>с-ка 454</t>
  </si>
  <si>
    <t>с-ка 456</t>
  </si>
  <si>
    <t>с-ка 459</t>
  </si>
  <si>
    <t>шифър 07831</t>
  </si>
  <si>
    <t>ш.07810</t>
  </si>
  <si>
    <t>ш.07820</t>
  </si>
  <si>
    <t>ш.07831</t>
  </si>
  <si>
    <t>ш.07200</t>
  </si>
  <si>
    <t xml:space="preserve"> шифър 07802 от Баланса</t>
  </si>
  <si>
    <t>над 1 година</t>
  </si>
  <si>
    <t>за шифър 02360 в баланса</t>
  </si>
  <si>
    <t xml:space="preserve">Вземания от клиенти </t>
  </si>
  <si>
    <t xml:space="preserve">ДОСТАВЧИЦИ ПО АВАНСИ   </t>
  </si>
  <si>
    <t>за газ и НАП БДЖ</t>
  </si>
  <si>
    <t>Преводи на ДЕПА за газ</t>
  </si>
  <si>
    <t xml:space="preserve"> шифър 07800 от Баланса</t>
  </si>
  <si>
    <t xml:space="preserve">Задължения по заеми </t>
  </si>
  <si>
    <t>Лихви по получени заеми</t>
  </si>
  <si>
    <t>Задължения над. 1 година</t>
  </si>
  <si>
    <t>за шифър 007802 в баланса</t>
  </si>
  <si>
    <t>Задължения към кредитори</t>
  </si>
  <si>
    <t xml:space="preserve">ТОПЛОФИКАЦИЯ БУРГАС ЕАД   </t>
  </si>
  <si>
    <t>Задължения до 1 година</t>
  </si>
  <si>
    <t>за шифър 007801 в баланса</t>
  </si>
  <si>
    <t>за шифър 03210 в баланса</t>
  </si>
  <si>
    <t>ЗАБЕЛЕЖКА : всички лихви в други вземания</t>
  </si>
</sst>
</file>

<file path=xl/styles.xml><?xml version="1.0" encoding="utf-8"?>
<styleSheet xmlns="http://schemas.openxmlformats.org/spreadsheetml/2006/main">
  <numFmts count="1">
    <numFmt numFmtId="164" formatCode="0.0%"/>
  </numFmts>
  <fonts count="17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</font>
    <font>
      <sz val="9"/>
      <name val="Calibri"/>
      <family val="2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indexed="8"/>
      <name val="Calibri"/>
      <family val="2"/>
      <charset val="204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wrapText="1"/>
    </xf>
    <xf numFmtId="4" fontId="4" fillId="0" borderId="0" xfId="0" applyNumberFormat="1" applyFont="1" applyAlignment="1">
      <alignment wrapText="1"/>
    </xf>
    <xf numFmtId="0" fontId="3" fillId="0" borderId="1" xfId="0" applyFont="1" applyBorder="1"/>
    <xf numFmtId="0" fontId="3" fillId="0" borderId="1" xfId="0" applyNumberFormat="1" applyFont="1" applyFill="1" applyBorder="1" applyAlignment="1" applyProtection="1"/>
    <xf numFmtId="14" fontId="3" fillId="0" borderId="1" xfId="0" applyNumberFormat="1" applyFont="1" applyBorder="1"/>
    <xf numFmtId="0" fontId="3" fillId="0" borderId="3" xfId="0" applyFont="1" applyBorder="1"/>
    <xf numFmtId="4" fontId="3" fillId="0" borderId="1" xfId="0" applyNumberFormat="1" applyFont="1" applyFill="1" applyBorder="1" applyAlignment="1" applyProtection="1"/>
    <xf numFmtId="9" fontId="3" fillId="0" borderId="1" xfId="0" applyNumberFormat="1" applyFont="1" applyBorder="1"/>
    <xf numFmtId="0" fontId="3" fillId="0" borderId="0" xfId="0" applyFont="1" applyBorder="1"/>
    <xf numFmtId="0" fontId="3" fillId="0" borderId="0" xfId="0" applyNumberFormat="1" applyFont="1" applyFill="1" applyBorder="1" applyAlignment="1" applyProtection="1"/>
    <xf numFmtId="4" fontId="3" fillId="0" borderId="0" xfId="0" applyNumberFormat="1" applyFont="1" applyBorder="1"/>
    <xf numFmtId="4" fontId="3" fillId="0" borderId="1" xfId="0" applyNumberFormat="1" applyFont="1" applyBorder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4" fontId="5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wrapText="1"/>
    </xf>
    <xf numFmtId="4" fontId="6" fillId="0" borderId="0" xfId="0" applyNumberFormat="1" applyFont="1" applyAlignment="1">
      <alignment wrapText="1"/>
    </xf>
    <xf numFmtId="0" fontId="5" fillId="0" borderId="1" xfId="0" applyFont="1" applyBorder="1"/>
    <xf numFmtId="4" fontId="6" fillId="0" borderId="1" xfId="0" applyNumberFormat="1" applyFont="1" applyBorder="1"/>
    <xf numFmtId="0" fontId="5" fillId="0" borderId="1" xfId="0" applyNumberFormat="1" applyFont="1" applyFill="1" applyBorder="1" applyAlignment="1" applyProtection="1"/>
    <xf numFmtId="14" fontId="5" fillId="0" borderId="1" xfId="0" applyNumberFormat="1" applyFont="1" applyBorder="1"/>
    <xf numFmtId="0" fontId="5" fillId="0" borderId="3" xfId="0" applyFont="1" applyBorder="1"/>
    <xf numFmtId="4" fontId="5" fillId="0" borderId="1" xfId="0" applyNumberFormat="1" applyFont="1" applyFill="1" applyBorder="1" applyAlignment="1" applyProtection="1"/>
    <xf numFmtId="14" fontId="5" fillId="0" borderId="5" xfId="0" applyNumberFormat="1" applyFont="1" applyBorder="1"/>
    <xf numFmtId="9" fontId="5" fillId="0" borderId="1" xfId="0" applyNumberFormat="1" applyFont="1" applyBorder="1"/>
    <xf numFmtId="4" fontId="5" fillId="0" borderId="3" xfId="0" applyNumberFormat="1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0" xfId="0" applyNumberFormat="1" applyFont="1" applyFill="1" applyBorder="1" applyAlignment="1" applyProtection="1"/>
    <xf numFmtId="4" fontId="5" fillId="0" borderId="0" xfId="0" applyNumberFormat="1" applyFont="1" applyBorder="1"/>
    <xf numFmtId="4" fontId="5" fillId="0" borderId="1" xfId="0" applyNumberFormat="1" applyFont="1" applyBorder="1"/>
    <xf numFmtId="0" fontId="5" fillId="0" borderId="2" xfId="0" applyNumberFormat="1" applyFont="1" applyFill="1" applyBorder="1" applyAlignment="1" applyProtection="1"/>
    <xf numFmtId="14" fontId="5" fillId="0" borderId="2" xfId="0" applyNumberFormat="1" applyFont="1" applyBorder="1"/>
    <xf numFmtId="0" fontId="5" fillId="0" borderId="4" xfId="0" applyFont="1" applyBorder="1"/>
    <xf numFmtId="14" fontId="5" fillId="0" borderId="6" xfId="0" applyNumberFormat="1" applyFont="1" applyBorder="1"/>
    <xf numFmtId="9" fontId="5" fillId="0" borderId="2" xfId="0" applyNumberFormat="1" applyFont="1" applyBorder="1"/>
    <xf numFmtId="4" fontId="5" fillId="0" borderId="4" xfId="0" applyNumberFormat="1" applyFont="1" applyBorder="1"/>
    <xf numFmtId="0" fontId="5" fillId="0" borderId="6" xfId="0" applyFont="1" applyBorder="1"/>
    <xf numFmtId="0" fontId="5" fillId="0" borderId="2" xfId="0" applyFont="1" applyBorder="1"/>
    <xf numFmtId="0" fontId="5" fillId="0" borderId="3" xfId="0" applyFont="1" applyFill="1" applyBorder="1"/>
    <xf numFmtId="0" fontId="6" fillId="0" borderId="1" xfId="0" applyFont="1" applyBorder="1"/>
    <xf numFmtId="0" fontId="6" fillId="0" borderId="0" xfId="0" applyFont="1"/>
    <xf numFmtId="14" fontId="7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14" fontId="8" fillId="3" borderId="1" xfId="0" applyNumberFormat="1" applyFont="1" applyFill="1" applyBorder="1" applyAlignment="1">
      <alignment wrapText="1"/>
    </xf>
    <xf numFmtId="14" fontId="5" fillId="0" borderId="0" xfId="0" applyNumberFormat="1" applyFont="1"/>
    <xf numFmtId="4" fontId="4" fillId="0" borderId="0" xfId="0" applyNumberFormat="1" applyFont="1"/>
    <xf numFmtId="4" fontId="3" fillId="0" borderId="0" xfId="0" applyNumberFormat="1" applyFont="1" applyFill="1" applyBorder="1" applyAlignment="1" applyProtection="1"/>
    <xf numFmtId="4" fontId="4" fillId="0" borderId="0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/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/>
    <xf numFmtId="0" fontId="3" fillId="2" borderId="0" xfId="0" applyFont="1" applyFill="1" applyAlignment="1"/>
    <xf numFmtId="4" fontId="9" fillId="0" borderId="1" xfId="0" applyNumberFormat="1" applyFont="1" applyBorder="1"/>
    <xf numFmtId="4" fontId="9" fillId="0" borderId="0" xfId="0" applyNumberFormat="1" applyFont="1"/>
    <xf numFmtId="0" fontId="10" fillId="4" borderId="0" xfId="0" applyFont="1" applyFill="1" applyAlignment="1">
      <alignment wrapText="1"/>
    </xf>
    <xf numFmtId="0" fontId="5" fillId="4" borderId="0" xfId="0" applyFont="1" applyFill="1"/>
    <xf numFmtId="0" fontId="9" fillId="4" borderId="0" xfId="0" applyFont="1" applyFill="1"/>
    <xf numFmtId="0" fontId="12" fillId="0" borderId="1" xfId="0" applyFont="1" applyBorder="1"/>
    <xf numFmtId="0" fontId="9" fillId="4" borderId="1" xfId="0" applyFont="1" applyFill="1" applyBorder="1"/>
    <xf numFmtId="0" fontId="9" fillId="0" borderId="0" xfId="0" applyFont="1"/>
    <xf numFmtId="0" fontId="9" fillId="0" borderId="1" xfId="0" applyFont="1" applyBorder="1"/>
    <xf numFmtId="14" fontId="3" fillId="3" borderId="1" xfId="0" applyNumberFormat="1" applyFont="1" applyFill="1" applyBorder="1"/>
    <xf numFmtId="4" fontId="3" fillId="3" borderId="1" xfId="0" applyNumberFormat="1" applyFont="1" applyFill="1" applyBorder="1" applyAlignment="1" applyProtection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13" fillId="0" borderId="0" xfId="0" applyNumberFormat="1" applyFont="1" applyFill="1" applyBorder="1" applyAlignment="1" applyProtection="1"/>
    <xf numFmtId="0" fontId="13" fillId="0" borderId="1" xfId="0" applyNumberFormat="1" applyFont="1" applyFill="1" applyBorder="1" applyAlignment="1" applyProtection="1"/>
    <xf numFmtId="4" fontId="13" fillId="0" borderId="1" xfId="0" applyNumberFormat="1" applyFont="1" applyFill="1" applyBorder="1" applyAlignment="1" applyProtection="1"/>
    <xf numFmtId="4" fontId="3" fillId="5" borderId="0" xfId="0" applyNumberFormat="1" applyFont="1" applyFill="1"/>
    <xf numFmtId="4" fontId="5" fillId="5" borderId="1" xfId="0" applyNumberFormat="1" applyFont="1" applyFill="1" applyBorder="1" applyAlignment="1" applyProtection="1"/>
    <xf numFmtId="164" fontId="5" fillId="0" borderId="1" xfId="0" applyNumberFormat="1" applyFont="1" applyBorder="1"/>
    <xf numFmtId="49" fontId="3" fillId="0" borderId="0" xfId="0" applyNumberFormat="1" applyFont="1" applyBorder="1"/>
    <xf numFmtId="0" fontId="3" fillId="0" borderId="0" xfId="0" applyFont="1" applyFill="1"/>
    <xf numFmtId="4" fontId="3" fillId="0" borderId="0" xfId="0" applyNumberFormat="1" applyFont="1" applyFill="1"/>
    <xf numFmtId="4" fontId="14" fillId="0" borderId="1" xfId="0" applyNumberFormat="1" applyFont="1" applyBorder="1"/>
    <xf numFmtId="0" fontId="14" fillId="0" borderId="1" xfId="0" applyFont="1" applyBorder="1"/>
    <xf numFmtId="0" fontId="13" fillId="0" borderId="2" xfId="0" applyNumberFormat="1" applyFont="1" applyFill="1" applyBorder="1" applyAlignment="1" applyProtection="1"/>
    <xf numFmtId="4" fontId="5" fillId="0" borderId="2" xfId="0" applyNumberFormat="1" applyFont="1" applyFill="1" applyBorder="1" applyAlignment="1" applyProtection="1"/>
    <xf numFmtId="4" fontId="5" fillId="0" borderId="7" xfId="0" applyNumberFormat="1" applyFont="1" applyBorder="1"/>
    <xf numFmtId="4" fontId="15" fillId="0" borderId="1" xfId="0" applyNumberFormat="1" applyFont="1" applyFill="1" applyBorder="1" applyAlignment="1" applyProtection="1"/>
    <xf numFmtId="4" fontId="10" fillId="5" borderId="0" xfId="0" applyNumberFormat="1" applyFont="1" applyFill="1"/>
    <xf numFmtId="14" fontId="5" fillId="0" borderId="5" xfId="0" applyNumberFormat="1" applyFont="1" applyFill="1" applyBorder="1"/>
    <xf numFmtId="0" fontId="5" fillId="0" borderId="0" xfId="0" applyFont="1" applyFill="1" applyBorder="1"/>
    <xf numFmtId="0" fontId="10" fillId="0" borderId="1" xfId="0" applyFont="1" applyBorder="1"/>
    <xf numFmtId="14" fontId="10" fillId="0" borderId="1" xfId="0" applyNumberFormat="1" applyFont="1" applyBorder="1"/>
    <xf numFmtId="4" fontId="10" fillId="0" borderId="1" xfId="0" applyNumberFormat="1" applyFont="1" applyBorder="1"/>
    <xf numFmtId="0" fontId="16" fillId="0" borderId="1" xfId="0" applyFont="1" applyBorder="1"/>
    <xf numFmtId="3" fontId="10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Fill="1" applyBorder="1" applyAlignment="1" applyProtection="1">
      <alignment horizontal="right"/>
    </xf>
    <xf numFmtId="3" fontId="10" fillId="0" borderId="1" xfId="0" applyNumberFormat="1" applyFont="1" applyFill="1" applyBorder="1" applyAlignment="1" applyProtection="1">
      <alignment horizontal="right"/>
    </xf>
    <xf numFmtId="4" fontId="3" fillId="0" borderId="1" xfId="0" applyNumberFormat="1" applyFont="1" applyFill="1" applyBorder="1"/>
    <xf numFmtId="4" fontId="10" fillId="0" borderId="0" xfId="0" applyNumberFormat="1" applyFont="1"/>
    <xf numFmtId="4" fontId="9" fillId="4" borderId="0" xfId="0" applyNumberFormat="1" applyFont="1" applyFill="1"/>
    <xf numFmtId="4" fontId="9" fillId="4" borderId="1" xfId="0" applyNumberFormat="1" applyFont="1" applyFill="1" applyBorder="1"/>
    <xf numFmtId="4" fontId="3" fillId="4" borderId="1" xfId="0" applyNumberFormat="1" applyFont="1" applyFill="1" applyBorder="1"/>
    <xf numFmtId="4" fontId="9" fillId="0" borderId="1" xfId="0" applyNumberFormat="1" applyFont="1" applyFill="1" applyBorder="1"/>
    <xf numFmtId="4" fontId="4" fillId="0" borderId="0" xfId="0" applyNumberFormat="1" applyFont="1" applyFill="1"/>
    <xf numFmtId="0" fontId="3" fillId="0" borderId="0" xfId="0" applyFont="1" applyFill="1" applyBorder="1"/>
    <xf numFmtId="4" fontId="14" fillId="6" borderId="1" xfId="0" applyNumberFormat="1" applyFont="1" applyFill="1" applyBorder="1"/>
    <xf numFmtId="0" fontId="3" fillId="6" borderId="1" xfId="0" applyFont="1" applyFill="1" applyBorder="1"/>
    <xf numFmtId="4" fontId="3" fillId="6" borderId="1" xfId="0" applyNumberFormat="1" applyFont="1" applyFill="1" applyBorder="1" applyAlignment="1" applyProtection="1"/>
    <xf numFmtId="0" fontId="10" fillId="4" borderId="1" xfId="0" applyFont="1" applyFill="1" applyBorder="1" applyAlignment="1">
      <alignment wrapText="1"/>
    </xf>
    <xf numFmtId="0" fontId="10" fillId="4" borderId="0" xfId="0" applyFont="1" applyFill="1"/>
    <xf numFmtId="0" fontId="10" fillId="4" borderId="1" xfId="0" applyNumberFormat="1" applyFont="1" applyFill="1" applyBorder="1" applyAlignment="1" applyProtection="1"/>
    <xf numFmtId="4" fontId="10" fillId="4" borderId="1" xfId="0" applyNumberFormat="1" applyFont="1" applyFill="1" applyBorder="1" applyAlignment="1" applyProtection="1"/>
    <xf numFmtId="49" fontId="10" fillId="4" borderId="0" xfId="0" applyNumberFormat="1" applyFont="1" applyFill="1"/>
    <xf numFmtId="0" fontId="16" fillId="4" borderId="1" xfId="0" applyFont="1" applyFill="1" applyBorder="1"/>
    <xf numFmtId="4" fontId="10" fillId="4" borderId="1" xfId="0" applyNumberFormat="1" applyFont="1" applyFill="1" applyBorder="1"/>
    <xf numFmtId="0" fontId="16" fillId="0" borderId="1" xfId="0" applyNumberFormat="1" applyFont="1" applyFill="1" applyBorder="1" applyAlignment="1" applyProtection="1"/>
    <xf numFmtId="4" fontId="16" fillId="0" borderId="1" xfId="0" applyNumberFormat="1" applyFont="1" applyFill="1" applyBorder="1" applyAlignment="1" applyProtection="1"/>
    <xf numFmtId="4" fontId="5" fillId="4" borderId="0" xfId="0" applyNumberFormat="1" applyFont="1" applyFill="1"/>
    <xf numFmtId="4" fontId="10" fillId="0" borderId="0" xfId="0" applyNumberFormat="1" applyFont="1" applyBorder="1"/>
    <xf numFmtId="0" fontId="9" fillId="0" borderId="1" xfId="0" applyFont="1" applyFill="1" applyBorder="1"/>
    <xf numFmtId="0" fontId="14" fillId="0" borderId="0" xfId="0" applyFont="1" applyFill="1" applyBorder="1"/>
    <xf numFmtId="4" fontId="16" fillId="0" borderId="1" xfId="0" applyNumberFormat="1" applyFont="1" applyFill="1" applyBorder="1"/>
    <xf numFmtId="4" fontId="10" fillId="0" borderId="0" xfId="0" applyNumberFormat="1" applyFont="1" applyFill="1"/>
    <xf numFmtId="0" fontId="14" fillId="0" borderId="1" xfId="0" applyFont="1" applyFill="1" applyBorder="1"/>
    <xf numFmtId="0" fontId="16" fillId="0" borderId="1" xfId="0" applyFont="1" applyFill="1" applyBorder="1"/>
    <xf numFmtId="49" fontId="16" fillId="0" borderId="1" xfId="0" applyNumberFormat="1" applyFont="1" applyFill="1" applyBorder="1"/>
    <xf numFmtId="0" fontId="5" fillId="0" borderId="0" xfId="0" applyFont="1" applyFill="1"/>
    <xf numFmtId="4" fontId="5" fillId="0" borderId="0" xfId="0" applyNumberFormat="1" applyFont="1" applyFill="1"/>
    <xf numFmtId="0" fontId="11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6"/>
  <sheetViews>
    <sheetView tabSelected="1" topLeftCell="A116" workbookViewId="0">
      <selection activeCell="F148" sqref="F148"/>
    </sheetView>
  </sheetViews>
  <sheetFormatPr defaultColWidth="8.875" defaultRowHeight="11.55"/>
  <cols>
    <col min="1" max="1" width="8.875" style="18"/>
    <col min="2" max="2" width="35.5" style="18" customWidth="1"/>
    <col min="3" max="3" width="12" style="18" customWidth="1"/>
    <col min="4" max="4" width="19.375" style="18" customWidth="1"/>
    <col min="5" max="5" width="13.375" style="19" customWidth="1"/>
    <col min="6" max="6" width="13.375" style="18" customWidth="1"/>
    <col min="7" max="7" width="12.875" style="18" customWidth="1"/>
    <col min="8" max="8" width="12.625" style="19" customWidth="1"/>
    <col min="9" max="9" width="14.375" style="19" customWidth="1"/>
    <col min="10" max="10" width="14.375" style="18" customWidth="1"/>
    <col min="11" max="11" width="9.125" style="18" customWidth="1"/>
    <col min="12" max="16384" width="8.875" style="18"/>
  </cols>
  <sheetData>
    <row r="2" spans="1:11">
      <c r="B2" s="130" t="s">
        <v>11</v>
      </c>
      <c r="C2" s="130"/>
      <c r="D2" s="130"/>
      <c r="E2" s="130"/>
      <c r="F2" s="130"/>
      <c r="G2" s="130"/>
      <c r="H2" s="130"/>
      <c r="I2" s="130"/>
      <c r="J2" s="130"/>
    </row>
    <row r="3" spans="1:11">
      <c r="B3" s="130" t="s">
        <v>12</v>
      </c>
      <c r="C3" s="130"/>
      <c r="D3" s="130"/>
      <c r="E3" s="130"/>
      <c r="F3" s="130"/>
      <c r="G3" s="132"/>
      <c r="H3" s="132"/>
      <c r="I3" s="132"/>
      <c r="J3" s="132"/>
      <c r="K3" s="18" t="s">
        <v>158</v>
      </c>
    </row>
    <row r="4" spans="1:11">
      <c r="B4" s="131" t="s">
        <v>13</v>
      </c>
      <c r="C4" s="131"/>
      <c r="D4" s="131"/>
      <c r="E4" s="131"/>
      <c r="F4" s="131"/>
      <c r="G4" s="51">
        <v>44196</v>
      </c>
    </row>
    <row r="5" spans="1:11" ht="34.65">
      <c r="A5" s="20" t="s">
        <v>0</v>
      </c>
      <c r="B5" s="21" t="s">
        <v>1</v>
      </c>
      <c r="C5" s="21" t="s">
        <v>9</v>
      </c>
      <c r="D5" s="21" t="s">
        <v>10</v>
      </c>
      <c r="E5" s="22" t="s">
        <v>2</v>
      </c>
      <c r="F5" s="21" t="s">
        <v>3</v>
      </c>
      <c r="G5" s="21" t="s">
        <v>4</v>
      </c>
      <c r="H5" s="22" t="s">
        <v>5</v>
      </c>
      <c r="I5" s="22" t="s">
        <v>6</v>
      </c>
      <c r="J5" s="21" t="s">
        <v>7</v>
      </c>
      <c r="K5" s="21" t="s">
        <v>8</v>
      </c>
    </row>
    <row r="6" spans="1:11">
      <c r="B6" s="23" t="s">
        <v>42</v>
      </c>
      <c r="E6" s="24">
        <f>SUM(E7:E19)</f>
        <v>20965893.880000003</v>
      </c>
      <c r="H6" s="99">
        <f>SUM(H7:H19)</f>
        <v>11687000</v>
      </c>
      <c r="I6" s="24">
        <f>SUM(I7:I19)</f>
        <v>13024699.879999999</v>
      </c>
    </row>
    <row r="7" spans="1:11" s="23" customFormat="1">
      <c r="B7" s="25" t="s">
        <v>35</v>
      </c>
      <c r="C7" s="26">
        <v>41963</v>
      </c>
      <c r="D7" s="27" t="s">
        <v>60</v>
      </c>
      <c r="E7" s="76">
        <v>1132100</v>
      </c>
      <c r="F7" s="29">
        <v>45250</v>
      </c>
      <c r="G7" s="30">
        <v>7.0000000000000007E-2</v>
      </c>
      <c r="H7" s="31"/>
      <c r="I7" s="76">
        <v>1132100</v>
      </c>
      <c r="J7" s="29">
        <v>43059</v>
      </c>
      <c r="K7" s="23" t="s">
        <v>61</v>
      </c>
    </row>
    <row r="8" spans="1:11" s="23" customFormat="1">
      <c r="B8" s="25" t="s">
        <v>162</v>
      </c>
      <c r="C8" s="26">
        <v>44195</v>
      </c>
      <c r="D8" s="27" t="s">
        <v>59</v>
      </c>
      <c r="E8" s="76">
        <v>4500000</v>
      </c>
      <c r="F8" s="29" t="s">
        <v>186</v>
      </c>
      <c r="G8" s="77">
        <v>7.4999999999999997E-2</v>
      </c>
      <c r="H8" s="31">
        <v>4500000</v>
      </c>
      <c r="I8" s="76"/>
      <c r="J8" s="29"/>
    </row>
    <row r="9" spans="1:11" s="23" customFormat="1">
      <c r="B9" s="25" t="s">
        <v>184</v>
      </c>
      <c r="C9" s="26">
        <v>43943</v>
      </c>
      <c r="D9" s="27" t="s">
        <v>59</v>
      </c>
      <c r="E9" s="76">
        <v>5034900</v>
      </c>
      <c r="F9" s="29">
        <v>45799</v>
      </c>
      <c r="G9" s="30">
        <v>0.04</v>
      </c>
      <c r="H9" s="31"/>
      <c r="I9" s="76">
        <v>5034900</v>
      </c>
      <c r="J9" s="29"/>
    </row>
    <row r="10" spans="1:11" s="23" customFormat="1">
      <c r="B10" s="25" t="s">
        <v>36</v>
      </c>
      <c r="C10" s="26">
        <v>43531</v>
      </c>
      <c r="D10" s="27" t="s">
        <v>59</v>
      </c>
      <c r="E10" s="76">
        <v>200000</v>
      </c>
      <c r="F10" s="29">
        <v>45358</v>
      </c>
      <c r="G10" s="30">
        <v>7.0000000000000007E-2</v>
      </c>
      <c r="H10" s="31"/>
      <c r="I10" s="76">
        <v>200000</v>
      </c>
      <c r="J10" s="32"/>
    </row>
    <row r="11" spans="1:11" s="23" customFormat="1">
      <c r="B11" s="25" t="s">
        <v>37</v>
      </c>
      <c r="C11" s="26">
        <v>43035</v>
      </c>
      <c r="D11" s="27" t="s">
        <v>59</v>
      </c>
      <c r="E11" s="76">
        <v>12000</v>
      </c>
      <c r="F11" s="29">
        <v>44861</v>
      </c>
      <c r="G11" s="30">
        <v>0.05</v>
      </c>
      <c r="H11" s="31"/>
      <c r="I11" s="76">
        <v>12000</v>
      </c>
      <c r="J11" s="32"/>
    </row>
    <row r="12" spans="1:11" s="23" customFormat="1">
      <c r="B12" s="25" t="s">
        <v>38</v>
      </c>
      <c r="C12" s="26">
        <v>42724</v>
      </c>
      <c r="D12" s="25" t="s">
        <v>182</v>
      </c>
      <c r="E12" s="26">
        <v>44194</v>
      </c>
      <c r="F12" s="27"/>
      <c r="G12" s="30">
        <v>7.0000000000000007E-2</v>
      </c>
      <c r="H12" s="31"/>
      <c r="I12" s="76">
        <v>3790000</v>
      </c>
      <c r="J12" s="32"/>
    </row>
    <row r="13" spans="1:11" s="23" customFormat="1">
      <c r="B13" s="25" t="s">
        <v>38</v>
      </c>
      <c r="C13" s="26">
        <v>44165</v>
      </c>
      <c r="D13" s="27" t="s">
        <v>187</v>
      </c>
      <c r="E13" s="28">
        <v>7184000</v>
      </c>
      <c r="F13" s="29" t="s">
        <v>186</v>
      </c>
      <c r="G13" s="30"/>
      <c r="H13" s="31">
        <v>7184000</v>
      </c>
      <c r="I13" s="28"/>
      <c r="J13" s="32"/>
    </row>
    <row r="14" spans="1:11" s="23" customFormat="1">
      <c r="B14" s="25" t="s">
        <v>182</v>
      </c>
      <c r="C14" s="26">
        <v>44194</v>
      </c>
      <c r="D14" s="27"/>
      <c r="E14" s="76">
        <v>2577554.9900000002</v>
      </c>
      <c r="F14" s="29">
        <v>46020</v>
      </c>
      <c r="G14" s="30">
        <v>0.06</v>
      </c>
      <c r="H14" s="31"/>
      <c r="I14" s="76">
        <v>2577554.9900000002</v>
      </c>
      <c r="J14" s="32"/>
    </row>
    <row r="15" spans="1:11" s="23" customFormat="1">
      <c r="B15" s="25" t="s">
        <v>183</v>
      </c>
      <c r="C15" s="26">
        <v>43882</v>
      </c>
      <c r="D15" s="27" t="s">
        <v>59</v>
      </c>
      <c r="E15" s="76">
        <v>2000</v>
      </c>
      <c r="F15" s="29">
        <v>44978</v>
      </c>
      <c r="G15" s="30">
        <v>7.0000000000000007E-2</v>
      </c>
      <c r="H15" s="31"/>
      <c r="I15" s="76">
        <v>2000</v>
      </c>
      <c r="J15" s="32"/>
    </row>
    <row r="16" spans="1:11" s="23" customFormat="1">
      <c r="B16" s="25" t="s">
        <v>185</v>
      </c>
      <c r="C16" s="26">
        <v>43983</v>
      </c>
      <c r="D16" s="27" t="s">
        <v>59</v>
      </c>
      <c r="E16" s="76">
        <v>12006.7</v>
      </c>
      <c r="F16" s="29">
        <v>45809</v>
      </c>
      <c r="G16" s="30">
        <v>7.0000000000000007E-2</v>
      </c>
      <c r="H16" s="31"/>
      <c r="I16" s="76">
        <v>12006.7</v>
      </c>
      <c r="J16" s="32"/>
    </row>
    <row r="17" spans="2:11" s="23" customFormat="1">
      <c r="B17" s="25" t="s">
        <v>39</v>
      </c>
      <c r="C17" s="26">
        <v>42979</v>
      </c>
      <c r="D17" s="27" t="s">
        <v>59</v>
      </c>
      <c r="E17" s="76">
        <v>3000</v>
      </c>
      <c r="F17" s="88">
        <v>44075</v>
      </c>
      <c r="G17" s="30">
        <v>7.0000000000000007E-2</v>
      </c>
      <c r="H17" s="31">
        <v>3000</v>
      </c>
      <c r="I17" s="76"/>
      <c r="J17" s="32"/>
      <c r="K17" s="64"/>
    </row>
    <row r="18" spans="2:11" s="23" customFormat="1">
      <c r="B18" s="25" t="s">
        <v>40</v>
      </c>
      <c r="C18" s="26">
        <v>43004</v>
      </c>
      <c r="D18" s="27" t="s">
        <v>59</v>
      </c>
      <c r="E18" s="76">
        <v>25800</v>
      </c>
      <c r="F18" s="88">
        <v>44830</v>
      </c>
      <c r="G18" s="30">
        <v>7.0000000000000007E-2</v>
      </c>
      <c r="H18" s="31"/>
      <c r="I18" s="76">
        <v>25800</v>
      </c>
      <c r="J18" s="32"/>
    </row>
    <row r="19" spans="2:11" s="23" customFormat="1">
      <c r="B19" s="25" t="s">
        <v>41</v>
      </c>
      <c r="C19" s="26">
        <v>43435</v>
      </c>
      <c r="D19" s="27" t="s">
        <v>59</v>
      </c>
      <c r="E19" s="76">
        <v>238338.19</v>
      </c>
      <c r="F19" s="88">
        <v>45261</v>
      </c>
      <c r="G19" s="30">
        <v>0.06</v>
      </c>
      <c r="H19" s="31"/>
      <c r="I19" s="76">
        <v>238338.19</v>
      </c>
      <c r="J19" s="32"/>
    </row>
    <row r="20" spans="2:11" s="33" customFormat="1">
      <c r="B20" s="34"/>
      <c r="E20" s="28"/>
      <c r="F20" s="89"/>
      <c r="H20" s="35"/>
      <c r="I20" s="36"/>
    </row>
    <row r="21" spans="2:11" s="33" customFormat="1">
      <c r="B21" s="25" t="s">
        <v>58</v>
      </c>
      <c r="E21" s="28">
        <f>SUM(E22:E34)</f>
        <v>2413661.17</v>
      </c>
      <c r="F21" s="89"/>
      <c r="H21" s="119">
        <f>SUM(H22:H34)</f>
        <v>474490.53</v>
      </c>
      <c r="I21" s="92">
        <f>SUM(I22:I34)</f>
        <v>1939170.64</v>
      </c>
    </row>
    <row r="22" spans="2:11" s="23" customFormat="1">
      <c r="B22" s="25" t="s">
        <v>35</v>
      </c>
      <c r="C22" s="26">
        <v>41963</v>
      </c>
      <c r="D22" s="27" t="s">
        <v>60</v>
      </c>
      <c r="E22" s="28">
        <v>721590.99</v>
      </c>
      <c r="F22" s="88">
        <v>45250</v>
      </c>
      <c r="G22" s="30">
        <v>7.0000000000000007E-2</v>
      </c>
      <c r="H22" s="31"/>
      <c r="I22" s="28">
        <v>721590.99</v>
      </c>
      <c r="J22" s="29">
        <v>43059</v>
      </c>
      <c r="K22" s="23" t="s">
        <v>61</v>
      </c>
    </row>
    <row r="23" spans="2:11" s="23" customFormat="1">
      <c r="B23" s="25" t="s">
        <v>162</v>
      </c>
      <c r="C23" s="26">
        <v>44195</v>
      </c>
      <c r="D23" s="27" t="s">
        <v>59</v>
      </c>
      <c r="E23" s="28">
        <v>5000</v>
      </c>
      <c r="F23" s="29" t="s">
        <v>186</v>
      </c>
      <c r="G23" s="77">
        <v>7.4999999999999997E-2</v>
      </c>
      <c r="H23" s="31">
        <v>5000</v>
      </c>
      <c r="I23" s="28"/>
      <c r="J23" s="29"/>
    </row>
    <row r="24" spans="2:11" s="23" customFormat="1">
      <c r="B24" s="25" t="s">
        <v>36</v>
      </c>
      <c r="C24" s="26">
        <v>43531</v>
      </c>
      <c r="D24" s="27" t="s">
        <v>59</v>
      </c>
      <c r="E24" s="28">
        <v>320095.31</v>
      </c>
      <c r="F24" s="88">
        <v>45358</v>
      </c>
      <c r="G24" s="30">
        <v>7.0000000000000007E-2</v>
      </c>
      <c r="H24" s="31"/>
      <c r="I24" s="28">
        <v>320095.31</v>
      </c>
      <c r="J24" s="32"/>
    </row>
    <row r="25" spans="2:11" s="23" customFormat="1">
      <c r="B25" s="25" t="s">
        <v>182</v>
      </c>
      <c r="C25" s="26">
        <v>44194</v>
      </c>
      <c r="D25" s="27"/>
      <c r="E25" s="28">
        <v>916</v>
      </c>
      <c r="F25" s="29">
        <v>46020</v>
      </c>
      <c r="G25" s="30">
        <v>0.06</v>
      </c>
      <c r="H25" s="31"/>
      <c r="I25" s="28">
        <v>916</v>
      </c>
      <c r="J25" s="32"/>
    </row>
    <row r="26" spans="2:11" s="23" customFormat="1">
      <c r="B26" s="25" t="s">
        <v>38</v>
      </c>
      <c r="C26" s="26">
        <v>43035</v>
      </c>
      <c r="D26" s="27" t="s">
        <v>59</v>
      </c>
      <c r="E26" s="28">
        <v>707897.68</v>
      </c>
      <c r="F26" s="88">
        <v>44861</v>
      </c>
      <c r="G26" s="30">
        <v>0.05</v>
      </c>
      <c r="H26" s="31"/>
      <c r="I26" s="28">
        <v>707897.68</v>
      </c>
      <c r="J26" s="32"/>
    </row>
    <row r="27" spans="2:11" s="23" customFormat="1">
      <c r="B27" s="25" t="s">
        <v>38</v>
      </c>
      <c r="C27" s="26">
        <v>44165</v>
      </c>
      <c r="D27" s="27" t="s">
        <v>187</v>
      </c>
      <c r="E27" s="28">
        <v>467957.82</v>
      </c>
      <c r="F27" s="29" t="s">
        <v>186</v>
      </c>
      <c r="G27" s="30"/>
      <c r="H27" s="31">
        <v>467957.82</v>
      </c>
      <c r="I27" s="28"/>
      <c r="J27" s="32"/>
    </row>
    <row r="28" spans="2:11" s="23" customFormat="1">
      <c r="B28" s="25" t="s">
        <v>55</v>
      </c>
      <c r="C28" s="26">
        <v>42724</v>
      </c>
      <c r="D28" s="27" t="s">
        <v>59</v>
      </c>
      <c r="E28" s="28">
        <v>3258.41</v>
      </c>
      <c r="F28" s="88">
        <v>44550</v>
      </c>
      <c r="G28" s="30">
        <v>7.0000000000000007E-2</v>
      </c>
      <c r="H28" s="31"/>
      <c r="I28" s="28">
        <v>3258.41</v>
      </c>
      <c r="J28" s="32"/>
    </row>
    <row r="29" spans="2:11" s="23" customFormat="1">
      <c r="B29" s="25" t="s">
        <v>56</v>
      </c>
      <c r="C29" s="26">
        <v>42979</v>
      </c>
      <c r="D29" s="27" t="s">
        <v>59</v>
      </c>
      <c r="E29" s="28">
        <v>1532.71</v>
      </c>
      <c r="F29" s="88">
        <v>44075</v>
      </c>
      <c r="G29" s="30">
        <v>7.0000000000000007E-2</v>
      </c>
      <c r="H29" s="31">
        <v>1532.71</v>
      </c>
      <c r="I29" s="28"/>
      <c r="J29" s="32"/>
      <c r="K29" s="64"/>
    </row>
    <row r="30" spans="2:11" s="23" customFormat="1">
      <c r="B30" s="25" t="s">
        <v>57</v>
      </c>
      <c r="C30" s="26">
        <v>43004</v>
      </c>
      <c r="D30" s="27" t="s">
        <v>59</v>
      </c>
      <c r="E30" s="28">
        <v>4967.72</v>
      </c>
      <c r="F30" s="88">
        <v>44830</v>
      </c>
      <c r="G30" s="30">
        <v>7.0000000000000007E-2</v>
      </c>
      <c r="H30" s="31"/>
      <c r="I30" s="28">
        <v>4967.72</v>
      </c>
      <c r="J30" s="32"/>
    </row>
    <row r="31" spans="2:11" s="44" customFormat="1">
      <c r="B31" s="37" t="s">
        <v>41</v>
      </c>
      <c r="C31" s="38">
        <v>43435</v>
      </c>
      <c r="D31" s="39" t="s">
        <v>59</v>
      </c>
      <c r="E31" s="28">
        <v>59538.95</v>
      </c>
      <c r="F31" s="40">
        <v>45261</v>
      </c>
      <c r="G31" s="41">
        <v>0.06</v>
      </c>
      <c r="H31" s="42"/>
      <c r="I31" s="28">
        <v>59538.95</v>
      </c>
      <c r="J31" s="43"/>
    </row>
    <row r="32" spans="2:11" s="44" customFormat="1">
      <c r="B32" s="37" t="s">
        <v>246</v>
      </c>
      <c r="C32" s="26">
        <v>43943</v>
      </c>
      <c r="D32" s="27" t="s">
        <v>59</v>
      </c>
      <c r="E32" s="28">
        <v>116049.94</v>
      </c>
      <c r="F32" s="29">
        <v>45799</v>
      </c>
      <c r="G32" s="41">
        <v>0.04</v>
      </c>
      <c r="H32" s="42"/>
      <c r="I32" s="28">
        <v>116049.94</v>
      </c>
      <c r="J32" s="43"/>
    </row>
    <row r="33" spans="2:10" s="44" customFormat="1">
      <c r="B33" s="25" t="s">
        <v>183</v>
      </c>
      <c r="C33" s="26">
        <v>43882</v>
      </c>
      <c r="D33" s="27" t="s">
        <v>59</v>
      </c>
      <c r="E33" s="28">
        <v>2343.09</v>
      </c>
      <c r="F33" s="29">
        <v>44978</v>
      </c>
      <c r="G33" s="41">
        <v>7.0000000000000007E-2</v>
      </c>
      <c r="H33" s="42"/>
      <c r="I33" s="28">
        <v>2343.09</v>
      </c>
      <c r="J33" s="43"/>
    </row>
    <row r="34" spans="2:10" s="23" customFormat="1">
      <c r="B34" s="25" t="s">
        <v>27</v>
      </c>
      <c r="C34" s="26">
        <v>43208</v>
      </c>
      <c r="D34" s="45" t="s">
        <v>59</v>
      </c>
      <c r="E34" s="28">
        <v>2512.5500000000002</v>
      </c>
      <c r="F34" s="29">
        <v>45034</v>
      </c>
      <c r="G34" s="30">
        <v>7.0000000000000007E-2</v>
      </c>
      <c r="H34" s="31"/>
      <c r="I34" s="28">
        <v>2512.5500000000002</v>
      </c>
      <c r="J34" s="32"/>
    </row>
    <row r="35" spans="2:10">
      <c r="B35" s="34"/>
      <c r="E35" s="28"/>
      <c r="I35" s="36"/>
    </row>
    <row r="36" spans="2:10">
      <c r="B36" s="23" t="s">
        <v>34</v>
      </c>
      <c r="E36" s="24">
        <f>SUM(E37:E77)</f>
        <v>12153652.009999998</v>
      </c>
      <c r="H36" s="24">
        <f>SUM(H37:H77)</f>
        <v>12153652.009999998</v>
      </c>
      <c r="I36" s="24"/>
    </row>
    <row r="37" spans="2:10" s="23" customFormat="1">
      <c r="B37" s="73" t="s">
        <v>20</v>
      </c>
      <c r="C37" s="23" t="s">
        <v>62</v>
      </c>
      <c r="D37" s="27"/>
      <c r="E37" s="74">
        <v>2764.32</v>
      </c>
      <c r="F37" s="32"/>
      <c r="H37" s="74">
        <v>2764.32</v>
      </c>
      <c r="I37" s="28"/>
      <c r="J37" s="32"/>
    </row>
    <row r="38" spans="2:10" s="23" customFormat="1">
      <c r="B38" s="73" t="s">
        <v>191</v>
      </c>
      <c r="C38" s="23" t="s">
        <v>62</v>
      </c>
      <c r="D38" s="27"/>
      <c r="E38" s="73">
        <v>219</v>
      </c>
      <c r="F38" s="32"/>
      <c r="H38" s="73">
        <v>219</v>
      </c>
      <c r="I38" s="28"/>
      <c r="J38" s="32"/>
    </row>
    <row r="39" spans="2:10" s="23" customFormat="1">
      <c r="B39" s="73" t="s">
        <v>192</v>
      </c>
      <c r="C39" s="23" t="s">
        <v>62</v>
      </c>
      <c r="D39" s="27"/>
      <c r="E39" s="73">
        <v>303.07</v>
      </c>
      <c r="F39" s="32"/>
      <c r="H39" s="73">
        <v>303.07</v>
      </c>
      <c r="I39" s="28"/>
      <c r="J39" s="32"/>
    </row>
    <row r="40" spans="2:10" s="23" customFormat="1">
      <c r="B40" s="73" t="s">
        <v>18</v>
      </c>
      <c r="C40" s="23" t="s">
        <v>62</v>
      </c>
      <c r="D40" s="27"/>
      <c r="E40" s="74">
        <v>611396.61</v>
      </c>
      <c r="F40" s="32"/>
      <c r="H40" s="74">
        <v>611396.61</v>
      </c>
      <c r="I40" s="28"/>
      <c r="J40" s="32"/>
    </row>
    <row r="41" spans="2:10" s="23" customFormat="1">
      <c r="B41" s="73" t="s">
        <v>25</v>
      </c>
      <c r="C41" s="23" t="s">
        <v>62</v>
      </c>
      <c r="D41" s="27"/>
      <c r="E41" s="73">
        <v>60</v>
      </c>
      <c r="F41" s="32"/>
      <c r="H41" s="73">
        <v>60</v>
      </c>
      <c r="I41" s="28"/>
      <c r="J41" s="32"/>
    </row>
    <row r="42" spans="2:10" s="23" customFormat="1">
      <c r="B42" s="73" t="s">
        <v>193</v>
      </c>
      <c r="C42" s="23" t="s">
        <v>62</v>
      </c>
      <c r="D42" s="27"/>
      <c r="E42" s="73">
        <v>170</v>
      </c>
      <c r="F42" s="32"/>
      <c r="H42" s="73">
        <v>170</v>
      </c>
      <c r="I42" s="28"/>
      <c r="J42" s="32"/>
    </row>
    <row r="43" spans="2:10" s="23" customFormat="1">
      <c r="B43" s="73" t="s">
        <v>30</v>
      </c>
      <c r="C43" s="23" t="s">
        <v>62</v>
      </c>
      <c r="D43" s="27"/>
      <c r="E43" s="74">
        <v>86400</v>
      </c>
      <c r="F43" s="32"/>
      <c r="H43" s="74">
        <v>86400</v>
      </c>
      <c r="I43" s="28"/>
      <c r="J43" s="32"/>
    </row>
    <row r="44" spans="2:10" s="23" customFormat="1">
      <c r="B44" s="73" t="s">
        <v>194</v>
      </c>
      <c r="C44" s="23" t="s">
        <v>62</v>
      </c>
      <c r="D44" s="27"/>
      <c r="E44" s="73">
        <v>15</v>
      </c>
      <c r="F44" s="32"/>
      <c r="H44" s="73">
        <v>15</v>
      </c>
      <c r="I44" s="28"/>
      <c r="J44" s="32"/>
    </row>
    <row r="45" spans="2:10" s="23" customFormat="1">
      <c r="B45" s="73" t="s">
        <v>22</v>
      </c>
      <c r="C45" s="23" t="s">
        <v>62</v>
      </c>
      <c r="D45" s="27"/>
      <c r="E45" s="74">
        <v>9047.0400000000009</v>
      </c>
      <c r="F45" s="32"/>
      <c r="H45" s="74">
        <v>9047.0400000000009</v>
      </c>
      <c r="I45" s="28"/>
      <c r="J45" s="32"/>
    </row>
    <row r="46" spans="2:10" s="23" customFormat="1">
      <c r="B46" s="73" t="s">
        <v>28</v>
      </c>
      <c r="C46" s="23" t="s">
        <v>62</v>
      </c>
      <c r="D46" s="27"/>
      <c r="E46" s="74">
        <v>3584417.84</v>
      </c>
      <c r="F46" s="32"/>
      <c r="H46" s="74">
        <v>3584417.84</v>
      </c>
      <c r="I46" s="28"/>
      <c r="J46" s="32"/>
    </row>
    <row r="47" spans="2:10" s="23" customFormat="1">
      <c r="B47" s="73" t="s">
        <v>32</v>
      </c>
      <c r="C47" s="23" t="s">
        <v>62</v>
      </c>
      <c r="D47" s="27"/>
      <c r="E47" s="73">
        <v>383.02</v>
      </c>
      <c r="F47" s="32"/>
      <c r="H47" s="73">
        <v>383.02</v>
      </c>
      <c r="I47" s="28"/>
      <c r="J47" s="32"/>
    </row>
    <row r="48" spans="2:10" s="23" customFormat="1">
      <c r="B48" s="73" t="s">
        <v>21</v>
      </c>
      <c r="C48" s="23" t="s">
        <v>62</v>
      </c>
      <c r="D48" s="27"/>
      <c r="E48" s="74">
        <v>151002.43</v>
      </c>
      <c r="F48" s="32"/>
      <c r="H48" s="74">
        <v>151002.43</v>
      </c>
      <c r="I48" s="28"/>
      <c r="J48" s="32"/>
    </row>
    <row r="49" spans="1:10" s="23" customFormat="1">
      <c r="A49" s="46"/>
      <c r="B49" s="73" t="s">
        <v>19</v>
      </c>
      <c r="C49" s="23" t="s">
        <v>62</v>
      </c>
      <c r="D49" s="27"/>
      <c r="E49" s="73">
        <v>252</v>
      </c>
      <c r="F49" s="32"/>
      <c r="H49" s="73">
        <v>252</v>
      </c>
      <c r="I49" s="28"/>
      <c r="J49" s="32"/>
    </row>
    <row r="50" spans="1:10" s="23" customFormat="1">
      <c r="B50" s="73" t="s">
        <v>29</v>
      </c>
      <c r="C50" s="23" t="s">
        <v>62</v>
      </c>
      <c r="D50" s="27"/>
      <c r="E50" s="74">
        <v>3168</v>
      </c>
      <c r="F50" s="32"/>
      <c r="H50" s="74">
        <v>3168</v>
      </c>
      <c r="I50" s="28"/>
      <c r="J50" s="32"/>
    </row>
    <row r="51" spans="1:10" s="23" customFormat="1">
      <c r="B51" s="73" t="s">
        <v>33</v>
      </c>
      <c r="C51" s="23" t="s">
        <v>62</v>
      </c>
      <c r="D51" s="27"/>
      <c r="E51" s="73">
        <v>161.63</v>
      </c>
      <c r="F51" s="32"/>
      <c r="H51" s="73">
        <v>161.63</v>
      </c>
      <c r="I51" s="28"/>
      <c r="J51" s="32"/>
    </row>
    <row r="52" spans="1:10" s="23" customFormat="1">
      <c r="B52" s="73" t="s">
        <v>31</v>
      </c>
      <c r="C52" s="23" t="s">
        <v>62</v>
      </c>
      <c r="D52" s="27"/>
      <c r="E52" s="74">
        <v>46963.48</v>
      </c>
      <c r="F52" s="32"/>
      <c r="H52" s="74">
        <v>46963.48</v>
      </c>
      <c r="I52" s="28"/>
      <c r="J52" s="32"/>
    </row>
    <row r="53" spans="1:10" s="23" customFormat="1">
      <c r="B53" s="73" t="s">
        <v>24</v>
      </c>
      <c r="C53" s="23" t="s">
        <v>62</v>
      </c>
      <c r="D53" s="27"/>
      <c r="E53" s="74">
        <v>2239.9499999999998</v>
      </c>
      <c r="F53" s="32"/>
      <c r="H53" s="74">
        <v>2239.9499999999998</v>
      </c>
      <c r="I53" s="28"/>
      <c r="J53" s="32"/>
    </row>
    <row r="54" spans="1:10" s="23" customFormat="1">
      <c r="B54" s="73" t="s">
        <v>16</v>
      </c>
      <c r="C54" s="23" t="s">
        <v>62</v>
      </c>
      <c r="D54" s="27"/>
      <c r="E54" s="74">
        <v>9600</v>
      </c>
      <c r="F54" s="32"/>
      <c r="H54" s="74">
        <v>9600</v>
      </c>
      <c r="I54" s="28"/>
      <c r="J54" s="32"/>
    </row>
    <row r="55" spans="1:10" s="23" customFormat="1">
      <c r="B55" s="73" t="s">
        <v>23</v>
      </c>
      <c r="C55" s="23" t="s">
        <v>62</v>
      </c>
      <c r="D55" s="27"/>
      <c r="E55" s="73">
        <v>785.48</v>
      </c>
      <c r="F55" s="32"/>
      <c r="H55" s="73">
        <v>785.48</v>
      </c>
      <c r="I55" s="28"/>
      <c r="J55" s="32"/>
    </row>
    <row r="56" spans="1:10" s="23" customFormat="1">
      <c r="B56" s="73" t="s">
        <v>195</v>
      </c>
      <c r="C56" s="23" t="s">
        <v>62</v>
      </c>
      <c r="D56" s="27"/>
      <c r="E56" s="74">
        <v>56977.54</v>
      </c>
      <c r="F56" s="32"/>
      <c r="H56" s="74">
        <v>56977.54</v>
      </c>
      <c r="I56" s="28"/>
      <c r="J56" s="32"/>
    </row>
    <row r="57" spans="1:10" s="23" customFormat="1">
      <c r="B57" s="73" t="s">
        <v>196</v>
      </c>
      <c r="C57" s="23" t="s">
        <v>62</v>
      </c>
      <c r="D57" s="27"/>
      <c r="E57" s="73">
        <v>288</v>
      </c>
      <c r="F57" s="32"/>
      <c r="H57" s="73">
        <v>288</v>
      </c>
      <c r="I57" s="28"/>
      <c r="J57" s="32"/>
    </row>
    <row r="58" spans="1:10" s="23" customFormat="1">
      <c r="B58" s="73" t="s">
        <v>108</v>
      </c>
      <c r="C58" s="23" t="s">
        <v>62</v>
      </c>
      <c r="D58" s="27"/>
      <c r="E58" s="74">
        <v>1636188.71</v>
      </c>
      <c r="F58" s="32"/>
      <c r="H58" s="74">
        <v>1636188.71</v>
      </c>
      <c r="I58" s="28"/>
      <c r="J58" s="32"/>
    </row>
    <row r="59" spans="1:10" s="23" customFormat="1">
      <c r="B59" s="73" t="s">
        <v>172</v>
      </c>
      <c r="C59" s="23" t="s">
        <v>62</v>
      </c>
      <c r="D59" s="27"/>
      <c r="E59" s="74">
        <v>340537.27</v>
      </c>
      <c r="F59" s="32"/>
      <c r="H59" s="74">
        <v>340537.27</v>
      </c>
      <c r="I59" s="28"/>
      <c r="J59" s="32"/>
    </row>
    <row r="60" spans="1:10" s="23" customFormat="1">
      <c r="B60" s="73" t="s">
        <v>110</v>
      </c>
      <c r="C60" s="23" t="s">
        <v>62</v>
      </c>
      <c r="D60" s="27"/>
      <c r="E60" s="74">
        <v>12825.8</v>
      </c>
      <c r="F60" s="32"/>
      <c r="H60" s="74">
        <v>12825.8</v>
      </c>
      <c r="I60" s="28"/>
      <c r="J60" s="32"/>
    </row>
    <row r="61" spans="1:10" s="23" customFormat="1">
      <c r="B61" s="73" t="s">
        <v>197</v>
      </c>
      <c r="C61" s="23" t="s">
        <v>62</v>
      </c>
      <c r="D61" s="27"/>
      <c r="E61" s="74">
        <v>1440958.24</v>
      </c>
      <c r="F61" s="32"/>
      <c r="H61" s="74">
        <v>1440958.24</v>
      </c>
      <c r="I61" s="28"/>
      <c r="J61" s="32"/>
    </row>
    <row r="62" spans="1:10" s="23" customFormat="1">
      <c r="B62" s="73" t="s">
        <v>17</v>
      </c>
      <c r="C62" s="23" t="s">
        <v>62</v>
      </c>
      <c r="D62" s="27"/>
      <c r="E62" s="74">
        <v>2774547.79</v>
      </c>
      <c r="F62" s="32"/>
      <c r="H62" s="74">
        <v>2774547.79</v>
      </c>
      <c r="I62" s="28"/>
      <c r="J62" s="32"/>
    </row>
    <row r="63" spans="1:10" s="23" customFormat="1">
      <c r="B63" s="73" t="s">
        <v>198</v>
      </c>
      <c r="C63" s="23" t="s">
        <v>62</v>
      </c>
      <c r="D63" s="27"/>
      <c r="E63" s="74">
        <v>19634.62</v>
      </c>
      <c r="F63" s="32"/>
      <c r="H63" s="74">
        <v>19634.62</v>
      </c>
      <c r="I63" s="28"/>
      <c r="J63" s="32"/>
    </row>
    <row r="64" spans="1:10" s="23" customFormat="1">
      <c r="B64" s="73" t="s">
        <v>175</v>
      </c>
      <c r="C64" s="23" t="s">
        <v>62</v>
      </c>
      <c r="D64" s="27"/>
      <c r="E64" s="73">
        <v>612</v>
      </c>
      <c r="F64" s="32"/>
      <c r="H64" s="73">
        <v>612</v>
      </c>
      <c r="I64" s="28"/>
      <c r="J64" s="32"/>
    </row>
    <row r="65" spans="1:10" s="23" customFormat="1">
      <c r="B65" s="73" t="s">
        <v>199</v>
      </c>
      <c r="C65" s="23" t="s">
        <v>62</v>
      </c>
      <c r="D65" s="27"/>
      <c r="E65" s="74">
        <v>164643.26</v>
      </c>
      <c r="F65" s="32"/>
      <c r="H65" s="74">
        <v>164643.26</v>
      </c>
      <c r="I65" s="28"/>
      <c r="J65" s="32"/>
    </row>
    <row r="66" spans="1:10" s="23" customFormat="1">
      <c r="B66" s="73" t="s">
        <v>200</v>
      </c>
      <c r="C66" s="23" t="s">
        <v>62</v>
      </c>
      <c r="D66" s="27"/>
      <c r="E66" s="73">
        <v>539.79</v>
      </c>
      <c r="F66" s="32"/>
      <c r="H66" s="73">
        <v>539.79</v>
      </c>
      <c r="I66" s="28"/>
      <c r="J66" s="32"/>
    </row>
    <row r="67" spans="1:10" s="23" customFormat="1">
      <c r="B67" s="73" t="s">
        <v>201</v>
      </c>
      <c r="C67" s="23" t="s">
        <v>62</v>
      </c>
      <c r="D67" s="27"/>
      <c r="E67" s="74">
        <v>1200</v>
      </c>
      <c r="F67" s="32"/>
      <c r="H67" s="74">
        <v>1200</v>
      </c>
      <c r="I67" s="28"/>
      <c r="J67" s="32"/>
    </row>
    <row r="68" spans="1:10" s="23" customFormat="1">
      <c r="B68" s="73" t="s">
        <v>202</v>
      </c>
      <c r="C68" s="23" t="s">
        <v>62</v>
      </c>
      <c r="D68" s="27"/>
      <c r="E68" s="74">
        <v>42000</v>
      </c>
      <c r="F68" s="32"/>
      <c r="H68" s="74">
        <v>42000</v>
      </c>
      <c r="I68" s="28"/>
      <c r="J68" s="32"/>
    </row>
    <row r="69" spans="1:10" s="23" customFormat="1">
      <c r="B69" s="73" t="s">
        <v>203</v>
      </c>
      <c r="C69" s="23" t="s">
        <v>62</v>
      </c>
      <c r="D69" s="27"/>
      <c r="E69" s="73">
        <v>82.63</v>
      </c>
      <c r="F69" s="32"/>
      <c r="H69" s="73">
        <v>82.63</v>
      </c>
      <c r="I69" s="28"/>
      <c r="J69" s="32"/>
    </row>
    <row r="70" spans="1:10" s="23" customFormat="1">
      <c r="B70" s="73" t="s">
        <v>204</v>
      </c>
      <c r="C70" s="23" t="s">
        <v>62</v>
      </c>
      <c r="D70" s="27"/>
      <c r="E70" s="73">
        <v>94.62</v>
      </c>
      <c r="F70" s="32"/>
      <c r="H70" s="73">
        <v>94.62</v>
      </c>
      <c r="I70" s="28"/>
      <c r="J70" s="32"/>
    </row>
    <row r="71" spans="1:10" s="23" customFormat="1">
      <c r="B71" s="73" t="s">
        <v>205</v>
      </c>
      <c r="C71" s="23" t="s">
        <v>62</v>
      </c>
      <c r="D71" s="27"/>
      <c r="E71" s="73">
        <v>48</v>
      </c>
      <c r="F71" s="32"/>
      <c r="H71" s="73">
        <v>48</v>
      </c>
      <c r="I71" s="28"/>
      <c r="J71" s="32"/>
    </row>
    <row r="72" spans="1:10" s="23" customFormat="1">
      <c r="B72" s="73" t="s">
        <v>206</v>
      </c>
      <c r="C72" s="23" t="s">
        <v>62</v>
      </c>
      <c r="D72" s="27"/>
      <c r="E72" s="74">
        <v>837173.51</v>
      </c>
      <c r="F72" s="32"/>
      <c r="H72" s="74">
        <v>837173.51</v>
      </c>
      <c r="I72" s="28"/>
      <c r="J72" s="32"/>
    </row>
    <row r="73" spans="1:10" s="23" customFormat="1">
      <c r="B73" s="73" t="s">
        <v>207</v>
      </c>
      <c r="C73" s="23" t="s">
        <v>62</v>
      </c>
      <c r="D73" s="27"/>
      <c r="E73" s="74">
        <v>31162.14</v>
      </c>
      <c r="F73" s="32"/>
      <c r="H73" s="74">
        <v>31162.14</v>
      </c>
      <c r="I73" s="28"/>
      <c r="J73" s="32"/>
    </row>
    <row r="74" spans="1:10" s="23" customFormat="1">
      <c r="B74" s="73" t="s">
        <v>88</v>
      </c>
      <c r="C74" s="23" t="s">
        <v>62</v>
      </c>
      <c r="D74" s="27"/>
      <c r="E74" s="74">
        <v>283673.02</v>
      </c>
      <c r="F74" s="32"/>
      <c r="H74" s="74">
        <v>283673.02</v>
      </c>
      <c r="I74" s="28"/>
      <c r="J74" s="32"/>
    </row>
    <row r="75" spans="1:10" s="23" customFormat="1">
      <c r="B75" s="73" t="s">
        <v>208</v>
      </c>
      <c r="C75" s="23" t="s">
        <v>62</v>
      </c>
      <c r="D75" s="27"/>
      <c r="E75" s="73">
        <v>170</v>
      </c>
      <c r="F75" s="32"/>
      <c r="H75" s="73">
        <v>170</v>
      </c>
      <c r="I75" s="28"/>
      <c r="J75" s="32"/>
    </row>
    <row r="76" spans="1:10" s="23" customFormat="1">
      <c r="A76" s="46"/>
      <c r="B76" s="73" t="s">
        <v>209</v>
      </c>
      <c r="C76" s="23" t="s">
        <v>62</v>
      </c>
      <c r="D76" s="27"/>
      <c r="E76" s="73">
        <v>333</v>
      </c>
      <c r="F76" s="32"/>
      <c r="H76" s="73">
        <v>333</v>
      </c>
      <c r="I76" s="28"/>
      <c r="J76" s="32"/>
    </row>
    <row r="77" spans="1:10" s="23" customFormat="1">
      <c r="B77" s="73" t="s">
        <v>210</v>
      </c>
      <c r="C77" s="23" t="s">
        <v>62</v>
      </c>
      <c r="D77" s="27"/>
      <c r="E77" s="73">
        <v>613.20000000000005</v>
      </c>
      <c r="F77" s="32"/>
      <c r="H77" s="73">
        <v>613.20000000000005</v>
      </c>
      <c r="I77" s="28"/>
      <c r="J77" s="32"/>
    </row>
    <row r="78" spans="1:10" s="33" customFormat="1">
      <c r="B78" s="72"/>
      <c r="E78" s="83"/>
      <c r="H78" s="72"/>
      <c r="I78" s="84"/>
    </row>
    <row r="79" spans="1:10" s="33" customFormat="1">
      <c r="A79" s="23"/>
      <c r="B79" s="73" t="s">
        <v>220</v>
      </c>
      <c r="C79" s="23"/>
      <c r="D79" s="23"/>
      <c r="E79" s="74">
        <v>161482.19</v>
      </c>
      <c r="F79" s="36"/>
      <c r="G79" s="36"/>
      <c r="H79" s="86">
        <v>161482.19</v>
      </c>
      <c r="I79" s="28"/>
    </row>
    <row r="80" spans="1:10">
      <c r="E80" s="85"/>
      <c r="H80" s="87">
        <f>SUM(H79+H36)</f>
        <v>12315134.199999997</v>
      </c>
      <c r="I80" s="62" t="s">
        <v>148</v>
      </c>
    </row>
    <row r="81" spans="2:10">
      <c r="E81" s="36"/>
      <c r="I81" s="36"/>
    </row>
    <row r="82" spans="2:10">
      <c r="B82" s="47" t="s">
        <v>54</v>
      </c>
      <c r="E82" s="24">
        <f>SUM(E83:E96)</f>
        <v>12938355.600000001</v>
      </c>
      <c r="H82" s="92">
        <f>SUM(H83:H96)</f>
        <v>1172006.18</v>
      </c>
      <c r="I82" s="92">
        <f>SUM(I83:I96)</f>
        <v>11766349.420000002</v>
      </c>
    </row>
    <row r="83" spans="2:10" s="23" customFormat="1">
      <c r="B83" s="25" t="s">
        <v>43</v>
      </c>
      <c r="C83" s="23">
        <v>2019</v>
      </c>
      <c r="D83" s="23" t="s">
        <v>66</v>
      </c>
      <c r="E83" s="76">
        <v>945.16</v>
      </c>
      <c r="F83" s="32"/>
      <c r="H83" s="76">
        <v>945.16</v>
      </c>
      <c r="I83" s="36"/>
      <c r="J83" s="32"/>
    </row>
    <row r="84" spans="2:10" s="23" customFormat="1">
      <c r="B84" s="25" t="s">
        <v>44</v>
      </c>
      <c r="C84" s="23">
        <v>2020</v>
      </c>
      <c r="E84" s="76">
        <f>129407.18+10957.71+2000</f>
        <v>142364.88999999998</v>
      </c>
      <c r="F84" s="32"/>
      <c r="H84" s="76">
        <f>129407.18+10957.71+2000</f>
        <v>142364.88999999998</v>
      </c>
      <c r="I84" s="36"/>
      <c r="J84" s="32"/>
    </row>
    <row r="85" spans="2:10" s="23" customFormat="1">
      <c r="B85" s="25" t="s">
        <v>189</v>
      </c>
      <c r="E85" s="76">
        <f>650606.85+361278.15</f>
        <v>1011885</v>
      </c>
      <c r="F85" s="32"/>
      <c r="H85" s="76">
        <f>650606.85+361278.15</f>
        <v>1011885</v>
      </c>
      <c r="I85" s="36"/>
      <c r="J85" s="32"/>
    </row>
    <row r="86" spans="2:10" s="23" customFormat="1">
      <c r="B86" s="25" t="s">
        <v>45</v>
      </c>
      <c r="C86" s="23" t="s">
        <v>188</v>
      </c>
      <c r="D86" s="23" t="s">
        <v>188</v>
      </c>
      <c r="E86" s="76">
        <v>5000</v>
      </c>
      <c r="F86" s="32"/>
      <c r="H86" s="76">
        <v>5000</v>
      </c>
      <c r="I86" s="36"/>
      <c r="J86" s="32"/>
    </row>
    <row r="87" spans="2:10" s="23" customFormat="1">
      <c r="B87" s="25" t="s">
        <v>46</v>
      </c>
      <c r="C87" s="48">
        <v>41455</v>
      </c>
      <c r="D87" s="23" t="s">
        <v>65</v>
      </c>
      <c r="E87" s="76">
        <v>71340.86</v>
      </c>
      <c r="F87" s="29">
        <v>43281</v>
      </c>
      <c r="H87" s="76"/>
      <c r="I87" s="36">
        <v>71340.86</v>
      </c>
      <c r="J87" s="32" t="s">
        <v>70</v>
      </c>
    </row>
    <row r="88" spans="2:10" s="23" customFormat="1">
      <c r="B88" s="25" t="s">
        <v>47</v>
      </c>
      <c r="C88" s="23" t="s">
        <v>67</v>
      </c>
      <c r="D88" s="23" t="s">
        <v>63</v>
      </c>
      <c r="E88" s="76">
        <v>1100</v>
      </c>
      <c r="F88" s="32"/>
      <c r="H88" s="76">
        <v>1100</v>
      </c>
      <c r="I88" s="36"/>
      <c r="J88" s="32"/>
    </row>
    <row r="89" spans="2:10" s="23" customFormat="1">
      <c r="B89" s="25" t="s">
        <v>48</v>
      </c>
      <c r="C89" s="49" t="s">
        <v>69</v>
      </c>
      <c r="D89" s="23" t="s">
        <v>65</v>
      </c>
      <c r="E89" s="76">
        <v>1556056.91</v>
      </c>
      <c r="F89" s="29">
        <v>43682</v>
      </c>
      <c r="H89" s="76"/>
      <c r="I89" s="76">
        <v>1556056.91</v>
      </c>
      <c r="J89" s="32"/>
    </row>
    <row r="90" spans="2:10" s="23" customFormat="1">
      <c r="B90" s="25" t="s">
        <v>49</v>
      </c>
      <c r="C90" s="49" t="s">
        <v>68</v>
      </c>
      <c r="D90" s="23" t="s">
        <v>65</v>
      </c>
      <c r="E90" s="76">
        <v>1629933</v>
      </c>
      <c r="F90" s="29">
        <v>42800</v>
      </c>
      <c r="H90" s="76"/>
      <c r="I90" s="76">
        <v>1629933</v>
      </c>
      <c r="J90" s="32"/>
    </row>
    <row r="91" spans="2:10" s="23" customFormat="1">
      <c r="B91" s="25" t="s">
        <v>50</v>
      </c>
      <c r="C91" s="23" t="s">
        <v>64</v>
      </c>
      <c r="D91" s="23" t="s">
        <v>64</v>
      </c>
      <c r="E91" s="76">
        <v>940.75</v>
      </c>
      <c r="F91" s="32"/>
      <c r="H91" s="76">
        <v>940.75</v>
      </c>
      <c r="I91" s="36"/>
      <c r="J91" s="32"/>
    </row>
    <row r="92" spans="2:10" s="23" customFormat="1">
      <c r="B92" s="25" t="s">
        <v>51</v>
      </c>
      <c r="C92" s="50">
        <v>43047</v>
      </c>
      <c r="D92" s="23" t="s">
        <v>65</v>
      </c>
      <c r="E92" s="76">
        <v>2900</v>
      </c>
      <c r="F92" s="29">
        <v>43047</v>
      </c>
      <c r="H92" s="76"/>
      <c r="I92" s="76">
        <v>2900</v>
      </c>
      <c r="J92" s="32"/>
    </row>
    <row r="93" spans="2:10" s="23" customFormat="1">
      <c r="B93" s="25" t="s">
        <v>52</v>
      </c>
      <c r="C93" s="26">
        <v>43054</v>
      </c>
      <c r="D93" s="23" t="s">
        <v>65</v>
      </c>
      <c r="E93" s="76">
        <v>71726.179999999993</v>
      </c>
      <c r="F93" s="29">
        <v>43100</v>
      </c>
      <c r="H93" s="76"/>
      <c r="I93" s="76">
        <v>71726.179999999993</v>
      </c>
      <c r="J93" s="32"/>
    </row>
    <row r="94" spans="2:10" s="23" customFormat="1">
      <c r="B94" s="25" t="s">
        <v>72</v>
      </c>
      <c r="C94" s="26">
        <v>43446</v>
      </c>
      <c r="D94" s="23" t="s">
        <v>65</v>
      </c>
      <c r="E94" s="76">
        <v>8434392.4700000007</v>
      </c>
      <c r="F94" s="29">
        <v>43461</v>
      </c>
      <c r="H94" s="76"/>
      <c r="I94" s="76">
        <v>8434392.4700000007</v>
      </c>
      <c r="J94" s="32"/>
    </row>
    <row r="95" spans="2:10" s="23" customFormat="1">
      <c r="B95" s="25" t="s">
        <v>71</v>
      </c>
      <c r="C95" s="26">
        <v>43410</v>
      </c>
      <c r="D95" s="23" t="s">
        <v>65</v>
      </c>
      <c r="E95" s="76">
        <v>7250</v>
      </c>
      <c r="F95" s="29">
        <v>44506</v>
      </c>
      <c r="H95" s="76">
        <v>7250</v>
      </c>
      <c r="I95" s="36"/>
      <c r="J95" s="32"/>
    </row>
    <row r="96" spans="2:10" s="23" customFormat="1">
      <c r="B96" s="25" t="s">
        <v>53</v>
      </c>
      <c r="C96" s="23">
        <v>2019</v>
      </c>
      <c r="D96" s="23" t="s">
        <v>66</v>
      </c>
      <c r="E96" s="76">
        <v>2520.38</v>
      </c>
      <c r="F96" s="32"/>
      <c r="H96" s="76">
        <v>2520.38</v>
      </c>
      <c r="I96" s="36"/>
      <c r="J96" s="32"/>
    </row>
    <row r="98" spans="1:10">
      <c r="H98" s="19">
        <f>SUM(H82+H21+H6)</f>
        <v>13333496.710000001</v>
      </c>
      <c r="I98" s="118">
        <f>SUM(I6+I21+I82)</f>
        <v>26730219.940000001</v>
      </c>
      <c r="J98" s="61" t="s">
        <v>234</v>
      </c>
    </row>
    <row r="100" spans="1:10">
      <c r="A100" s="113" t="s">
        <v>229</v>
      </c>
      <c r="B100" s="114" t="s">
        <v>221</v>
      </c>
      <c r="C100" s="115">
        <v>131952.49</v>
      </c>
      <c r="D100" s="94"/>
    </row>
    <row r="101" spans="1:10">
      <c r="A101" s="113" t="s">
        <v>230</v>
      </c>
      <c r="B101" s="114" t="s">
        <v>222</v>
      </c>
      <c r="C101" s="115">
        <v>28877.279999999999</v>
      </c>
      <c r="D101" s="94"/>
      <c r="J101" s="19"/>
    </row>
    <row r="102" spans="1:10">
      <c r="B102" s="93"/>
      <c r="C102" s="36"/>
      <c r="D102" s="95"/>
    </row>
    <row r="103" spans="1:10">
      <c r="B103" s="93" t="s">
        <v>223</v>
      </c>
      <c r="C103" s="36">
        <v>859925.21</v>
      </c>
      <c r="D103" s="95"/>
    </row>
    <row r="104" spans="1:10">
      <c r="B104" s="93" t="s">
        <v>224</v>
      </c>
      <c r="C104" s="36">
        <v>1206725.3600000001</v>
      </c>
      <c r="D104" s="95"/>
    </row>
    <row r="105" spans="1:10">
      <c r="B105" s="93" t="s">
        <v>225</v>
      </c>
      <c r="C105" s="36">
        <v>8291.14</v>
      </c>
      <c r="D105" s="95"/>
    </row>
    <row r="106" spans="1:10">
      <c r="B106" s="93" t="s">
        <v>226</v>
      </c>
      <c r="C106" s="36">
        <v>44575.09</v>
      </c>
      <c r="D106" s="95"/>
    </row>
    <row r="107" spans="1:10">
      <c r="B107" s="25" t="s">
        <v>227</v>
      </c>
      <c r="C107" s="28">
        <v>6961.96</v>
      </c>
      <c r="D107" s="96"/>
    </row>
    <row r="108" spans="1:10">
      <c r="A108" s="110" t="s">
        <v>231</v>
      </c>
      <c r="B108" s="111" t="s">
        <v>228</v>
      </c>
      <c r="C108" s="112">
        <f>SUM(C103:C107)</f>
        <v>2126478.7599999998</v>
      </c>
      <c r="D108" s="97"/>
    </row>
    <row r="109" spans="1:10">
      <c r="G109" s="127"/>
      <c r="H109" s="123"/>
    </row>
    <row r="110" spans="1:10">
      <c r="G110" s="127"/>
      <c r="H110" s="123"/>
    </row>
    <row r="111" spans="1:10">
      <c r="G111" s="127"/>
      <c r="H111" s="123"/>
    </row>
    <row r="112" spans="1:10">
      <c r="G112" s="127"/>
      <c r="H112" s="128"/>
    </row>
    <row r="113" spans="1:10">
      <c r="G113" s="127"/>
      <c r="H113" s="128"/>
    </row>
    <row r="114" spans="1:10" ht="24.45" customHeight="1">
      <c r="G114" s="127"/>
      <c r="H114" s="123"/>
    </row>
    <row r="118" spans="1:10" ht="23.1">
      <c r="A118" s="90" t="s">
        <v>232</v>
      </c>
      <c r="B118" s="90" t="s">
        <v>211</v>
      </c>
      <c r="C118" s="91">
        <v>44142</v>
      </c>
      <c r="D118" s="90"/>
      <c r="E118" s="92">
        <v>80878.05</v>
      </c>
      <c r="F118" s="90"/>
      <c r="G118" s="109" t="s">
        <v>149</v>
      </c>
      <c r="H118" s="92">
        <f>8483.4*1.95583</f>
        <v>16592.088221999998</v>
      </c>
      <c r="I118" s="92">
        <f>SUM(E118-H118)</f>
        <v>64285.961778000004</v>
      </c>
      <c r="J118" s="109" t="s">
        <v>233</v>
      </c>
    </row>
    <row r="122" spans="1:10">
      <c r="J122" s="18" t="s">
        <v>157</v>
      </c>
    </row>
    <row r="124" spans="1:10" ht="23.1">
      <c r="B124" s="66" t="s">
        <v>181</v>
      </c>
      <c r="C124" s="1"/>
      <c r="D124" s="115">
        <f>SUM(D146+D140)</f>
        <v>42351025.18</v>
      </c>
      <c r="E124" s="109" t="s">
        <v>240</v>
      </c>
    </row>
    <row r="125" spans="1:10">
      <c r="B125" s="1"/>
      <c r="C125" s="1"/>
      <c r="D125" s="1"/>
    </row>
    <row r="126" spans="1:10">
      <c r="B126" s="66"/>
      <c r="C126" s="66"/>
      <c r="D126" s="66"/>
    </row>
    <row r="127" spans="1:10">
      <c r="B127" s="124" t="s">
        <v>247</v>
      </c>
      <c r="C127" s="124" t="s">
        <v>152</v>
      </c>
      <c r="D127" s="124" t="s">
        <v>153</v>
      </c>
    </row>
    <row r="128" spans="1:10">
      <c r="B128" s="124" t="s">
        <v>241</v>
      </c>
      <c r="C128" s="124">
        <v>151</v>
      </c>
      <c r="D128" s="122">
        <v>11687000</v>
      </c>
      <c r="G128" s="19"/>
    </row>
    <row r="129" spans="2:7">
      <c r="B129" s="124" t="s">
        <v>242</v>
      </c>
      <c r="C129" s="124">
        <v>496</v>
      </c>
      <c r="D129" s="122">
        <v>474490.53</v>
      </c>
    </row>
    <row r="130" spans="2:7">
      <c r="B130" s="124" t="s">
        <v>245</v>
      </c>
      <c r="C130" s="124">
        <v>499</v>
      </c>
      <c r="D130" s="122">
        <v>1172006.18</v>
      </c>
      <c r="G130" s="19"/>
    </row>
    <row r="131" spans="2:7">
      <c r="B131" s="126" t="s">
        <v>229</v>
      </c>
      <c r="C131" s="125" t="s">
        <v>221</v>
      </c>
      <c r="D131" s="122">
        <v>131952.49</v>
      </c>
      <c r="G131" s="122"/>
    </row>
    <row r="132" spans="2:7">
      <c r="B132" s="126" t="s">
        <v>230</v>
      </c>
      <c r="C132" s="125" t="s">
        <v>222</v>
      </c>
      <c r="D132" s="122">
        <v>28877.279999999999</v>
      </c>
      <c r="G132" s="122"/>
    </row>
    <row r="133" spans="2:7">
      <c r="B133" s="125"/>
      <c r="C133" s="125"/>
      <c r="D133" s="122"/>
    </row>
    <row r="134" spans="2:7">
      <c r="B134" s="125"/>
      <c r="C134" s="125" t="s">
        <v>223</v>
      </c>
      <c r="D134" s="122">
        <v>859925.21</v>
      </c>
      <c r="G134" s="19"/>
    </row>
    <row r="135" spans="2:7">
      <c r="B135" s="125"/>
      <c r="C135" s="125" t="s">
        <v>224</v>
      </c>
      <c r="D135" s="122">
        <v>1206725.3600000001</v>
      </c>
    </row>
    <row r="136" spans="2:7">
      <c r="B136" s="125"/>
      <c r="C136" s="125" t="s">
        <v>225</v>
      </c>
      <c r="D136" s="122">
        <v>8291.14</v>
      </c>
    </row>
    <row r="137" spans="2:7">
      <c r="B137" s="125"/>
      <c r="C137" s="125" t="s">
        <v>226</v>
      </c>
      <c r="D137" s="122">
        <v>44575.09</v>
      </c>
    </row>
    <row r="138" spans="2:7">
      <c r="B138" s="125"/>
      <c r="C138" s="116" t="s">
        <v>227</v>
      </c>
      <c r="D138" s="117">
        <v>6961.96</v>
      </c>
    </row>
    <row r="139" spans="2:7">
      <c r="B139" s="125"/>
      <c r="C139" s="116"/>
      <c r="D139" s="117"/>
    </row>
    <row r="140" spans="2:7">
      <c r="B140" s="65" t="s">
        <v>248</v>
      </c>
      <c r="C140" s="6"/>
      <c r="D140" s="101">
        <f>SUM(D128:D139)</f>
        <v>15620805.239999998</v>
      </c>
    </row>
    <row r="142" spans="2:7">
      <c r="B142" s="120" t="s">
        <v>243</v>
      </c>
      <c r="C142" s="120" t="s">
        <v>152</v>
      </c>
      <c r="D142" s="120" t="s">
        <v>153</v>
      </c>
    </row>
    <row r="143" spans="2:7">
      <c r="B143" s="71" t="s">
        <v>241</v>
      </c>
      <c r="C143" s="71">
        <v>151</v>
      </c>
      <c r="D143" s="98">
        <v>13024699.879999999</v>
      </c>
    </row>
    <row r="144" spans="2:7">
      <c r="B144" s="124" t="s">
        <v>242</v>
      </c>
      <c r="C144" s="71">
        <v>496</v>
      </c>
      <c r="D144" s="71">
        <v>1939170.64</v>
      </c>
      <c r="G144" s="19"/>
    </row>
    <row r="145" spans="2:6">
      <c r="B145" s="121" t="s">
        <v>245</v>
      </c>
      <c r="C145" s="71">
        <v>499</v>
      </c>
      <c r="D145" s="122">
        <v>11766349.420000002</v>
      </c>
    </row>
    <row r="146" spans="2:6">
      <c r="B146" s="65" t="s">
        <v>244</v>
      </c>
      <c r="C146" s="6"/>
      <c r="D146" s="101">
        <f>SUM(D143:D145)</f>
        <v>26730219.940000001</v>
      </c>
      <c r="F146" s="18">
        <f>SUM(F128)</f>
        <v>0</v>
      </c>
    </row>
  </sheetData>
  <mergeCells count="4">
    <mergeCell ref="B3:F3"/>
    <mergeCell ref="B4:F4"/>
    <mergeCell ref="B2:J2"/>
    <mergeCell ref="G3:J3"/>
  </mergeCells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>
      <selection activeCell="I133" sqref="I133"/>
    </sheetView>
  </sheetViews>
  <sheetFormatPr defaultColWidth="8.875" defaultRowHeight="10.9"/>
  <cols>
    <col min="1" max="1" width="0.5" style="1" customWidth="1"/>
    <col min="2" max="2" width="29.625" style="1" customWidth="1"/>
    <col min="3" max="3" width="10.5" style="1" customWidth="1"/>
    <col min="4" max="4" width="13.125" style="1" customWidth="1"/>
    <col min="5" max="5" width="11.125" style="2" customWidth="1"/>
    <col min="6" max="6" width="11" style="1" customWidth="1"/>
    <col min="7" max="7" width="8.5" style="1" customWidth="1"/>
    <col min="8" max="8" width="16.75" style="2" customWidth="1"/>
    <col min="9" max="9" width="13.75" style="1" customWidth="1"/>
    <col min="10" max="10" width="9.875" style="1" customWidth="1"/>
    <col min="11" max="11" width="11.5" style="1" customWidth="1"/>
    <col min="12" max="16384" width="8.875" style="1"/>
  </cols>
  <sheetData>
    <row r="1" spans="1:11">
      <c r="B1" s="134" t="s">
        <v>14</v>
      </c>
      <c r="C1" s="134"/>
      <c r="D1" s="134"/>
      <c r="E1" s="134"/>
      <c r="F1" s="134"/>
      <c r="G1" s="134"/>
      <c r="H1" s="134"/>
      <c r="I1" s="134"/>
      <c r="J1" s="134"/>
    </row>
    <row r="2" spans="1:11">
      <c r="B2" s="134" t="s">
        <v>12</v>
      </c>
      <c r="C2" s="134"/>
      <c r="D2" s="134"/>
      <c r="E2" s="134"/>
      <c r="F2" s="134"/>
      <c r="G2" s="58" t="s">
        <v>15</v>
      </c>
      <c r="H2" s="58"/>
      <c r="I2" s="58"/>
      <c r="J2" s="58"/>
    </row>
    <row r="3" spans="1:11">
      <c r="B3" s="133" t="s">
        <v>13</v>
      </c>
      <c r="C3" s="133"/>
      <c r="D3" s="133"/>
      <c r="E3" s="133"/>
      <c r="F3" s="133"/>
      <c r="G3" s="1" t="s">
        <v>165</v>
      </c>
    </row>
    <row r="4" spans="1:11" ht="21.75">
      <c r="A4" s="3" t="s">
        <v>0</v>
      </c>
      <c r="B4" s="4" t="s">
        <v>1</v>
      </c>
      <c r="C4" s="4" t="s">
        <v>9</v>
      </c>
      <c r="D4" s="4" t="s">
        <v>10</v>
      </c>
      <c r="E4" s="5" t="s">
        <v>2</v>
      </c>
      <c r="F4" s="4" t="s">
        <v>3</v>
      </c>
      <c r="G4" s="4" t="s">
        <v>4</v>
      </c>
      <c r="H4" s="5" t="s">
        <v>5</v>
      </c>
      <c r="I4" s="4" t="s">
        <v>6</v>
      </c>
      <c r="J4" s="4" t="s">
        <v>7</v>
      </c>
      <c r="K4" s="4" t="s">
        <v>8</v>
      </c>
    </row>
    <row r="5" spans="1:11">
      <c r="B5" s="16" t="s">
        <v>81</v>
      </c>
      <c r="C5" s="16"/>
      <c r="D5" s="16"/>
      <c r="E5" s="104">
        <f>SUM(E6:E17)</f>
        <v>14699659.809999999</v>
      </c>
      <c r="F5" s="63" t="s">
        <v>235</v>
      </c>
      <c r="G5" s="16"/>
      <c r="H5" s="52">
        <f>SUM(H6:H17)</f>
        <v>14158808.199999999</v>
      </c>
      <c r="I5" s="52">
        <f>SUM(I6:I17)</f>
        <v>540851.61</v>
      </c>
    </row>
    <row r="6" spans="1:11" s="6" customFormat="1">
      <c r="B6" s="7" t="s">
        <v>73</v>
      </c>
      <c r="C6" s="8">
        <v>41244</v>
      </c>
      <c r="D6" s="6" t="s">
        <v>93</v>
      </c>
      <c r="E6" s="10">
        <v>6095000</v>
      </c>
      <c r="F6" s="8">
        <v>43070</v>
      </c>
      <c r="G6" s="11">
        <v>0.05</v>
      </c>
      <c r="H6" s="10">
        <v>6095000</v>
      </c>
      <c r="I6" s="10"/>
      <c r="J6" s="6" t="s">
        <v>95</v>
      </c>
    </row>
    <row r="7" spans="1:11" s="6" customFormat="1">
      <c r="B7" s="7" t="s">
        <v>159</v>
      </c>
      <c r="C7" s="8">
        <v>44165</v>
      </c>
      <c r="D7" s="6" t="s">
        <v>166</v>
      </c>
      <c r="E7" s="10">
        <v>7184000</v>
      </c>
      <c r="F7" s="68" t="s">
        <v>167</v>
      </c>
      <c r="G7" s="11">
        <v>7.0000000000000007E-2</v>
      </c>
      <c r="H7" s="15">
        <v>7184000</v>
      </c>
      <c r="I7" s="69"/>
    </row>
    <row r="8" spans="1:11" s="6" customFormat="1">
      <c r="B8" s="7" t="s">
        <v>74</v>
      </c>
      <c r="C8" s="8">
        <v>42241</v>
      </c>
      <c r="D8" s="6" t="s">
        <v>93</v>
      </c>
      <c r="E8" s="10">
        <v>64518.66</v>
      </c>
      <c r="F8" s="8">
        <v>43337</v>
      </c>
      <c r="G8" s="11">
        <v>0.08</v>
      </c>
      <c r="H8" s="15">
        <v>64518.66</v>
      </c>
      <c r="I8" s="10"/>
    </row>
    <row r="9" spans="1:11" s="6" customFormat="1">
      <c r="B9" s="7"/>
      <c r="C9" s="70"/>
      <c r="D9" s="71"/>
      <c r="E9" s="10"/>
      <c r="F9" s="8"/>
      <c r="G9" s="11"/>
      <c r="H9" s="15"/>
      <c r="I9" s="10"/>
    </row>
    <row r="10" spans="1:11" s="6" customFormat="1">
      <c r="B10" s="7" t="s">
        <v>75</v>
      </c>
      <c r="C10" s="8">
        <v>41296</v>
      </c>
      <c r="D10" s="6" t="s">
        <v>94</v>
      </c>
      <c r="E10" s="10">
        <v>179215.44</v>
      </c>
      <c r="F10" s="70">
        <v>43122</v>
      </c>
      <c r="G10" s="11">
        <v>7.0000000000000007E-2</v>
      </c>
      <c r="H10" s="15">
        <v>179215.44</v>
      </c>
      <c r="I10" s="10"/>
      <c r="J10" s="8" t="s">
        <v>96</v>
      </c>
    </row>
    <row r="11" spans="1:11" s="6" customFormat="1">
      <c r="B11" s="7" t="s">
        <v>75</v>
      </c>
      <c r="C11" s="8">
        <v>42738</v>
      </c>
      <c r="D11" s="6" t="s">
        <v>94</v>
      </c>
      <c r="E11" s="10">
        <v>24100</v>
      </c>
      <c r="F11" s="70">
        <v>44564</v>
      </c>
      <c r="G11" s="11">
        <v>7.0000000000000007E-2</v>
      </c>
      <c r="H11" s="15"/>
      <c r="I11" s="10">
        <v>24100</v>
      </c>
      <c r="J11" s="8"/>
    </row>
    <row r="12" spans="1:11" s="6" customFormat="1">
      <c r="B12" s="7" t="s">
        <v>76</v>
      </c>
      <c r="C12" s="8">
        <v>42940</v>
      </c>
      <c r="D12" s="6" t="s">
        <v>94</v>
      </c>
      <c r="E12" s="10">
        <v>276768</v>
      </c>
      <c r="F12" s="70">
        <v>44766</v>
      </c>
      <c r="G12" s="11">
        <v>0.08</v>
      </c>
      <c r="H12" s="15"/>
      <c r="I12" s="10">
        <v>276768</v>
      </c>
    </row>
    <row r="13" spans="1:11" s="6" customFormat="1" ht="11.55">
      <c r="B13" s="7" t="s">
        <v>77</v>
      </c>
      <c r="C13" s="8">
        <v>43070</v>
      </c>
      <c r="D13" s="6" t="s">
        <v>94</v>
      </c>
      <c r="E13" s="10">
        <v>10000</v>
      </c>
      <c r="F13" s="70">
        <v>44166</v>
      </c>
      <c r="G13" s="11">
        <v>7.0000000000000007E-2</v>
      </c>
      <c r="H13" s="15">
        <v>10000</v>
      </c>
      <c r="I13" s="10"/>
      <c r="J13" s="64"/>
    </row>
    <row r="14" spans="1:11" s="6" customFormat="1">
      <c r="B14" s="7" t="s">
        <v>78</v>
      </c>
      <c r="C14" s="8">
        <v>42948</v>
      </c>
      <c r="D14" s="6" t="s">
        <v>94</v>
      </c>
      <c r="E14" s="10">
        <v>7133.61</v>
      </c>
      <c r="F14" s="70">
        <v>44774</v>
      </c>
      <c r="G14" s="11">
        <v>7.0000000000000007E-2</v>
      </c>
      <c r="H14" s="15"/>
      <c r="I14" s="10">
        <v>7133.61</v>
      </c>
    </row>
    <row r="15" spans="1:11" s="6" customFormat="1">
      <c r="B15" s="7" t="s">
        <v>161</v>
      </c>
      <c r="C15" s="8">
        <v>43937</v>
      </c>
      <c r="D15" s="6" t="s">
        <v>94</v>
      </c>
      <c r="E15" s="10">
        <v>626074.1</v>
      </c>
      <c r="F15" s="70" t="s">
        <v>164</v>
      </c>
      <c r="G15" s="11">
        <v>7.0000000000000007E-2</v>
      </c>
      <c r="H15" s="15">
        <v>626074.1</v>
      </c>
      <c r="I15" s="10"/>
      <c r="J15" s="6" t="s">
        <v>163</v>
      </c>
    </row>
    <row r="16" spans="1:11" s="6" customFormat="1">
      <c r="B16" s="7" t="s">
        <v>80</v>
      </c>
      <c r="C16" s="8">
        <v>43332</v>
      </c>
      <c r="D16" s="6" t="s">
        <v>94</v>
      </c>
      <c r="E16" s="10">
        <v>182850</v>
      </c>
      <c r="F16" s="70">
        <v>45161</v>
      </c>
      <c r="G16" s="11">
        <v>0.05</v>
      </c>
      <c r="H16" s="15"/>
      <c r="I16" s="10">
        <v>182850</v>
      </c>
    </row>
    <row r="17" spans="1:9" s="6" customFormat="1">
      <c r="B17" s="7" t="s">
        <v>160</v>
      </c>
      <c r="C17" s="8">
        <v>43931</v>
      </c>
      <c r="D17" s="6" t="s">
        <v>94</v>
      </c>
      <c r="E17" s="10">
        <v>50000</v>
      </c>
      <c r="F17" s="70">
        <v>45026</v>
      </c>
      <c r="G17" s="11"/>
      <c r="H17" s="15"/>
      <c r="I17" s="10">
        <v>50000</v>
      </c>
    </row>
    <row r="18" spans="1:9" s="12" customFormat="1">
      <c r="B18" s="13"/>
      <c r="E18" s="53"/>
      <c r="F18" s="105"/>
      <c r="H18" s="14"/>
      <c r="I18" s="53"/>
    </row>
    <row r="19" spans="1:9">
      <c r="B19" s="13" t="s">
        <v>92</v>
      </c>
      <c r="E19" s="104">
        <f>SUM(E20:E34)</f>
        <v>1546476.19</v>
      </c>
      <c r="F19" s="79"/>
      <c r="H19" s="60">
        <f>SUM(H20:H34)</f>
        <v>1257387.6699999997</v>
      </c>
      <c r="I19" s="60">
        <f>SUM(I20:I34)</f>
        <v>289088.52</v>
      </c>
    </row>
    <row r="20" spans="1:9" s="6" customFormat="1">
      <c r="A20" s="6" t="s">
        <v>97</v>
      </c>
      <c r="B20" s="7" t="s">
        <v>82</v>
      </c>
      <c r="C20" s="8">
        <v>41244</v>
      </c>
      <c r="D20" s="6" t="s">
        <v>93</v>
      </c>
      <c r="E20" s="10">
        <v>635853.52</v>
      </c>
      <c r="F20" s="70">
        <v>43070</v>
      </c>
      <c r="G20" s="11">
        <v>0.05</v>
      </c>
      <c r="H20" s="15">
        <v>635853.52</v>
      </c>
      <c r="I20" s="10"/>
    </row>
    <row r="21" spans="1:9" s="6" customFormat="1">
      <c r="B21" s="7" t="s">
        <v>83</v>
      </c>
      <c r="C21" s="8">
        <v>40970</v>
      </c>
      <c r="D21" s="6" t="s">
        <v>94</v>
      </c>
      <c r="E21" s="10">
        <v>8338.02</v>
      </c>
      <c r="F21" s="71"/>
      <c r="G21" s="11">
        <v>0.06</v>
      </c>
      <c r="H21" s="15">
        <v>8338.02</v>
      </c>
      <c r="I21" s="10"/>
    </row>
    <row r="22" spans="1:9" s="6" customFormat="1">
      <c r="B22" s="7" t="s">
        <v>84</v>
      </c>
      <c r="C22" s="8">
        <v>42012</v>
      </c>
      <c r="D22" s="6" t="s">
        <v>93</v>
      </c>
      <c r="E22" s="10">
        <v>125698.83</v>
      </c>
      <c r="F22" s="71"/>
      <c r="H22" s="15"/>
      <c r="I22" s="10">
        <v>125698.83</v>
      </c>
    </row>
    <row r="23" spans="1:9" s="6" customFormat="1">
      <c r="B23" s="7" t="s">
        <v>85</v>
      </c>
      <c r="C23" s="8">
        <v>41295</v>
      </c>
      <c r="D23" s="6" t="s">
        <v>93</v>
      </c>
      <c r="E23" s="10">
        <v>1095.3900000000001</v>
      </c>
      <c r="F23" s="71"/>
      <c r="H23" s="15"/>
      <c r="I23" s="10">
        <v>1095.3900000000001</v>
      </c>
    </row>
    <row r="24" spans="1:9" s="6" customFormat="1">
      <c r="B24" s="7" t="s">
        <v>86</v>
      </c>
      <c r="C24" s="8">
        <v>42009</v>
      </c>
      <c r="D24" s="6" t="s">
        <v>93</v>
      </c>
      <c r="E24" s="10">
        <v>50883.519999999997</v>
      </c>
      <c r="F24" s="71"/>
      <c r="H24" s="15"/>
      <c r="I24" s="10">
        <v>50883.519999999997</v>
      </c>
    </row>
    <row r="25" spans="1:9" s="6" customFormat="1">
      <c r="B25" s="7" t="s">
        <v>162</v>
      </c>
      <c r="C25" s="8">
        <v>44165</v>
      </c>
      <c r="D25" s="6" t="s">
        <v>166</v>
      </c>
      <c r="E25" s="10">
        <v>511261.38</v>
      </c>
      <c r="F25" s="70" t="s">
        <v>167</v>
      </c>
      <c r="G25" s="11">
        <v>7.0000000000000007E-2</v>
      </c>
      <c r="H25" s="15">
        <v>511261.38</v>
      </c>
      <c r="I25" s="10"/>
    </row>
    <row r="26" spans="1:9" s="6" customFormat="1">
      <c r="B26" s="7" t="s">
        <v>87</v>
      </c>
      <c r="C26" s="8">
        <v>42241</v>
      </c>
      <c r="D26" s="6" t="s">
        <v>93</v>
      </c>
      <c r="E26" s="10">
        <v>11710.23</v>
      </c>
      <c r="F26" s="71"/>
      <c r="G26" s="11">
        <v>0.08</v>
      </c>
      <c r="H26" s="15">
        <v>11710.23</v>
      </c>
      <c r="I26" s="10"/>
    </row>
    <row r="27" spans="1:9" s="6" customFormat="1">
      <c r="B27" s="7" t="s">
        <v>161</v>
      </c>
      <c r="C27" s="8">
        <v>43937</v>
      </c>
      <c r="D27" s="6" t="s">
        <v>94</v>
      </c>
      <c r="E27" s="10">
        <v>19933.14</v>
      </c>
      <c r="F27" s="70" t="s">
        <v>164</v>
      </c>
      <c r="G27" s="11">
        <v>7.0000000000000007E-2</v>
      </c>
      <c r="H27" s="15">
        <v>19933.14</v>
      </c>
      <c r="I27" s="7"/>
    </row>
    <row r="28" spans="1:9" s="6" customFormat="1">
      <c r="A28" s="6" t="s">
        <v>97</v>
      </c>
      <c r="B28" s="7" t="s">
        <v>75</v>
      </c>
      <c r="C28" s="8">
        <v>42738</v>
      </c>
      <c r="D28" s="6" t="s">
        <v>94</v>
      </c>
      <c r="E28" s="10">
        <v>68099.990000000005</v>
      </c>
      <c r="F28" s="70">
        <v>44564</v>
      </c>
      <c r="G28" s="11">
        <v>7.0000000000000007E-2</v>
      </c>
      <c r="H28" s="15">
        <v>68099.990000000005</v>
      </c>
      <c r="I28" s="10"/>
    </row>
    <row r="29" spans="1:9" s="6" customFormat="1">
      <c r="B29" s="7" t="s">
        <v>76</v>
      </c>
      <c r="C29" s="8">
        <v>42940</v>
      </c>
      <c r="D29" s="6" t="s">
        <v>94</v>
      </c>
      <c r="E29" s="10">
        <v>69790.720000000001</v>
      </c>
      <c r="F29" s="70">
        <v>44766</v>
      </c>
      <c r="G29" s="11">
        <v>7.0000000000000007E-2</v>
      </c>
      <c r="H29" s="15"/>
      <c r="I29" s="10">
        <v>69790.720000000001</v>
      </c>
    </row>
    <row r="30" spans="1:9" s="6" customFormat="1">
      <c r="B30" s="7" t="s">
        <v>89</v>
      </c>
      <c r="C30" s="8">
        <v>42948</v>
      </c>
      <c r="D30" s="6" t="s">
        <v>94</v>
      </c>
      <c r="E30" s="10">
        <v>10825.57</v>
      </c>
      <c r="F30" s="70">
        <v>44774</v>
      </c>
      <c r="G30" s="11">
        <v>7.0000000000000007E-2</v>
      </c>
      <c r="H30" s="15"/>
      <c r="I30" s="10">
        <v>10825.57</v>
      </c>
    </row>
    <row r="31" spans="1:9" s="6" customFormat="1">
      <c r="B31" s="7" t="s">
        <v>77</v>
      </c>
      <c r="C31" s="8">
        <v>43070</v>
      </c>
      <c r="D31" s="6" t="s">
        <v>94</v>
      </c>
      <c r="E31" s="10">
        <v>2191.39</v>
      </c>
      <c r="F31" s="70">
        <v>44166</v>
      </c>
      <c r="G31" s="11">
        <v>7.0000000000000007E-2</v>
      </c>
      <c r="H31" s="15">
        <v>2191.39</v>
      </c>
      <c r="I31" s="10"/>
    </row>
    <row r="32" spans="1:9" s="6" customFormat="1">
      <c r="B32" s="7" t="s">
        <v>90</v>
      </c>
      <c r="C32" s="8">
        <v>43335</v>
      </c>
      <c r="D32" s="6" t="s">
        <v>94</v>
      </c>
      <c r="E32" s="10">
        <v>960.72</v>
      </c>
      <c r="F32" s="71"/>
      <c r="G32" s="11">
        <v>7.0000000000000007E-2</v>
      </c>
      <c r="H32" s="15"/>
      <c r="I32" s="10">
        <v>960.72</v>
      </c>
    </row>
    <row r="33" spans="2:9" s="6" customFormat="1">
      <c r="B33" s="7" t="s">
        <v>91</v>
      </c>
      <c r="C33" s="8">
        <v>43332</v>
      </c>
      <c r="D33" s="6" t="s">
        <v>94</v>
      </c>
      <c r="E33" s="10">
        <v>27306.77</v>
      </c>
      <c r="F33" s="70">
        <v>45161</v>
      </c>
      <c r="G33" s="11">
        <v>0.05</v>
      </c>
      <c r="H33" s="15"/>
      <c r="I33" s="10">
        <v>27306.77</v>
      </c>
    </row>
    <row r="34" spans="2:9" s="6" customFormat="1">
      <c r="B34" s="7" t="s">
        <v>160</v>
      </c>
      <c r="C34" s="8">
        <v>43882</v>
      </c>
      <c r="D34" s="6" t="s">
        <v>94</v>
      </c>
      <c r="E34" s="10">
        <v>2527</v>
      </c>
      <c r="G34" s="11">
        <v>0.05</v>
      </c>
      <c r="H34" s="15"/>
      <c r="I34" s="10">
        <v>2527</v>
      </c>
    </row>
    <row r="36" spans="2:9" s="16" customFormat="1">
      <c r="B36" s="16" t="s">
        <v>111</v>
      </c>
      <c r="E36" s="52">
        <f>SUM(E37:E72)</f>
        <v>32019268.860000007</v>
      </c>
      <c r="H36" s="52">
        <f>SUM(H37:H72)</f>
        <v>32019268.860000007</v>
      </c>
    </row>
    <row r="37" spans="2:9" s="6" customFormat="1">
      <c r="B37" s="73" t="s">
        <v>36</v>
      </c>
      <c r="C37" s="73"/>
      <c r="E37" s="74">
        <v>712522.77</v>
      </c>
      <c r="H37" s="74">
        <v>712522.77</v>
      </c>
    </row>
    <row r="38" spans="2:9" s="6" customFormat="1">
      <c r="B38" s="73" t="s">
        <v>27</v>
      </c>
      <c r="C38" s="73"/>
      <c r="E38" s="74">
        <v>117443.91</v>
      </c>
      <c r="H38" s="74">
        <v>117443.91</v>
      </c>
    </row>
    <row r="39" spans="2:9" s="6" customFormat="1">
      <c r="B39" s="73" t="s">
        <v>26</v>
      </c>
      <c r="C39" s="73"/>
      <c r="E39" s="74">
        <v>860009.62</v>
      </c>
      <c r="H39" s="74">
        <v>860009.62</v>
      </c>
    </row>
    <row r="40" spans="2:9" s="6" customFormat="1">
      <c r="B40" s="73" t="s">
        <v>98</v>
      </c>
      <c r="C40" s="73"/>
      <c r="E40" s="74">
        <v>1207142.19</v>
      </c>
      <c r="H40" s="74">
        <v>1207142.19</v>
      </c>
    </row>
    <row r="41" spans="2:9" s="6" customFormat="1">
      <c r="B41" s="73" t="s">
        <v>99</v>
      </c>
      <c r="C41" s="73"/>
      <c r="E41" s="74">
        <v>112725.29</v>
      </c>
      <c r="H41" s="74">
        <v>112725.29</v>
      </c>
    </row>
    <row r="42" spans="2:9" s="6" customFormat="1">
      <c r="B42" s="73" t="s">
        <v>168</v>
      </c>
      <c r="C42" s="73"/>
      <c r="E42" s="73">
        <v>0.98</v>
      </c>
      <c r="H42" s="73">
        <v>0.98</v>
      </c>
    </row>
    <row r="43" spans="2:9" s="6" customFormat="1">
      <c r="B43" s="73" t="s">
        <v>100</v>
      </c>
      <c r="C43" s="73"/>
      <c r="E43" s="74">
        <v>109571.37</v>
      </c>
      <c r="H43" s="74">
        <v>109571.37</v>
      </c>
    </row>
    <row r="44" spans="2:9" s="6" customFormat="1">
      <c r="B44" s="73" t="s">
        <v>101</v>
      </c>
      <c r="C44" s="73"/>
      <c r="E44" s="74">
        <v>117909.09</v>
      </c>
      <c r="H44" s="74">
        <v>117909.09</v>
      </c>
    </row>
    <row r="45" spans="2:9" s="6" customFormat="1">
      <c r="B45" s="73" t="s">
        <v>32</v>
      </c>
      <c r="C45" s="73"/>
      <c r="E45" s="74">
        <v>254205.06</v>
      </c>
      <c r="H45" s="74">
        <v>254205.06</v>
      </c>
    </row>
    <row r="46" spans="2:9" s="6" customFormat="1">
      <c r="B46" s="73" t="s">
        <v>169</v>
      </c>
      <c r="C46" s="73"/>
      <c r="E46" s="74">
        <v>338370.94</v>
      </c>
      <c r="H46" s="74">
        <v>338370.94</v>
      </c>
    </row>
    <row r="47" spans="2:9" s="6" customFormat="1">
      <c r="B47" s="73" t="s">
        <v>102</v>
      </c>
      <c r="C47" s="73"/>
      <c r="E47" s="74">
        <v>599664.55000000005</v>
      </c>
      <c r="H47" s="74">
        <v>599664.55000000005</v>
      </c>
    </row>
    <row r="48" spans="2:9" s="6" customFormat="1">
      <c r="B48" s="73" t="s">
        <v>76</v>
      </c>
      <c r="C48" s="73"/>
      <c r="E48" s="74">
        <v>1920725.58</v>
      </c>
      <c r="H48" s="74">
        <v>1920725.58</v>
      </c>
    </row>
    <row r="49" spans="2:8" s="6" customFormat="1">
      <c r="B49" s="73" t="s">
        <v>170</v>
      </c>
      <c r="C49" s="73"/>
      <c r="E49" s="74">
        <v>995405.97</v>
      </c>
      <c r="H49" s="74">
        <v>995405.97</v>
      </c>
    </row>
    <row r="50" spans="2:8" s="6" customFormat="1">
      <c r="B50" s="73" t="s">
        <v>35</v>
      </c>
      <c r="C50" s="73"/>
      <c r="E50" s="74">
        <v>1921911.91</v>
      </c>
      <c r="H50" s="74">
        <v>1921911.91</v>
      </c>
    </row>
    <row r="51" spans="2:8" s="6" customFormat="1">
      <c r="B51" s="73" t="s">
        <v>103</v>
      </c>
      <c r="C51" s="73"/>
      <c r="E51" s="74">
        <v>8640</v>
      </c>
      <c r="H51" s="74">
        <v>8640</v>
      </c>
    </row>
    <row r="52" spans="2:8" s="6" customFormat="1">
      <c r="B52" s="73" t="s">
        <v>78</v>
      </c>
      <c r="C52" s="73"/>
      <c r="E52" s="74">
        <v>7200</v>
      </c>
      <c r="H52" s="74">
        <v>7200</v>
      </c>
    </row>
    <row r="53" spans="2:8" s="6" customFormat="1">
      <c r="B53" s="73" t="s">
        <v>22</v>
      </c>
      <c r="C53" s="73"/>
      <c r="E53" s="74">
        <v>33278</v>
      </c>
      <c r="H53" s="74">
        <v>33278</v>
      </c>
    </row>
    <row r="54" spans="2:8" s="6" customFormat="1">
      <c r="B54" s="73" t="s">
        <v>104</v>
      </c>
      <c r="C54" s="73"/>
      <c r="E54" s="74">
        <v>1247.6300000000001</v>
      </c>
      <c r="H54" s="74">
        <v>1247.6300000000001</v>
      </c>
    </row>
    <row r="55" spans="2:8" s="6" customFormat="1">
      <c r="B55" s="73" t="s">
        <v>105</v>
      </c>
      <c r="C55" s="73"/>
      <c r="E55" s="74">
        <v>50400</v>
      </c>
      <c r="H55" s="74">
        <v>50400</v>
      </c>
    </row>
    <row r="56" spans="2:8" s="6" customFormat="1">
      <c r="B56" s="73" t="s">
        <v>106</v>
      </c>
      <c r="C56" s="73"/>
      <c r="E56" s="74">
        <v>68600</v>
      </c>
      <c r="H56" s="74">
        <v>68600</v>
      </c>
    </row>
    <row r="57" spans="2:8" s="6" customFormat="1">
      <c r="B57" s="73" t="s">
        <v>31</v>
      </c>
      <c r="C57" s="73"/>
      <c r="E57" s="74">
        <v>15453199.449999999</v>
      </c>
      <c r="H57" s="74">
        <v>15453199.449999999</v>
      </c>
    </row>
    <row r="58" spans="2:8" s="6" customFormat="1">
      <c r="B58" s="73" t="s">
        <v>171</v>
      </c>
      <c r="C58" s="73"/>
      <c r="E58" s="73">
        <v>121.97</v>
      </c>
      <c r="H58" s="73">
        <v>121.97</v>
      </c>
    </row>
    <row r="59" spans="2:8" s="6" customFormat="1">
      <c r="B59" s="73" t="s">
        <v>107</v>
      </c>
      <c r="C59" s="73"/>
      <c r="E59" s="74">
        <v>349170.3</v>
      </c>
      <c r="H59" s="74">
        <v>349170.3</v>
      </c>
    </row>
    <row r="60" spans="2:8" s="6" customFormat="1">
      <c r="B60" s="73" t="s">
        <v>172</v>
      </c>
      <c r="C60" s="73"/>
      <c r="E60" s="74">
        <v>1481587.98</v>
      </c>
      <c r="H60" s="74">
        <v>1481587.98</v>
      </c>
    </row>
    <row r="61" spans="2:8" s="6" customFormat="1">
      <c r="B61" s="73" t="s">
        <v>41</v>
      </c>
      <c r="C61" s="73"/>
      <c r="E61" s="74">
        <v>1987507.97</v>
      </c>
      <c r="H61" s="74">
        <v>1987507.97</v>
      </c>
    </row>
    <row r="62" spans="2:8" s="6" customFormat="1">
      <c r="B62" s="73" t="s">
        <v>109</v>
      </c>
      <c r="C62" s="73"/>
      <c r="E62" s="74">
        <v>2091499.92</v>
      </c>
      <c r="H62" s="74">
        <v>2091499.92</v>
      </c>
    </row>
    <row r="63" spans="2:8" s="6" customFormat="1">
      <c r="B63" s="73" t="s">
        <v>110</v>
      </c>
      <c r="C63" s="73"/>
      <c r="E63" s="74">
        <v>199831.57</v>
      </c>
      <c r="H63" s="74">
        <v>199831.57</v>
      </c>
    </row>
    <row r="64" spans="2:8" s="6" customFormat="1">
      <c r="B64" s="73" t="s">
        <v>173</v>
      </c>
      <c r="C64" s="73"/>
      <c r="E64" s="74">
        <v>118875.6</v>
      </c>
      <c r="H64" s="74">
        <v>118875.6</v>
      </c>
    </row>
    <row r="65" spans="1:10" s="6" customFormat="1">
      <c r="B65" s="73" t="s">
        <v>174</v>
      </c>
      <c r="C65" s="73"/>
      <c r="E65" s="74">
        <v>24385.200000000001</v>
      </c>
      <c r="H65" s="74">
        <v>24385.200000000001</v>
      </c>
    </row>
    <row r="66" spans="1:10" s="6" customFormat="1">
      <c r="B66" s="73" t="s">
        <v>175</v>
      </c>
      <c r="C66" s="73"/>
      <c r="E66" s="73">
        <v>453.6</v>
      </c>
      <c r="H66" s="73">
        <v>453.6</v>
      </c>
    </row>
    <row r="67" spans="1:10" s="6" customFormat="1">
      <c r="B67" s="73" t="s">
        <v>176</v>
      </c>
      <c r="C67" s="73"/>
      <c r="E67" s="74">
        <v>2912.56</v>
      </c>
      <c r="H67" s="74">
        <v>2912.56</v>
      </c>
    </row>
    <row r="68" spans="1:10" s="6" customFormat="1">
      <c r="B68" s="73" t="s">
        <v>177</v>
      </c>
      <c r="C68" s="73"/>
      <c r="E68" s="74">
        <v>14526.6</v>
      </c>
      <c r="H68" s="74">
        <v>14526.6</v>
      </c>
    </row>
    <row r="69" spans="1:10" s="6" customFormat="1">
      <c r="B69" s="73" t="s">
        <v>178</v>
      </c>
      <c r="C69" s="73"/>
      <c r="E69" s="74">
        <v>190646.04</v>
      </c>
      <c r="H69" s="74">
        <v>190646.04</v>
      </c>
    </row>
    <row r="70" spans="1:10" s="6" customFormat="1">
      <c r="B70" s="73" t="s">
        <v>179</v>
      </c>
      <c r="C70" s="73"/>
      <c r="E70" s="74">
        <v>17756.32</v>
      </c>
      <c r="H70" s="74">
        <v>17756.32</v>
      </c>
    </row>
    <row r="71" spans="1:10" s="6" customFormat="1">
      <c r="B71" s="73" t="s">
        <v>212</v>
      </c>
      <c r="C71" s="73"/>
      <c r="E71" s="74">
        <v>-787.93</v>
      </c>
      <c r="H71" s="74">
        <v>-787.93</v>
      </c>
      <c r="I71" s="6" t="s">
        <v>213</v>
      </c>
    </row>
    <row r="72" spans="1:10" s="6" customFormat="1">
      <c r="B72" s="73" t="s">
        <v>180</v>
      </c>
      <c r="C72" s="73"/>
      <c r="E72" s="74">
        <v>650606.85</v>
      </c>
      <c r="H72" s="74">
        <v>650606.85</v>
      </c>
    </row>
    <row r="73" spans="1:10">
      <c r="E73" s="13"/>
    </row>
    <row r="74" spans="1:10">
      <c r="B74" s="16" t="s">
        <v>123</v>
      </c>
      <c r="C74" s="54"/>
      <c r="D74" s="16"/>
      <c r="E74" s="52">
        <f>SUM(E84+E75)</f>
        <v>35502497.619999997</v>
      </c>
      <c r="H74" s="52">
        <f t="shared" ref="H74:I74" si="0">SUM(H84+H75)</f>
        <v>35502497.619999997</v>
      </c>
      <c r="I74" s="52">
        <f t="shared" si="0"/>
        <v>0</v>
      </c>
    </row>
    <row r="75" spans="1:10">
      <c r="B75" s="16"/>
      <c r="C75" s="54"/>
      <c r="D75" s="16"/>
      <c r="E75" s="52">
        <f>SUM(E76:E83)</f>
        <v>17951513.960000001</v>
      </c>
      <c r="H75" s="52">
        <f t="shared" ref="H75:I75" si="1">SUM(H76:H83)</f>
        <v>17951513.960000001</v>
      </c>
      <c r="I75" s="52">
        <f t="shared" si="1"/>
        <v>0</v>
      </c>
    </row>
    <row r="76" spans="1:10" s="6" customFormat="1">
      <c r="A76" s="6" t="s">
        <v>129</v>
      </c>
      <c r="B76" s="7" t="s">
        <v>190</v>
      </c>
      <c r="C76" s="55">
        <v>42565</v>
      </c>
      <c r="D76" s="6" t="s">
        <v>65</v>
      </c>
      <c r="E76" s="108">
        <v>30555.72</v>
      </c>
      <c r="H76" s="15">
        <v>30555.72</v>
      </c>
    </row>
    <row r="77" spans="1:10" s="6" customFormat="1">
      <c r="B77" s="7" t="s">
        <v>214</v>
      </c>
      <c r="C77" s="55"/>
      <c r="E77" s="108">
        <v>-30555.72</v>
      </c>
      <c r="H77" s="15">
        <v>-30555.72</v>
      </c>
    </row>
    <row r="78" spans="1:10" s="6" customFormat="1">
      <c r="B78" s="7" t="s">
        <v>127</v>
      </c>
      <c r="C78" s="55">
        <v>43070</v>
      </c>
      <c r="D78" s="6" t="s">
        <v>65</v>
      </c>
      <c r="E78" s="10">
        <v>88580.5</v>
      </c>
      <c r="F78" s="70">
        <v>44166</v>
      </c>
      <c r="H78" s="15">
        <v>88580.5</v>
      </c>
      <c r="I78" s="71"/>
    </row>
    <row r="79" spans="1:10" s="6" customFormat="1">
      <c r="B79" s="7" t="s">
        <v>121</v>
      </c>
      <c r="C79" s="55">
        <v>43775</v>
      </c>
      <c r="D79" s="6" t="s">
        <v>65</v>
      </c>
      <c r="E79" s="10">
        <v>6790108.5199999996</v>
      </c>
      <c r="F79" s="71" t="s">
        <v>131</v>
      </c>
      <c r="G79" s="56" t="s">
        <v>132</v>
      </c>
      <c r="H79" s="15">
        <v>6790108.5199999996</v>
      </c>
      <c r="I79" s="98">
        <f>SUM(E79-H79)</f>
        <v>0</v>
      </c>
    </row>
    <row r="80" spans="1:10" s="6" customFormat="1" ht="11.55">
      <c r="B80" s="7" t="s">
        <v>128</v>
      </c>
      <c r="C80" s="55" t="s">
        <v>130</v>
      </c>
      <c r="D80" s="6" t="s">
        <v>65</v>
      </c>
      <c r="E80" s="10">
        <v>9599117.6600000001</v>
      </c>
      <c r="F80" s="70">
        <v>43338</v>
      </c>
      <c r="H80" s="15">
        <v>9599117.6600000001</v>
      </c>
      <c r="I80" s="98"/>
      <c r="J80" s="64"/>
    </row>
    <row r="81" spans="2:9" s="6" customFormat="1">
      <c r="B81" s="7" t="s">
        <v>122</v>
      </c>
      <c r="C81" s="55"/>
      <c r="E81" s="10">
        <v>1464396.66</v>
      </c>
      <c r="H81" s="15">
        <v>1464396.66</v>
      </c>
    </row>
    <row r="82" spans="2:9" s="6" customFormat="1">
      <c r="B82" s="7" t="s">
        <v>50</v>
      </c>
      <c r="C82" s="55">
        <v>43830</v>
      </c>
      <c r="D82" s="6" t="s">
        <v>124</v>
      </c>
      <c r="E82" s="10">
        <f>8258.66+71.96+980</f>
        <v>9310.619999999999</v>
      </c>
      <c r="H82" s="15">
        <v>9310.6200000000008</v>
      </c>
    </row>
    <row r="83" spans="2:9" s="6" customFormat="1">
      <c r="B83" s="7"/>
      <c r="C83" s="55"/>
      <c r="E83" s="10"/>
      <c r="H83" s="15"/>
    </row>
    <row r="84" spans="2:9" s="6" customFormat="1">
      <c r="B84" s="7"/>
      <c r="C84" s="55"/>
      <c r="E84" s="103">
        <f>SUM(E85:E94)</f>
        <v>17550983.659999996</v>
      </c>
      <c r="H84" s="59">
        <f>SUM(H85:H94)</f>
        <v>17550983.659999996</v>
      </c>
      <c r="I84" s="59"/>
    </row>
    <row r="85" spans="2:9" s="6" customFormat="1">
      <c r="B85" s="7" t="s">
        <v>112</v>
      </c>
      <c r="C85" s="8" t="s">
        <v>125</v>
      </c>
      <c r="D85" s="6" t="s">
        <v>126</v>
      </c>
      <c r="E85" s="10">
        <v>4387606.67</v>
      </c>
      <c r="H85" s="10">
        <v>4387606.67</v>
      </c>
      <c r="I85" s="10"/>
    </row>
    <row r="86" spans="2:9" s="6" customFormat="1">
      <c r="B86" s="7" t="s">
        <v>113</v>
      </c>
      <c r="C86" s="8" t="s">
        <v>125</v>
      </c>
      <c r="D86" s="6" t="s">
        <v>126</v>
      </c>
      <c r="E86" s="10">
        <v>11036700.859999999</v>
      </c>
      <c r="H86" s="10">
        <v>11036700.859999999</v>
      </c>
      <c r="I86" s="10"/>
    </row>
    <row r="87" spans="2:9" s="6" customFormat="1">
      <c r="B87" s="7" t="s">
        <v>114</v>
      </c>
      <c r="C87" s="8" t="s">
        <v>125</v>
      </c>
      <c r="D87" s="6" t="s">
        <v>126</v>
      </c>
      <c r="E87" s="10">
        <v>178274.94</v>
      </c>
      <c r="H87" s="10">
        <v>178274.94</v>
      </c>
      <c r="I87" s="10"/>
    </row>
    <row r="88" spans="2:9" s="6" customFormat="1">
      <c r="B88" s="7" t="s">
        <v>115</v>
      </c>
      <c r="C88" s="8" t="s">
        <v>125</v>
      </c>
      <c r="D88" s="6" t="s">
        <v>126</v>
      </c>
      <c r="E88" s="10">
        <v>226910.47</v>
      </c>
      <c r="H88" s="10">
        <v>226910.47</v>
      </c>
      <c r="I88" s="10"/>
    </row>
    <row r="89" spans="2:9" s="6" customFormat="1">
      <c r="B89" s="7" t="s">
        <v>79</v>
      </c>
      <c r="C89" s="8" t="s">
        <v>125</v>
      </c>
      <c r="D89" s="6" t="s">
        <v>126</v>
      </c>
      <c r="E89" s="10">
        <v>69518.259999999995</v>
      </c>
      <c r="H89" s="10">
        <v>69518.259999999995</v>
      </c>
      <c r="I89" s="10"/>
    </row>
    <row r="90" spans="2:9" s="6" customFormat="1">
      <c r="B90" s="7" t="s">
        <v>116</v>
      </c>
      <c r="C90" s="8" t="s">
        <v>125</v>
      </c>
      <c r="D90" s="6" t="s">
        <v>126</v>
      </c>
      <c r="E90" s="10">
        <v>82163.509999999995</v>
      </c>
      <c r="H90" s="10">
        <v>82163.509999999995</v>
      </c>
      <c r="I90" s="10"/>
    </row>
    <row r="91" spans="2:9" s="6" customFormat="1">
      <c r="B91" s="7" t="s">
        <v>117</v>
      </c>
      <c r="C91" s="8" t="s">
        <v>125</v>
      </c>
      <c r="D91" s="6" t="s">
        <v>126</v>
      </c>
      <c r="E91" s="10">
        <v>137417.62</v>
      </c>
      <c r="H91" s="10">
        <v>137417.62</v>
      </c>
      <c r="I91" s="10"/>
    </row>
    <row r="92" spans="2:9" s="6" customFormat="1">
      <c r="B92" s="7" t="s">
        <v>118</v>
      </c>
      <c r="C92" s="8" t="s">
        <v>125</v>
      </c>
      <c r="D92" s="6" t="s">
        <v>126</v>
      </c>
      <c r="E92" s="10">
        <v>82496.78</v>
      </c>
      <c r="H92" s="10">
        <v>82496.78</v>
      </c>
      <c r="I92" s="10"/>
    </row>
    <row r="93" spans="2:9" s="6" customFormat="1">
      <c r="B93" s="7" t="s">
        <v>119</v>
      </c>
      <c r="C93" s="57">
        <v>2016</v>
      </c>
      <c r="D93" s="6" t="s">
        <v>126</v>
      </c>
      <c r="E93" s="10">
        <v>340190.32</v>
      </c>
      <c r="H93" s="10">
        <v>340190.32</v>
      </c>
      <c r="I93" s="10"/>
    </row>
    <row r="94" spans="2:9" s="6" customFormat="1">
      <c r="B94" s="7" t="s">
        <v>120</v>
      </c>
      <c r="C94" s="57">
        <v>2016</v>
      </c>
      <c r="D94" s="6" t="s">
        <v>126</v>
      </c>
      <c r="E94" s="10">
        <v>1009704.23</v>
      </c>
      <c r="H94" s="10">
        <v>1009704.23</v>
      </c>
      <c r="I94" s="10"/>
    </row>
    <row r="95" spans="2:9" s="6" customFormat="1">
      <c r="C95" s="8"/>
      <c r="E95" s="15"/>
      <c r="H95" s="15"/>
      <c r="I95" s="15"/>
    </row>
    <row r="96" spans="2:9">
      <c r="B96" s="1" t="s">
        <v>143</v>
      </c>
      <c r="E96" s="59">
        <f>SUM(E97:E106)</f>
        <v>411173.82000000007</v>
      </c>
      <c r="H96" s="59">
        <f>SUM(H97:H106)</f>
        <v>411173.82000000007</v>
      </c>
      <c r="I96" s="59"/>
    </row>
    <row r="97" spans="2:10" s="6" customFormat="1">
      <c r="B97" s="7" t="s">
        <v>133</v>
      </c>
      <c r="C97" s="8" t="s">
        <v>125</v>
      </c>
      <c r="D97" s="6" t="s">
        <v>144</v>
      </c>
      <c r="E97" s="10">
        <v>164152.26999999999</v>
      </c>
      <c r="G97" s="9"/>
      <c r="H97" s="10">
        <v>164152.26999999999</v>
      </c>
      <c r="I97" s="10"/>
    </row>
    <row r="98" spans="2:10" s="6" customFormat="1">
      <c r="B98" s="7" t="s">
        <v>134</v>
      </c>
      <c r="C98" s="8" t="s">
        <v>125</v>
      </c>
      <c r="D98" s="6" t="s">
        <v>144</v>
      </c>
      <c r="E98" s="10">
        <v>193700</v>
      </c>
      <c r="G98" s="9"/>
      <c r="H98" s="10">
        <v>193700</v>
      </c>
      <c r="I98" s="10"/>
    </row>
    <row r="99" spans="2:10" s="6" customFormat="1">
      <c r="B99" s="7" t="s">
        <v>135</v>
      </c>
      <c r="C99" s="8" t="s">
        <v>125</v>
      </c>
      <c r="D99" s="6" t="s">
        <v>144</v>
      </c>
      <c r="E99" s="10">
        <v>9204.56</v>
      </c>
      <c r="G99" s="9"/>
      <c r="H99" s="10">
        <v>9204.56</v>
      </c>
      <c r="I99" s="10"/>
    </row>
    <row r="100" spans="2:10" s="6" customFormat="1">
      <c r="B100" s="7" t="s">
        <v>136</v>
      </c>
      <c r="C100" s="8" t="s">
        <v>125</v>
      </c>
      <c r="D100" s="6" t="s">
        <v>144</v>
      </c>
      <c r="E100" s="10">
        <v>5975.18</v>
      </c>
      <c r="G100" s="9"/>
      <c r="H100" s="10">
        <v>5975.18</v>
      </c>
      <c r="I100" s="10"/>
    </row>
    <row r="101" spans="2:10" s="6" customFormat="1">
      <c r="B101" s="7" t="s">
        <v>137</v>
      </c>
      <c r="C101" s="8" t="s">
        <v>125</v>
      </c>
      <c r="D101" s="6" t="s">
        <v>144</v>
      </c>
      <c r="E101" s="10">
        <v>2384.14</v>
      </c>
      <c r="G101" s="9"/>
      <c r="H101" s="10">
        <v>2384.14</v>
      </c>
      <c r="I101" s="10"/>
    </row>
    <row r="102" spans="2:10" s="6" customFormat="1">
      <c r="B102" s="7" t="s">
        <v>138</v>
      </c>
      <c r="C102" s="8" t="s">
        <v>125</v>
      </c>
      <c r="D102" s="6" t="s">
        <v>144</v>
      </c>
      <c r="E102" s="10">
        <v>1655.19</v>
      </c>
      <c r="G102" s="9"/>
      <c r="H102" s="10">
        <v>1655.19</v>
      </c>
      <c r="I102" s="10"/>
    </row>
    <row r="103" spans="2:10" s="6" customFormat="1">
      <c r="B103" s="7" t="s">
        <v>139</v>
      </c>
      <c r="C103" s="8" t="s">
        <v>125</v>
      </c>
      <c r="D103" s="6" t="s">
        <v>144</v>
      </c>
      <c r="E103" s="10">
        <v>1929.56</v>
      </c>
      <c r="G103" s="9"/>
      <c r="H103" s="10">
        <v>1929.56</v>
      </c>
      <c r="I103" s="10"/>
    </row>
    <row r="104" spans="2:10" s="6" customFormat="1">
      <c r="B104" s="7" t="s">
        <v>140</v>
      </c>
      <c r="C104" s="8" t="s">
        <v>125</v>
      </c>
      <c r="D104" s="6" t="s">
        <v>144</v>
      </c>
      <c r="E104" s="10">
        <v>8953.33</v>
      </c>
      <c r="G104" s="9"/>
      <c r="H104" s="10">
        <v>8953.33</v>
      </c>
      <c r="I104" s="10"/>
    </row>
    <row r="105" spans="2:10" s="6" customFormat="1">
      <c r="B105" s="7" t="s">
        <v>141</v>
      </c>
      <c r="C105" s="57">
        <v>2016</v>
      </c>
      <c r="D105" s="6" t="s">
        <v>144</v>
      </c>
      <c r="E105" s="10">
        <v>3367.32</v>
      </c>
      <c r="G105" s="9"/>
      <c r="H105" s="10">
        <v>3367.32</v>
      </c>
      <c r="I105" s="10"/>
    </row>
    <row r="106" spans="2:10" s="6" customFormat="1">
      <c r="B106" s="7" t="s">
        <v>142</v>
      </c>
      <c r="C106" s="57">
        <v>2016</v>
      </c>
      <c r="D106" s="6" t="s">
        <v>144</v>
      </c>
      <c r="E106" s="10">
        <v>19852.27</v>
      </c>
      <c r="G106" s="9"/>
      <c r="H106" s="10">
        <v>19852.27</v>
      </c>
      <c r="I106" s="10"/>
    </row>
    <row r="107" spans="2:10" s="12" customFormat="1">
      <c r="B107" s="13"/>
      <c r="C107" s="78"/>
      <c r="E107" s="53"/>
      <c r="H107" s="53"/>
      <c r="I107" s="53"/>
    </row>
    <row r="108" spans="2:10">
      <c r="E108" s="2">
        <f>SUM(E74+E84)</f>
        <v>53053481.279999994</v>
      </c>
      <c r="H108" s="2">
        <f>SUM(H74+H84)</f>
        <v>53053481.279999994</v>
      </c>
      <c r="I108" s="2">
        <f>SUM(I74+I84)</f>
        <v>0</v>
      </c>
    </row>
    <row r="109" spans="2:10">
      <c r="B109" s="1" t="s">
        <v>145</v>
      </c>
      <c r="I109" s="2"/>
      <c r="J109" s="2">
        <f>SUM(I96+I84+I74)</f>
        <v>0</v>
      </c>
    </row>
    <row r="110" spans="2:10">
      <c r="B110" s="1" t="s">
        <v>146</v>
      </c>
      <c r="C110" s="17">
        <v>43281</v>
      </c>
      <c r="D110" s="1" t="s">
        <v>147</v>
      </c>
      <c r="E110" s="2">
        <v>8365.4599999999991</v>
      </c>
      <c r="H110" s="60">
        <v>8365.4599999999991</v>
      </c>
    </row>
    <row r="111" spans="2:10">
      <c r="C111" s="17"/>
      <c r="H111" s="60"/>
    </row>
    <row r="112" spans="2:10">
      <c r="I112" s="2">
        <f>I74+I19</f>
        <v>289088.52</v>
      </c>
      <c r="J112" s="2" t="s">
        <v>151</v>
      </c>
    </row>
    <row r="114" spans="2:8">
      <c r="C114" s="79"/>
      <c r="D114" s="79"/>
      <c r="E114" s="80"/>
      <c r="F114" s="79"/>
      <c r="G114" s="79"/>
      <c r="H114" s="80"/>
    </row>
    <row r="116" spans="2:8">
      <c r="B116" s="1" t="s">
        <v>146</v>
      </c>
      <c r="C116" s="1">
        <v>444</v>
      </c>
      <c r="E116" s="75">
        <v>117952.78</v>
      </c>
      <c r="H116" s="2">
        <v>117942.78</v>
      </c>
    </row>
    <row r="118" spans="2:8">
      <c r="B118" s="1" t="s">
        <v>238</v>
      </c>
      <c r="C118" s="1">
        <v>492</v>
      </c>
      <c r="E118" s="75">
        <v>1756179.32</v>
      </c>
      <c r="H118" s="2">
        <v>1756179.32</v>
      </c>
    </row>
    <row r="120" spans="2:8">
      <c r="B120" s="1" t="s">
        <v>239</v>
      </c>
      <c r="C120" s="1">
        <v>402</v>
      </c>
      <c r="E120" s="75">
        <v>954634.39</v>
      </c>
      <c r="H120" s="2">
        <v>954634.39</v>
      </c>
    </row>
    <row r="122" spans="2:8">
      <c r="B122" s="66" t="s">
        <v>181</v>
      </c>
    </row>
    <row r="124" spans="2:8">
      <c r="B124" s="67" t="s">
        <v>216</v>
      </c>
      <c r="C124" s="67" t="s">
        <v>152</v>
      </c>
      <c r="D124" s="67" t="s">
        <v>153</v>
      </c>
    </row>
    <row r="125" spans="2:8">
      <c r="B125" s="6" t="s">
        <v>236</v>
      </c>
      <c r="C125" s="6">
        <v>411</v>
      </c>
      <c r="D125" s="15">
        <f>SUM(E36)</f>
        <v>32019268.860000007</v>
      </c>
    </row>
    <row r="126" spans="2:8">
      <c r="B126" s="7" t="s">
        <v>217</v>
      </c>
      <c r="C126" s="6">
        <v>498</v>
      </c>
      <c r="D126" s="107">
        <v>1464396.66</v>
      </c>
    </row>
    <row r="127" spans="2:8">
      <c r="B127" s="7" t="s">
        <v>237</v>
      </c>
      <c r="C127" s="6">
        <v>402</v>
      </c>
      <c r="D127" s="6">
        <v>954634.39</v>
      </c>
    </row>
    <row r="128" spans="2:8">
      <c r="B128" s="65" t="s">
        <v>249</v>
      </c>
      <c r="C128" s="6"/>
      <c r="D128" s="102">
        <f>SUM(D125:D127)</f>
        <v>34438299.910000004</v>
      </c>
    </row>
    <row r="130" spans="2:9">
      <c r="B130" s="66"/>
      <c r="C130" s="66"/>
      <c r="D130" s="66"/>
    </row>
    <row r="131" spans="2:9">
      <c r="B131" s="66"/>
      <c r="C131" s="66"/>
      <c r="D131" s="66"/>
    </row>
    <row r="132" spans="2:9">
      <c r="B132" s="67" t="s">
        <v>154</v>
      </c>
      <c r="C132" s="67" t="s">
        <v>152</v>
      </c>
      <c r="D132" s="67" t="s">
        <v>153</v>
      </c>
    </row>
    <row r="133" spans="2:9">
      <c r="B133" s="67" t="s">
        <v>155</v>
      </c>
      <c r="C133" s="67">
        <v>496</v>
      </c>
      <c r="D133" s="81">
        <f>SUM(I19)</f>
        <v>289088.52</v>
      </c>
      <c r="H133" s="2">
        <f>SUM(D133+D141+D142+D147)</f>
        <v>1966015.4699999997</v>
      </c>
      <c r="I133" s="2">
        <f>SUM(D142+E5)</f>
        <v>15110833.629999999</v>
      </c>
    </row>
    <row r="134" spans="2:9">
      <c r="B134" s="67"/>
      <c r="C134" s="67"/>
      <c r="D134" s="59"/>
    </row>
    <row r="135" spans="2:9">
      <c r="B135" s="67" t="s">
        <v>156</v>
      </c>
      <c r="C135" s="67">
        <v>498</v>
      </c>
      <c r="D135" s="59">
        <f>SUM(I80)</f>
        <v>0</v>
      </c>
    </row>
    <row r="136" spans="2:9">
      <c r="B136" s="67"/>
      <c r="C136" s="67"/>
      <c r="D136" s="67"/>
    </row>
    <row r="137" spans="2:9">
      <c r="B137" s="65" t="s">
        <v>150</v>
      </c>
      <c r="C137" s="67"/>
      <c r="D137" s="101">
        <f>SUM(D133:D136)</f>
        <v>289088.52</v>
      </c>
    </row>
    <row r="138" spans="2:9">
      <c r="B138" s="66"/>
      <c r="C138" s="66"/>
      <c r="D138" s="66"/>
    </row>
    <row r="140" spans="2:9">
      <c r="B140" s="67" t="s">
        <v>216</v>
      </c>
      <c r="C140" s="67" t="s">
        <v>152</v>
      </c>
      <c r="D140" s="67" t="s">
        <v>153</v>
      </c>
    </row>
    <row r="141" spans="2:9">
      <c r="B141" s="67" t="s">
        <v>155</v>
      </c>
      <c r="C141" s="67">
        <v>496</v>
      </c>
      <c r="D141" s="81">
        <f>SUM(H19)</f>
        <v>1257387.6699999997</v>
      </c>
    </row>
    <row r="142" spans="2:9">
      <c r="B142" s="67" t="s">
        <v>219</v>
      </c>
      <c r="C142" s="67">
        <v>496</v>
      </c>
      <c r="D142" s="59">
        <f>SUM(H96)</f>
        <v>411173.82000000007</v>
      </c>
    </row>
    <row r="143" spans="2:9">
      <c r="B143" s="67"/>
      <c r="C143" s="67">
        <v>444</v>
      </c>
      <c r="D143" s="81">
        <v>117952.78</v>
      </c>
    </row>
    <row r="144" spans="2:9">
      <c r="B144" s="67"/>
      <c r="C144" s="67">
        <v>492</v>
      </c>
      <c r="D144" s="82">
        <v>1756179.32</v>
      </c>
    </row>
    <row r="145" spans="2:4">
      <c r="B145" s="67" t="s">
        <v>156</v>
      </c>
      <c r="C145" s="67">
        <v>498</v>
      </c>
      <c r="D145" s="81">
        <f>SUM(H74)</f>
        <v>35502497.619999997</v>
      </c>
    </row>
    <row r="146" spans="2:4">
      <c r="B146" s="7" t="s">
        <v>217</v>
      </c>
      <c r="C146" s="67">
        <v>498</v>
      </c>
      <c r="D146" s="106">
        <f>-E81</f>
        <v>-1464396.66</v>
      </c>
    </row>
    <row r="147" spans="2:4">
      <c r="B147" s="6" t="s">
        <v>145</v>
      </c>
      <c r="C147" s="6">
        <v>496</v>
      </c>
      <c r="D147" s="6">
        <v>8365.4599999999991</v>
      </c>
    </row>
    <row r="148" spans="2:4">
      <c r="B148" s="1" t="s">
        <v>218</v>
      </c>
      <c r="C148" s="67"/>
      <c r="D148" s="59">
        <f>SUM(D141:D147)</f>
        <v>37589160.009999998</v>
      </c>
    </row>
    <row r="150" spans="2:4">
      <c r="B150" s="65" t="s">
        <v>215</v>
      </c>
      <c r="D150" s="100">
        <f>SUM(D137+D148)</f>
        <v>37878248.530000001</v>
      </c>
    </row>
    <row r="154" spans="2:4">
      <c r="B154" s="129" t="s">
        <v>250</v>
      </c>
    </row>
  </sheetData>
  <mergeCells count="3">
    <mergeCell ref="B3:F3"/>
    <mergeCell ref="B2:F2"/>
    <mergeCell ref="B1:J1"/>
  </mergeCells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задължения</vt:lpstr>
      <vt:lpstr>вземания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2021-06-24T10:25:37Z</dcterms:modified>
</cp:coreProperties>
</file>