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Топлофикации/"/>
    </mc:Choice>
  </mc:AlternateContent>
  <xr:revisionPtr revIDLastSave="1134" documentId="8_{4787745F-0F81-4ED3-8635-230621C462B2}" xr6:coauthVersionLast="47" xr6:coauthVersionMax="47" xr10:uidLastSave="{B6ED1A99-15CA-4850-BC22-D43CD9256C71}"/>
  <bookViews>
    <workbookView xWindow="-108" yWindow="-108" windowWidth="23256" windowHeight="12576" tabRatio="897" activeTab="5" xr2:uid="{6181C59F-D665-4BC0-B758-0A74609C04CD}"/>
  </bookViews>
  <sheets>
    <sheet name="Плевен 21.01_31.01.2024" sheetId="11" r:id="rId1"/>
    <sheet name="Бургас 21.01_31.01.2024" sheetId="12" r:id="rId2"/>
    <sheet name="Враца 21.01_31.01.2024" sheetId="13" r:id="rId3"/>
    <sheet name="ВеликоТърново 21.01_31.01.2024" sheetId="15" r:id="rId4"/>
    <sheet name="Перник 21.01_31.01.2024" sheetId="16" r:id="rId5"/>
    <sheet name="Русе 21.01_31.01.2024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7" l="1"/>
  <c r="C7" i="17" s="1"/>
  <c r="C8" i="17" s="1"/>
  <c r="H8" i="11"/>
  <c r="I8" i="11" l="1"/>
  <c r="J8" i="11" s="1"/>
  <c r="H8" i="17" l="1"/>
  <c r="I8" i="17" s="1"/>
  <c r="J8" i="17" s="1"/>
  <c r="H7" i="17"/>
  <c r="I7" i="17" s="1"/>
  <c r="J7" i="17" s="1"/>
  <c r="H6" i="17"/>
  <c r="I6" i="17" s="1"/>
  <c r="J6" i="17" s="1"/>
  <c r="H5" i="17"/>
  <c r="I5" i="17" s="1"/>
  <c r="J5" i="17" s="1"/>
  <c r="C5" i="17"/>
  <c r="H4" i="17"/>
  <c r="I4" i="17" s="1"/>
  <c r="J4" i="17" s="1"/>
  <c r="H9" i="16"/>
  <c r="J12" i="13"/>
  <c r="I12" i="13"/>
  <c r="H7" i="13"/>
  <c r="I7" i="13" s="1"/>
  <c r="H8" i="13"/>
  <c r="I8" i="13" s="1"/>
  <c r="H9" i="13"/>
  <c r="H10" i="13"/>
  <c r="I10" i="13" s="1"/>
  <c r="J10" i="13" s="1"/>
  <c r="H11" i="13"/>
  <c r="H12" i="13"/>
  <c r="J10" i="12"/>
  <c r="I10" i="12"/>
  <c r="H6" i="12"/>
  <c r="H7" i="12"/>
  <c r="H8" i="12"/>
  <c r="H9" i="12"/>
  <c r="H10" i="12"/>
  <c r="H5" i="11"/>
  <c r="H6" i="11"/>
  <c r="I6" i="11" s="1"/>
  <c r="J6" i="11" s="1"/>
  <c r="H7" i="11"/>
  <c r="I7" i="11" s="1"/>
  <c r="H9" i="11"/>
  <c r="H5" i="16"/>
  <c r="H6" i="16"/>
  <c r="I6" i="16" s="1"/>
  <c r="H7" i="16"/>
  <c r="I7" i="16" s="1"/>
  <c r="J7" i="16" s="1"/>
  <c r="H8" i="16"/>
  <c r="I8" i="16" s="1"/>
  <c r="C9" i="13"/>
  <c r="C10" i="13" s="1"/>
  <c r="C11" i="13" s="1"/>
  <c r="C12" i="13" s="1"/>
  <c r="I9" i="12" l="1"/>
  <c r="J9" i="12" s="1"/>
  <c r="I9" i="11"/>
  <c r="J9" i="11" s="1"/>
  <c r="J7" i="13"/>
  <c r="I9" i="13"/>
  <c r="J9" i="13" s="1"/>
  <c r="I11" i="13"/>
  <c r="J11" i="13" s="1"/>
  <c r="J8" i="13"/>
  <c r="I8" i="12"/>
  <c r="J8" i="12" s="1"/>
  <c r="I7" i="12"/>
  <c r="J7" i="12" s="1"/>
  <c r="I6" i="12"/>
  <c r="J6" i="12" s="1"/>
  <c r="J7" i="11"/>
  <c r="I5" i="11"/>
  <c r="J5" i="11" s="1"/>
  <c r="J9" i="16"/>
  <c r="J6" i="16"/>
  <c r="I5" i="16"/>
  <c r="J5" i="16" s="1"/>
  <c r="J8" i="16"/>
  <c r="J11" i="15"/>
  <c r="I11" i="15"/>
  <c r="C5" i="16"/>
  <c r="C6" i="16" s="1"/>
  <c r="C7" i="16" s="1"/>
  <c r="C8" i="16" s="1"/>
  <c r="C9" i="16" s="1"/>
  <c r="C7" i="13"/>
  <c r="C8" i="13" s="1"/>
  <c r="C6" i="12"/>
  <c r="H11" i="15" l="1"/>
  <c r="I4" i="15" l="1"/>
  <c r="H4" i="16"/>
  <c r="I4" i="16" s="1"/>
  <c r="J4" i="16" l="1"/>
  <c r="H4" i="15" l="1"/>
  <c r="J4" i="15" s="1"/>
  <c r="H6" i="13"/>
  <c r="H5" i="12"/>
  <c r="I5" i="12" s="1"/>
  <c r="H4" i="11"/>
  <c r="I6" i="13" l="1"/>
  <c r="J6" i="13" s="1"/>
  <c r="I4" i="11"/>
  <c r="J4" i="11" s="1"/>
  <c r="J5" i="12"/>
  <c r="J13" i="13" l="1"/>
</calcChain>
</file>

<file path=xl/sharedStrings.xml><?xml version="1.0" encoding="utf-8"?>
<sst xmlns="http://schemas.openxmlformats.org/spreadsheetml/2006/main" count="130" uniqueCount="33">
  <si>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</si>
  <si>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</si>
  <si>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</si>
  <si>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</si>
  <si>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</si>
  <si>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</si>
  <si>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</si>
  <si>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</si>
  <si>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</si>
  <si>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</si>
  <si>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</si>
  <si>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ДДС, 20%</t>
  </si>
  <si>
    <t>бр.</t>
  </si>
  <si>
    <t>Договор № ПГ-0106/Дг22/014/15.12.2021</t>
  </si>
  <si>
    <t>Фактуриран природен газ в газообразно състояние на линия C059P02</t>
  </si>
  <si>
    <t>Договор № ПГ-0106/Дг22/015/15.12.2021</t>
  </si>
  <si>
    <t>Договор № ПГ-0106/Дг22/016/15.12.2021</t>
  </si>
  <si>
    <t>Капацитет в рамките на деня</t>
  </si>
  <si>
    <t>ДДС,20%</t>
  </si>
  <si>
    <t>Продажба на природен газ в газообразно състояние на линия C033Р01</t>
  </si>
  <si>
    <t>Договор № ПГ-0106/Дг22/019/15.12.2021</t>
  </si>
  <si>
    <t>Превишен капацитет</t>
  </si>
  <si>
    <t>Р-ди по чл.18 от Дог.№ ПГ-0106/ДГ23/028/19.04.2023 г.</t>
  </si>
  <si>
    <t>Р-ди по чл.18 от Дог.№ ПГ-0106/ДГ23/025/19.04.2023г.</t>
  </si>
  <si>
    <t>Р-ди по чл.18 от Дог.№ ПГ-0106/ДГ23/026/19.04.2023 г.</t>
  </si>
  <si>
    <t>Р-ди по чл.18 от Дог.№ ПГ-0106/ДГ23/027/19.04.2023 г.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</si>
  <si>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C025P01</t>
    </r>
  </si>
  <si>
    <t>Дневен капацитет</t>
  </si>
  <si>
    <t>Период на доставка: 01.10.2023 г. 07:00:00 –01.11.2023 г. 07:00</t>
  </si>
  <si>
    <t>Неустойка по договор</t>
  </si>
  <si>
    <t>Период на доставка: 01.01.2024 г. 07:00:00 –01.02.2024 г. 07:00</t>
  </si>
  <si>
    <t>Пренос на природен газ м. Януари 2024 г.</t>
  </si>
  <si>
    <t>Доставен природен газ в газообразно състояние на линия C025P01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</si>
</sst>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0000"/>
    <numFmt numFmtId="167" formatCode="0.0000"/>
    <numFmt numFmtId="168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3" borderId="0" xfId="0" applyNumberFormat="1" applyFont="1" applyFill="1"/>
    <xf numFmtId="0" fontId="2" fillId="3" borderId="0" xfId="0" applyFont="1" applyFill="1"/>
    <xf numFmtId="2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67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167" fontId="0" fillId="0" borderId="0" xfId="0" applyNumberFormat="1"/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3:K16"/>
  <sheetViews>
    <sheetView zoomScaleNormal="100" workbookViewId="0">
      <selection activeCell="J14" sqref="J14"/>
    </sheetView>
  </sheetViews>
  <sheetFormatPr defaultRowHeight="15.6" x14ac:dyDescent="0.3"/>
  <cols>
    <col min="1" max="3" width="8.88671875" style="10"/>
    <col min="4" max="4" width="30.77734375" style="10" customWidth="1"/>
    <col min="5" max="5" width="9.88671875" style="10" bestFit="1" customWidth="1"/>
    <col min="6" max="6" width="13.77734375" style="10" customWidth="1"/>
    <col min="7" max="7" width="19.6640625" style="10" customWidth="1"/>
    <col min="8" max="8" width="17.6640625" style="10" bestFit="1" customWidth="1"/>
    <col min="9" max="9" width="17.44140625" style="10" customWidth="1"/>
    <col min="10" max="10" width="14" style="10" customWidth="1"/>
    <col min="11" max="11" width="11" style="10" bestFit="1" customWidth="1"/>
    <col min="12" max="16384" width="8.88671875" style="10"/>
  </cols>
  <sheetData>
    <row r="3" spans="3:11" ht="31.2" x14ac:dyDescent="0.3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6.8" x14ac:dyDescent="0.3">
      <c r="C4" s="6">
        <v>1</v>
      </c>
      <c r="D4" s="7" t="s">
        <v>10</v>
      </c>
      <c r="E4" s="6" t="s">
        <v>5</v>
      </c>
      <c r="F4" s="12">
        <v>31620.664000000001</v>
      </c>
      <c r="G4" s="9">
        <v>77.599999999999994</v>
      </c>
      <c r="H4" s="13">
        <f>F4*G4</f>
        <v>2453763.5263999999</v>
      </c>
      <c r="I4" s="13">
        <f>H4*0.2</f>
        <v>490752.70527999999</v>
      </c>
      <c r="J4" s="13">
        <f>H4+I4</f>
        <v>2944516.2316799997</v>
      </c>
      <c r="K4" s="14"/>
    </row>
    <row r="5" spans="3:11" customFormat="1" ht="31.2" x14ac:dyDescent="0.3">
      <c r="C5" s="6">
        <v>2</v>
      </c>
      <c r="D5" s="7" t="s">
        <v>31</v>
      </c>
      <c r="E5" s="6" t="s">
        <v>5</v>
      </c>
      <c r="F5" s="12">
        <v>86869.817999999999</v>
      </c>
      <c r="G5" s="30">
        <v>1.0194000000000001</v>
      </c>
      <c r="H5" s="13">
        <f t="shared" ref="H5:H9" si="0">F5*G5</f>
        <v>88555.092469200012</v>
      </c>
      <c r="I5" s="13">
        <f t="shared" ref="I5:I9" si="1">H5*0.2</f>
        <v>17711.018493840002</v>
      </c>
      <c r="J5" s="13">
        <f t="shared" ref="J5:J9" si="2">H5+I5</f>
        <v>106266.11096304002</v>
      </c>
    </row>
    <row r="6" spans="3:11" customFormat="1" x14ac:dyDescent="0.3">
      <c r="C6" s="6">
        <v>3</v>
      </c>
      <c r="D6" s="7" t="s">
        <v>27</v>
      </c>
      <c r="E6" s="6" t="s">
        <v>5</v>
      </c>
      <c r="F6" s="12">
        <v>25343.498000000003</v>
      </c>
      <c r="G6" s="30">
        <v>6.5194000000000001</v>
      </c>
      <c r="H6" s="13">
        <f t="shared" si="0"/>
        <v>165224.40086120003</v>
      </c>
      <c r="I6" s="13">
        <f t="shared" si="1"/>
        <v>33044.880172240009</v>
      </c>
      <c r="J6" s="13">
        <f t="shared" si="2"/>
        <v>198269.28103344003</v>
      </c>
    </row>
    <row r="7" spans="3:11" customFormat="1" x14ac:dyDescent="0.3">
      <c r="C7" s="6">
        <v>4</v>
      </c>
      <c r="D7" s="7" t="s">
        <v>17</v>
      </c>
      <c r="E7" s="6" t="s">
        <v>5</v>
      </c>
      <c r="F7" s="12">
        <v>3006.7480000000005</v>
      </c>
      <c r="G7" s="30">
        <v>8.1493000000000002</v>
      </c>
      <c r="H7" s="13">
        <f t="shared" si="0"/>
        <v>24502.891476400004</v>
      </c>
      <c r="I7" s="13">
        <f t="shared" si="1"/>
        <v>4900.5782952800009</v>
      </c>
      <c r="J7" s="13">
        <f t="shared" si="2"/>
        <v>29403.469771680004</v>
      </c>
    </row>
    <row r="8" spans="3:11" x14ac:dyDescent="0.3">
      <c r="C8" s="6">
        <v>5</v>
      </c>
      <c r="D8" s="7" t="s">
        <v>21</v>
      </c>
      <c r="E8" s="6" t="s">
        <v>5</v>
      </c>
      <c r="F8" s="12">
        <v>408.38800000000083</v>
      </c>
      <c r="G8" s="23">
        <v>8.3582999999999998</v>
      </c>
      <c r="H8" s="5">
        <f t="shared" si="0"/>
        <v>3413.4294204000071</v>
      </c>
      <c r="I8" s="8">
        <f t="shared" si="1"/>
        <v>682.68588408000141</v>
      </c>
      <c r="J8" s="8">
        <f t="shared" si="2"/>
        <v>4096.1153044800085</v>
      </c>
    </row>
    <row r="9" spans="3:11" ht="31.2" x14ac:dyDescent="0.3">
      <c r="C9" s="6">
        <v>5</v>
      </c>
      <c r="D9" s="7" t="s">
        <v>22</v>
      </c>
      <c r="E9" s="6" t="s">
        <v>12</v>
      </c>
      <c r="F9" s="12">
        <v>1</v>
      </c>
      <c r="G9" s="16">
        <v>63493.2</v>
      </c>
      <c r="H9" s="13">
        <f t="shared" si="0"/>
        <v>63493.2</v>
      </c>
      <c r="I9" s="13">
        <f t="shared" si="1"/>
        <v>12698.64</v>
      </c>
      <c r="J9" s="13">
        <f t="shared" si="2"/>
        <v>76191.839999999997</v>
      </c>
    </row>
    <row r="10" spans="3:11" x14ac:dyDescent="0.3">
      <c r="C10" s="17"/>
      <c r="D10" s="11"/>
      <c r="J10" s="18"/>
    </row>
    <row r="11" spans="3:11" x14ac:dyDescent="0.3">
      <c r="D11" s="11" t="s">
        <v>30</v>
      </c>
    </row>
    <row r="12" spans="3:11" x14ac:dyDescent="0.3">
      <c r="C12" s="17"/>
      <c r="D12" s="11"/>
    </row>
    <row r="16" spans="3:11" x14ac:dyDescent="0.3">
      <c r="C16" s="32" t="s">
        <v>13</v>
      </c>
      <c r="D16" s="32"/>
      <c r="E16" s="32"/>
      <c r="G16" s="18"/>
      <c r="H16" s="18"/>
      <c r="K16" s="18"/>
    </row>
  </sheetData>
  <mergeCells count="1"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4:K17"/>
  <sheetViews>
    <sheetView workbookViewId="0">
      <selection activeCell="A8" sqref="A8:XFD8"/>
    </sheetView>
  </sheetViews>
  <sheetFormatPr defaultRowHeight="14.4" x14ac:dyDescent="0.3"/>
  <cols>
    <col min="3" max="3" width="3.21875" bestFit="1" customWidth="1"/>
    <col min="4" max="4" width="32.88671875" customWidth="1"/>
    <col min="5" max="5" width="13.109375" bestFit="1" customWidth="1"/>
    <col min="6" max="6" width="15.77734375" customWidth="1"/>
    <col min="7" max="7" width="14.6640625" bestFit="1" customWidth="1"/>
    <col min="8" max="8" width="14.5546875" customWidth="1"/>
    <col min="9" max="9" width="13.5546875" bestFit="1" customWidth="1"/>
    <col min="10" max="10" width="11.44140625" customWidth="1"/>
  </cols>
  <sheetData>
    <row r="4" spans="3:11" s="10" customFormat="1" ht="27.6" customHeight="1" x14ac:dyDescent="0.3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11</v>
      </c>
      <c r="J4" s="4" t="s">
        <v>7</v>
      </c>
    </row>
    <row r="5" spans="3:11" s="15" customFormat="1" ht="52.8" customHeight="1" x14ac:dyDescent="0.3">
      <c r="C5" s="6">
        <v>1</v>
      </c>
      <c r="D5" s="7" t="s">
        <v>14</v>
      </c>
      <c r="E5" s="6" t="s">
        <v>5</v>
      </c>
      <c r="F5" s="12">
        <v>6414.4080000000004</v>
      </c>
      <c r="G5" s="9">
        <v>77.599999999999994</v>
      </c>
      <c r="H5" s="5">
        <f t="shared" ref="H5:H10" si="0">F5*G5</f>
        <v>497758.06079999998</v>
      </c>
      <c r="I5" s="8">
        <f t="shared" ref="I5:I10" si="1">H5*0.2</f>
        <v>99551.612160000004</v>
      </c>
      <c r="J5" s="8">
        <f t="shared" ref="J5:J10" si="2">H5+I5</f>
        <v>597309.67296</v>
      </c>
      <c r="K5" s="14"/>
    </row>
    <row r="6" spans="3:11" s="10" customFormat="1" ht="31.2" x14ac:dyDescent="0.3">
      <c r="C6" s="6">
        <f>+C5+1</f>
        <v>2</v>
      </c>
      <c r="D6" s="7" t="s">
        <v>31</v>
      </c>
      <c r="E6" s="6" t="s">
        <v>5</v>
      </c>
      <c r="F6" s="12">
        <v>17671.284</v>
      </c>
      <c r="G6" s="30">
        <v>1.0194000000000001</v>
      </c>
      <c r="H6" s="5">
        <f t="shared" si="0"/>
        <v>18014.106909600003</v>
      </c>
      <c r="I6" s="8">
        <f t="shared" si="1"/>
        <v>3602.8213819200009</v>
      </c>
      <c r="J6" s="8">
        <f t="shared" si="2"/>
        <v>21616.928291520002</v>
      </c>
    </row>
    <row r="7" spans="3:11" s="10" customFormat="1" ht="15.6" x14ac:dyDescent="0.3">
      <c r="C7" s="6">
        <v>3</v>
      </c>
      <c r="D7" s="7" t="s">
        <v>27</v>
      </c>
      <c r="E7" s="6" t="s">
        <v>5</v>
      </c>
      <c r="F7" s="12">
        <v>1570</v>
      </c>
      <c r="G7" s="30">
        <v>6.5194000000000001</v>
      </c>
      <c r="H7" s="5">
        <f t="shared" si="0"/>
        <v>10235.458000000001</v>
      </c>
      <c r="I7" s="8">
        <f t="shared" si="1"/>
        <v>2047.0916000000002</v>
      </c>
      <c r="J7" s="8">
        <f t="shared" si="2"/>
        <v>12282.5496</v>
      </c>
    </row>
    <row r="8" spans="3:11" s="10" customFormat="1" ht="15.6" x14ac:dyDescent="0.3">
      <c r="C8" s="6">
        <v>4</v>
      </c>
      <c r="D8" s="7" t="s">
        <v>17</v>
      </c>
      <c r="E8" s="6" t="s">
        <v>5</v>
      </c>
      <c r="F8" s="12">
        <v>1039</v>
      </c>
      <c r="G8" s="30">
        <v>8.1493000000000002</v>
      </c>
      <c r="H8" s="5">
        <f t="shared" si="0"/>
        <v>8467.1226999999999</v>
      </c>
      <c r="I8" s="8">
        <f t="shared" si="1"/>
        <v>1693.42454</v>
      </c>
      <c r="J8" s="8">
        <f t="shared" si="2"/>
        <v>10160.54724</v>
      </c>
    </row>
    <row r="9" spans="3:11" s="10" customFormat="1" ht="15.6" x14ac:dyDescent="0.3">
      <c r="C9" s="6">
        <v>5</v>
      </c>
      <c r="D9" s="7" t="s">
        <v>21</v>
      </c>
      <c r="E9" s="6" t="s">
        <v>5</v>
      </c>
      <c r="F9" s="12">
        <v>14.038000000000011</v>
      </c>
      <c r="G9" s="23">
        <v>8.3582999999999998</v>
      </c>
      <c r="H9" s="5">
        <f t="shared" si="0"/>
        <v>117.33381540000009</v>
      </c>
      <c r="I9" s="8">
        <f t="shared" si="1"/>
        <v>23.466763080000021</v>
      </c>
      <c r="J9" s="8">
        <f t="shared" si="2"/>
        <v>140.80057848000013</v>
      </c>
    </row>
    <row r="10" spans="3:11" s="10" customFormat="1" ht="31.2" x14ac:dyDescent="0.3">
      <c r="C10" s="6">
        <v>6</v>
      </c>
      <c r="D10" s="7" t="s">
        <v>23</v>
      </c>
      <c r="E10" s="6" t="s">
        <v>12</v>
      </c>
      <c r="F10" s="12">
        <v>1</v>
      </c>
      <c r="G10" s="16">
        <v>23809.95</v>
      </c>
      <c r="H10" s="5">
        <f t="shared" si="0"/>
        <v>23809.95</v>
      </c>
      <c r="I10" s="8">
        <f t="shared" si="1"/>
        <v>4761.9900000000007</v>
      </c>
      <c r="J10" s="8">
        <f t="shared" si="2"/>
        <v>28571.940000000002</v>
      </c>
    </row>
    <row r="11" spans="3:11" x14ac:dyDescent="0.3">
      <c r="J11" s="2"/>
    </row>
    <row r="12" spans="3:11" s="10" customFormat="1" ht="15.6" x14ac:dyDescent="0.3">
      <c r="D12" s="11" t="s">
        <v>30</v>
      </c>
    </row>
    <row r="13" spans="3:11" x14ac:dyDescent="0.3">
      <c r="J13" s="2"/>
    </row>
    <row r="14" spans="3:11" x14ac:dyDescent="0.3">
      <c r="J14" s="2"/>
    </row>
    <row r="15" spans="3:11" x14ac:dyDescent="0.3">
      <c r="J15" s="2"/>
    </row>
    <row r="16" spans="3:11" x14ac:dyDescent="0.3">
      <c r="J16" s="2"/>
    </row>
    <row r="17" spans="2:4" ht="15.6" x14ac:dyDescent="0.3">
      <c r="B17" s="32" t="s">
        <v>15</v>
      </c>
      <c r="C17" s="32"/>
      <c r="D17" s="32"/>
    </row>
  </sheetData>
  <mergeCells count="1">
    <mergeCell ref="B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20"/>
  <sheetViews>
    <sheetView topLeftCell="A4" workbookViewId="0">
      <selection activeCell="F11" sqref="F11"/>
    </sheetView>
  </sheetViews>
  <sheetFormatPr defaultRowHeight="14.4" x14ac:dyDescent="0.3"/>
  <cols>
    <col min="4" max="4" width="30.5546875" bestFit="1" customWidth="1"/>
    <col min="5" max="5" width="9.5546875" customWidth="1"/>
    <col min="6" max="6" width="15.21875" customWidth="1"/>
    <col min="7" max="7" width="15.88671875" customWidth="1"/>
    <col min="8" max="8" width="13.88671875" bestFit="1" customWidth="1"/>
    <col min="9" max="9" width="14.44140625" customWidth="1"/>
    <col min="10" max="10" width="13.44140625" customWidth="1"/>
  </cols>
  <sheetData>
    <row r="3" spans="3:10" x14ac:dyDescent="0.3">
      <c r="F3" s="2"/>
    </row>
    <row r="4" spans="3:10" x14ac:dyDescent="0.3">
      <c r="F4" s="2"/>
    </row>
    <row r="5" spans="3:10" ht="31.2" x14ac:dyDescent="0.3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18</v>
      </c>
      <c r="J5" s="4" t="s">
        <v>7</v>
      </c>
    </row>
    <row r="6" spans="3:10" ht="46.8" x14ac:dyDescent="0.3">
      <c r="C6" s="6">
        <v>1</v>
      </c>
      <c r="D6" s="7" t="s">
        <v>8</v>
      </c>
      <c r="E6" s="6" t="s">
        <v>5</v>
      </c>
      <c r="F6" s="12">
        <v>3623.8240000000001</v>
      </c>
      <c r="G6" s="9">
        <v>77.599999999999994</v>
      </c>
      <c r="H6" s="8">
        <f t="shared" ref="H6:H12" si="0">F6*G6</f>
        <v>281208.74239999999</v>
      </c>
      <c r="I6" s="8">
        <f t="shared" ref="I6:I12" si="1">H6*0.2</f>
        <v>56241.748480000002</v>
      </c>
      <c r="J6" s="8">
        <f t="shared" ref="J6:J12" si="2">H6+I6</f>
        <v>337450.49088</v>
      </c>
    </row>
    <row r="7" spans="3:10" ht="46.8" x14ac:dyDescent="0.3">
      <c r="C7" s="6">
        <f>+C6+1</f>
        <v>2</v>
      </c>
      <c r="D7" s="7" t="s">
        <v>9</v>
      </c>
      <c r="E7" s="6" t="s">
        <v>5</v>
      </c>
      <c r="F7" s="12">
        <v>1813.83</v>
      </c>
      <c r="G7" s="9">
        <v>77.599999999999994</v>
      </c>
      <c r="H7" s="8">
        <f t="shared" si="0"/>
        <v>140753.20799999998</v>
      </c>
      <c r="I7" s="8">
        <f t="shared" si="1"/>
        <v>28150.641599999999</v>
      </c>
      <c r="J7" s="8">
        <f t="shared" si="2"/>
        <v>168903.84959999999</v>
      </c>
    </row>
    <row r="8" spans="3:10" ht="31.2" x14ac:dyDescent="0.3">
      <c r="C8" s="6">
        <f t="shared" ref="C8:C12" si="3">+C7+1</f>
        <v>3</v>
      </c>
      <c r="D8" s="7" t="s">
        <v>31</v>
      </c>
      <c r="E8" s="6" t="s">
        <v>5</v>
      </c>
      <c r="F8" s="12">
        <v>14338.740000000002</v>
      </c>
      <c r="G8" s="30">
        <v>1.0194000000000001</v>
      </c>
      <c r="H8" s="8">
        <f t="shared" si="0"/>
        <v>14616.911556000003</v>
      </c>
      <c r="I8" s="8">
        <f t="shared" si="1"/>
        <v>2923.3823112000009</v>
      </c>
      <c r="J8" s="8">
        <f t="shared" si="2"/>
        <v>17540.293867200002</v>
      </c>
    </row>
    <row r="9" spans="3:10" ht="15.6" x14ac:dyDescent="0.3">
      <c r="C9" s="6">
        <f t="shared" si="3"/>
        <v>4</v>
      </c>
      <c r="D9" s="7" t="s">
        <v>27</v>
      </c>
      <c r="E9" s="6" t="s">
        <v>5</v>
      </c>
      <c r="F9" s="12">
        <v>4924.0640000000003</v>
      </c>
      <c r="G9" s="30">
        <v>6.5194000000000001</v>
      </c>
      <c r="H9" s="8">
        <f t="shared" si="0"/>
        <v>32101.942841600001</v>
      </c>
      <c r="I9" s="8">
        <f t="shared" si="1"/>
        <v>6420.3885683200006</v>
      </c>
      <c r="J9" s="8">
        <f t="shared" si="2"/>
        <v>38522.33140992</v>
      </c>
    </row>
    <row r="10" spans="3:10" ht="15.6" x14ac:dyDescent="0.3">
      <c r="C10" s="6">
        <f t="shared" si="3"/>
        <v>5</v>
      </c>
      <c r="D10" s="7" t="s">
        <v>17</v>
      </c>
      <c r="E10" s="6" t="s">
        <v>5</v>
      </c>
      <c r="F10" s="12">
        <v>968.06099999999992</v>
      </c>
      <c r="G10" s="23">
        <v>8.1493000000000002</v>
      </c>
      <c r="H10" s="8">
        <f t="shared" si="0"/>
        <v>7889.0195072999995</v>
      </c>
      <c r="I10" s="8">
        <f t="shared" si="1"/>
        <v>1577.8039014599999</v>
      </c>
      <c r="J10" s="8">
        <f t="shared" si="2"/>
        <v>9466.8234087599994</v>
      </c>
    </row>
    <row r="11" spans="3:10" ht="15.6" x14ac:dyDescent="0.3">
      <c r="C11" s="6">
        <f t="shared" si="3"/>
        <v>6</v>
      </c>
      <c r="D11" s="7" t="s">
        <v>21</v>
      </c>
      <c r="E11" s="6" t="s">
        <v>5</v>
      </c>
      <c r="F11" s="12">
        <v>50.34699999999998</v>
      </c>
      <c r="G11" s="23">
        <v>8.3582999999999998</v>
      </c>
      <c r="H11" s="8">
        <f t="shared" si="0"/>
        <v>420.81533009999981</v>
      </c>
      <c r="I11" s="8">
        <f t="shared" si="1"/>
        <v>84.163066019999974</v>
      </c>
      <c r="J11" s="8">
        <f t="shared" si="2"/>
        <v>504.97839611999979</v>
      </c>
    </row>
    <row r="12" spans="3:10" ht="31.2" x14ac:dyDescent="0.3">
      <c r="C12" s="6">
        <f t="shared" si="3"/>
        <v>7</v>
      </c>
      <c r="D12" s="7" t="s">
        <v>24</v>
      </c>
      <c r="E12" s="6" t="s">
        <v>12</v>
      </c>
      <c r="F12" s="12">
        <v>1</v>
      </c>
      <c r="G12" s="16">
        <v>15873.3</v>
      </c>
      <c r="H12" s="8">
        <f t="shared" si="0"/>
        <v>15873.3</v>
      </c>
      <c r="I12" s="8">
        <f t="shared" si="1"/>
        <v>3174.66</v>
      </c>
      <c r="J12" s="8">
        <f t="shared" si="2"/>
        <v>19047.96</v>
      </c>
    </row>
    <row r="13" spans="3:10" ht="15.6" x14ac:dyDescent="0.3">
      <c r="C13" s="17"/>
      <c r="D13" s="22"/>
      <c r="E13" s="17"/>
      <c r="F13" s="21"/>
      <c r="G13" s="20"/>
      <c r="H13" s="19"/>
      <c r="I13" s="19"/>
      <c r="J13" s="19">
        <f>SUM(J8:J12)</f>
        <v>85082.387082000001</v>
      </c>
    </row>
    <row r="14" spans="3:10" s="10" customFormat="1" ht="15.6" x14ac:dyDescent="0.3">
      <c r="D14" s="11" t="s">
        <v>30</v>
      </c>
    </row>
    <row r="15" spans="3:10" x14ac:dyDescent="0.3">
      <c r="F15" s="2"/>
    </row>
    <row r="16" spans="3:10" x14ac:dyDescent="0.3">
      <c r="F16" s="2"/>
    </row>
    <row r="17" spans="3:7" ht="15.6" x14ac:dyDescent="0.3">
      <c r="C17" s="32" t="s">
        <v>16</v>
      </c>
      <c r="D17" s="32"/>
      <c r="E17" s="32"/>
      <c r="F17" s="1"/>
      <c r="G17" s="2"/>
    </row>
    <row r="18" spans="3:7" x14ac:dyDescent="0.3">
      <c r="F18" s="2"/>
    </row>
    <row r="19" spans="3:7" x14ac:dyDescent="0.3">
      <c r="G19" s="2"/>
    </row>
    <row r="20" spans="3:7" x14ac:dyDescent="0.3">
      <c r="G20" s="2"/>
    </row>
  </sheetData>
  <mergeCells count="1">
    <mergeCell ref="C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C056-E2B2-4279-BD9A-CB9033DCB03C}">
  <dimension ref="C3:J15"/>
  <sheetViews>
    <sheetView workbookViewId="0">
      <selection activeCell="H18" sqref="H18"/>
    </sheetView>
  </sheetViews>
  <sheetFormatPr defaultRowHeight="14.4" x14ac:dyDescent="0.3"/>
  <cols>
    <col min="3" max="3" width="9.77734375" bestFit="1" customWidth="1"/>
    <col min="4" max="4" width="30.77734375" customWidth="1"/>
    <col min="5" max="5" width="7.77734375" bestFit="1" customWidth="1"/>
    <col min="6" max="6" width="13.77734375" customWidth="1"/>
    <col min="7" max="7" width="21.109375" customWidth="1"/>
    <col min="8" max="8" width="17.6640625" bestFit="1" customWidth="1"/>
    <col min="9" max="9" width="16.6640625" customWidth="1"/>
    <col min="10" max="10" width="12.44140625" customWidth="1"/>
  </cols>
  <sheetData>
    <row r="3" spans="3:10" ht="31.2" x14ac:dyDescent="0.3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24" customFormat="1" ht="46.8" x14ac:dyDescent="0.3">
      <c r="C4" s="6">
        <v>1</v>
      </c>
      <c r="D4" s="7" t="s">
        <v>19</v>
      </c>
      <c r="E4" s="6" t="s">
        <v>5</v>
      </c>
      <c r="F4" s="5">
        <v>0</v>
      </c>
      <c r="G4" s="9">
        <v>0</v>
      </c>
      <c r="H4" s="8">
        <f>F4*G4</f>
        <v>0</v>
      </c>
      <c r="I4" s="8">
        <f>H4*0.2</f>
        <v>0</v>
      </c>
      <c r="J4" s="8">
        <f>H4+I4</f>
        <v>0</v>
      </c>
    </row>
    <row r="5" spans="3:10" x14ac:dyDescent="0.3">
      <c r="H5" s="2"/>
    </row>
    <row r="6" spans="3:10" s="10" customFormat="1" ht="15.6" x14ac:dyDescent="0.3">
      <c r="D6" s="11" t="s">
        <v>28</v>
      </c>
    </row>
    <row r="7" spans="3:10" x14ac:dyDescent="0.3">
      <c r="H7" s="2"/>
    </row>
    <row r="8" spans="3:10" x14ac:dyDescent="0.3">
      <c r="G8" s="2"/>
    </row>
    <row r="9" spans="3:10" x14ac:dyDescent="0.3">
      <c r="D9" s="25"/>
      <c r="F9" s="26"/>
    </row>
    <row r="10" spans="3:10" ht="31.2" x14ac:dyDescent="0.3">
      <c r="C10" s="3" t="s">
        <v>0</v>
      </c>
      <c r="D10" s="3" t="s">
        <v>1</v>
      </c>
      <c r="E10" s="3" t="s">
        <v>2</v>
      </c>
      <c r="F10" s="4" t="s">
        <v>6</v>
      </c>
      <c r="G10" s="4" t="s">
        <v>3</v>
      </c>
      <c r="H10" s="4" t="s">
        <v>4</v>
      </c>
      <c r="I10" s="4" t="s">
        <v>11</v>
      </c>
      <c r="J10" s="4" t="s">
        <v>7</v>
      </c>
    </row>
    <row r="11" spans="3:10" ht="31.2" x14ac:dyDescent="0.3">
      <c r="C11" s="6">
        <v>1</v>
      </c>
      <c r="D11" s="7" t="s">
        <v>25</v>
      </c>
      <c r="E11" s="28" t="s">
        <v>12</v>
      </c>
      <c r="F11" s="29">
        <v>1</v>
      </c>
      <c r="G11" s="27">
        <v>4761.99</v>
      </c>
      <c r="H11" s="27">
        <f>+G11</f>
        <v>4761.99</v>
      </c>
      <c r="I11" s="27">
        <f>+H11*0.2</f>
        <v>952.39800000000002</v>
      </c>
      <c r="J11" s="27">
        <f>+H11+I11</f>
        <v>5714.3879999999999</v>
      </c>
    </row>
    <row r="15" spans="3:10" ht="15.6" x14ac:dyDescent="0.3">
      <c r="C15" s="32" t="s">
        <v>20</v>
      </c>
      <c r="D15" s="32"/>
      <c r="E15" s="32"/>
      <c r="F15" s="1"/>
      <c r="G15" s="2"/>
      <c r="H15" s="2"/>
    </row>
  </sheetData>
  <mergeCells count="1">
    <mergeCell ref="C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BDCE-348A-4A4C-8772-B62C34AA635F}">
  <dimension ref="C3:K12"/>
  <sheetViews>
    <sheetView topLeftCell="E1" workbookViewId="0">
      <selection activeCell="I13" sqref="I13"/>
    </sheetView>
  </sheetViews>
  <sheetFormatPr defaultRowHeight="14.4" x14ac:dyDescent="0.3"/>
  <cols>
    <col min="4" max="4" width="30.5546875" customWidth="1"/>
    <col min="5" max="5" width="7.77734375" bestFit="1" customWidth="1"/>
    <col min="6" max="6" width="15.5546875" customWidth="1"/>
    <col min="7" max="7" width="13" customWidth="1"/>
    <col min="8" max="8" width="12.6640625" bestFit="1" customWidth="1"/>
    <col min="9" max="9" width="11" bestFit="1" customWidth="1"/>
    <col min="10" max="10" width="12.6640625" bestFit="1" customWidth="1"/>
  </cols>
  <sheetData>
    <row r="3" spans="3:11" s="10" customFormat="1" ht="31.2" x14ac:dyDescent="0.3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6.8" x14ac:dyDescent="0.3">
      <c r="C4" s="6">
        <v>1</v>
      </c>
      <c r="D4" s="7" t="s">
        <v>26</v>
      </c>
      <c r="E4" s="6" t="s">
        <v>5</v>
      </c>
      <c r="F4" s="12">
        <v>12959.612999999999</v>
      </c>
      <c r="G4" s="31">
        <v>77.599999999999994</v>
      </c>
      <c r="H4" s="13">
        <f>F4*G4</f>
        <v>1005665.9687999999</v>
      </c>
      <c r="I4" s="13">
        <f>H4*0.2</f>
        <v>201133.19375999999</v>
      </c>
      <c r="J4" s="13">
        <f>H4+I4</f>
        <v>1206799.1625599999</v>
      </c>
      <c r="K4" s="14"/>
    </row>
    <row r="5" spans="3:11" ht="31.2" x14ac:dyDescent="0.3">
      <c r="C5" s="6">
        <f>+C4+1</f>
        <v>2</v>
      </c>
      <c r="D5" s="7" t="s">
        <v>31</v>
      </c>
      <c r="E5" s="6" t="s">
        <v>5</v>
      </c>
      <c r="F5" s="12">
        <v>30448.246999999992</v>
      </c>
      <c r="G5" s="30">
        <v>1.0194000000000001</v>
      </c>
      <c r="H5" s="13">
        <f t="shared" ref="H5:H8" si="0">F5*G5</f>
        <v>31038.942991799995</v>
      </c>
      <c r="I5" s="13">
        <f t="shared" ref="I5:I8" si="1">H5*0.2</f>
        <v>6207.788598359999</v>
      </c>
      <c r="J5" s="13">
        <f t="shared" ref="J5:J8" si="2">H5+I5</f>
        <v>37246.731590159994</v>
      </c>
    </row>
    <row r="6" spans="3:11" ht="15.6" x14ac:dyDescent="0.3">
      <c r="C6" s="6">
        <f t="shared" ref="C6:C9" si="3">+C5+1</f>
        <v>3</v>
      </c>
      <c r="D6" s="7" t="s">
        <v>27</v>
      </c>
      <c r="E6" s="6" t="s">
        <v>5</v>
      </c>
      <c r="F6" s="12">
        <v>200</v>
      </c>
      <c r="G6" s="30">
        <v>6.5194000000000001</v>
      </c>
      <c r="H6" s="13">
        <f t="shared" si="0"/>
        <v>1303.8800000000001</v>
      </c>
      <c r="I6" s="13">
        <f t="shared" si="1"/>
        <v>260.77600000000001</v>
      </c>
      <c r="J6" s="13">
        <f t="shared" si="2"/>
        <v>1564.6560000000002</v>
      </c>
    </row>
    <row r="7" spans="3:11" ht="15.6" x14ac:dyDescent="0.3">
      <c r="C7" s="6">
        <f t="shared" si="3"/>
        <v>4</v>
      </c>
      <c r="D7" s="7" t="s">
        <v>17</v>
      </c>
      <c r="E7" s="6" t="s">
        <v>5</v>
      </c>
      <c r="F7" s="12">
        <v>1562</v>
      </c>
      <c r="G7" s="30">
        <v>8.1493000000000002</v>
      </c>
      <c r="H7" s="13">
        <f t="shared" si="0"/>
        <v>12729.2066</v>
      </c>
      <c r="I7" s="13">
        <f t="shared" si="1"/>
        <v>2545.84132</v>
      </c>
      <c r="J7" s="13">
        <f t="shared" si="2"/>
        <v>15275.047919999999</v>
      </c>
    </row>
    <row r="8" spans="3:11" ht="15.6" x14ac:dyDescent="0.3">
      <c r="C8" s="6">
        <f>+C7+1</f>
        <v>5</v>
      </c>
      <c r="D8" s="7" t="s">
        <v>21</v>
      </c>
      <c r="E8" s="6" t="s">
        <v>5</v>
      </c>
      <c r="F8" s="12">
        <v>738.09099999999967</v>
      </c>
      <c r="G8" s="23">
        <v>8.3582999999999998</v>
      </c>
      <c r="H8" s="13">
        <f t="shared" si="0"/>
        <v>6169.1860052999973</v>
      </c>
      <c r="I8" s="13">
        <f t="shared" si="1"/>
        <v>1233.8372010599996</v>
      </c>
      <c r="J8" s="13">
        <f t="shared" si="2"/>
        <v>7403.0232063599969</v>
      </c>
    </row>
    <row r="9" spans="3:11" ht="15.6" x14ac:dyDescent="0.3">
      <c r="C9" s="6">
        <f t="shared" si="3"/>
        <v>6</v>
      </c>
      <c r="D9" s="7" t="s">
        <v>29</v>
      </c>
      <c r="E9" s="6" t="s">
        <v>5</v>
      </c>
      <c r="F9" s="12">
        <v>3211.9279999999999</v>
      </c>
      <c r="G9" s="23">
        <v>7.7600000000000007</v>
      </c>
      <c r="H9" s="13">
        <f t="shared" ref="H9" si="4">F9*G9</f>
        <v>24924.561280000002</v>
      </c>
      <c r="I9" s="13">
        <v>0</v>
      </c>
      <c r="J9" s="13">
        <f t="shared" ref="J9" si="5">H9+I9</f>
        <v>24924.561280000002</v>
      </c>
    </row>
    <row r="12" spans="3:11" s="10" customFormat="1" ht="15.6" x14ac:dyDescent="0.3">
      <c r="D12" s="11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0BD-5035-42FC-818D-FCBEC615D575}">
  <dimension ref="C3:K11"/>
  <sheetViews>
    <sheetView tabSelected="1" workbookViewId="0">
      <selection activeCell="C18" sqref="C18"/>
    </sheetView>
  </sheetViews>
  <sheetFormatPr defaultRowHeight="14.4" x14ac:dyDescent="0.3"/>
  <cols>
    <col min="4" max="4" width="30.5546875" customWidth="1"/>
    <col min="5" max="5" width="7.77734375" bestFit="1" customWidth="1"/>
    <col min="6" max="6" width="15.5546875" customWidth="1"/>
    <col min="7" max="7" width="13" customWidth="1"/>
    <col min="8" max="8" width="12.6640625" bestFit="1" customWidth="1"/>
    <col min="9" max="9" width="11" bestFit="1" customWidth="1"/>
    <col min="10" max="10" width="12.6640625" bestFit="1" customWidth="1"/>
  </cols>
  <sheetData>
    <row r="3" spans="3:11" s="10" customFormat="1" ht="31.2" x14ac:dyDescent="0.3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5" customFormat="1" ht="46.8" x14ac:dyDescent="0.3">
      <c r="C4" s="6">
        <v>1</v>
      </c>
      <c r="D4" s="7" t="s">
        <v>32</v>
      </c>
      <c r="E4" s="6" t="s">
        <v>5</v>
      </c>
      <c r="F4" s="12">
        <v>235.50800000000001</v>
      </c>
      <c r="G4" s="31">
        <v>77.599999999999994</v>
      </c>
      <c r="H4" s="13">
        <f>F4*G4</f>
        <v>18275.4208</v>
      </c>
      <c r="I4" s="13">
        <f>H4*0.2</f>
        <v>3655.0841600000003</v>
      </c>
      <c r="J4" s="13">
        <f>H4+I4</f>
        <v>21930.504959999998</v>
      </c>
      <c r="K4" s="14"/>
    </row>
    <row r="5" spans="3:11" ht="31.2" x14ac:dyDescent="0.3">
      <c r="C5" s="6">
        <f>+C4+1</f>
        <v>2</v>
      </c>
      <c r="D5" s="7" t="s">
        <v>31</v>
      </c>
      <c r="E5" s="6" t="s">
        <v>5</v>
      </c>
      <c r="F5" s="12">
        <v>235.50800000000001</v>
      </c>
      <c r="G5" s="30">
        <v>1.0194000000000001</v>
      </c>
      <c r="H5" s="13">
        <f t="shared" ref="H5:H8" si="0">F5*G5</f>
        <v>240.07685520000004</v>
      </c>
      <c r="I5" s="13">
        <f t="shared" ref="I5:I8" si="1">H5*0.2</f>
        <v>48.015371040000012</v>
      </c>
      <c r="J5" s="13">
        <f t="shared" ref="J5:J8" si="2">H5+I5</f>
        <v>288.09222624000006</v>
      </c>
    </row>
    <row r="6" spans="3:11" ht="15.6" x14ac:dyDescent="0.3">
      <c r="C6" s="6">
        <f t="shared" ref="C6:C8" si="3">+C5+1</f>
        <v>3</v>
      </c>
      <c r="D6" s="7" t="s">
        <v>17</v>
      </c>
      <c r="E6" s="6" t="s">
        <v>5</v>
      </c>
      <c r="F6" s="12">
        <v>230</v>
      </c>
      <c r="G6" s="30">
        <v>8.1493000000000002</v>
      </c>
      <c r="H6" s="13">
        <f t="shared" si="0"/>
        <v>1874.3389999999999</v>
      </c>
      <c r="I6" s="13">
        <f t="shared" si="1"/>
        <v>374.86779999999999</v>
      </c>
      <c r="J6" s="13">
        <f t="shared" si="2"/>
        <v>2249.2067999999999</v>
      </c>
    </row>
    <row r="7" spans="3:11" ht="15.6" x14ac:dyDescent="0.3">
      <c r="C7" s="6">
        <f t="shared" si="3"/>
        <v>4</v>
      </c>
      <c r="D7" s="7" t="s">
        <v>21</v>
      </c>
      <c r="E7" s="6" t="s">
        <v>5</v>
      </c>
      <c r="F7" s="12">
        <v>5.5079999999999991</v>
      </c>
      <c r="G7" s="23">
        <v>8.3582999999999998</v>
      </c>
      <c r="H7" s="13">
        <f t="shared" si="0"/>
        <v>46.037516399999994</v>
      </c>
      <c r="I7" s="13">
        <f t="shared" si="1"/>
        <v>9.2075032799999992</v>
      </c>
      <c r="J7" s="13">
        <f t="shared" si="2"/>
        <v>55.245019679999992</v>
      </c>
    </row>
    <row r="8" spans="3:11" ht="15.6" x14ac:dyDescent="0.3">
      <c r="C8" s="6">
        <f t="shared" si="3"/>
        <v>5</v>
      </c>
      <c r="D8" s="7" t="s">
        <v>29</v>
      </c>
      <c r="E8" s="6" t="s">
        <v>5</v>
      </c>
      <c r="F8" s="12">
        <v>3085.9709999999991</v>
      </c>
      <c r="G8" s="23">
        <v>8.75</v>
      </c>
      <c r="H8" s="13">
        <f t="shared" si="0"/>
        <v>27002.246249999993</v>
      </c>
      <c r="I8" s="13">
        <f t="shared" si="1"/>
        <v>5400.4492499999988</v>
      </c>
      <c r="J8" s="13">
        <f t="shared" si="2"/>
        <v>32402.695499999991</v>
      </c>
    </row>
    <row r="11" spans="3:11" s="10" customFormat="1" ht="15.6" x14ac:dyDescent="0.3">
      <c r="D11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833CE2B7-3476-4D96-BF37-1942E684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Плевен 21.01_31.01.2024</vt:lpstr>
      <vt:lpstr>Бургас 21.01_31.01.2024</vt:lpstr>
      <vt:lpstr>Враца 21.01_31.01.2024</vt:lpstr>
      <vt:lpstr>ВеликоТърново 21.01_31.01.2024</vt:lpstr>
      <vt:lpstr>Перник 21.01_31.01.2024</vt:lpstr>
      <vt:lpstr>Русе 21.01_31.01.2024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2024-02-06T14:01:27Z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