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FAKTURI/Топлофикации/DRUGI_KLIENTI/Окончателни фактури/"/>
    </mc:Choice>
  </mc:AlternateContent>
  <xr:revisionPtr revIDLastSave="4197" documentId="8_{290B685A-61D3-4331-9FB5-CD31459AB3D8}" xr6:coauthVersionLast="47" xr6:coauthVersionMax="47" xr10:uidLastSave="{485119FD-3B2C-4C3B-A9A9-501321EC550D}"/>
  <bookViews>
    <workbookView xWindow="-120" yWindow="-120" windowWidth="29040" windowHeight="15840" tabRatio="936" activeTab="3" xr2:uid="{D93E4178-CC31-4D87-86F4-CC1B2ECB3685}"/>
  </bookViews>
  <sheets>
    <sheet name="Оконч.плащане Берус" sheetId="38" r:id="rId1"/>
    <sheet name="Оконч.плащане Бултекс 1" sheetId="33" r:id="rId2"/>
    <sheet name="Оконч.плащане ЛКМК" sheetId="39" r:id="rId3"/>
    <sheet name="Оконч.плащане Булмаш" sheetId="40" r:id="rId4"/>
    <sheet name="Оконч.плащане Алуком" sheetId="19" r:id="rId5"/>
    <sheet name="Оконч.плащане Илинден" sheetId="41" r:id="rId6"/>
    <sheet name="Оконч.плащане ВАПТЕХ АМ" sheetId="3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1" l="1"/>
  <c r="G20" i="41"/>
  <c r="F3" i="38"/>
  <c r="B7" i="39" l="1"/>
  <c r="B8" i="39"/>
  <c r="B9" i="39"/>
  <c r="B7" i="37" l="1"/>
  <c r="B8" i="37"/>
  <c r="B9" i="37"/>
  <c r="G8" i="37"/>
  <c r="G7" i="37"/>
  <c r="B7" i="41"/>
  <c r="B8" i="41"/>
  <c r="B9" i="41"/>
  <c r="B10" i="41"/>
  <c r="B11" i="41" s="1"/>
  <c r="G9" i="41"/>
  <c r="G8" i="41"/>
  <c r="G7" i="41"/>
  <c r="B7" i="19"/>
  <c r="B8" i="19"/>
  <c r="G7" i="19"/>
  <c r="B7" i="33"/>
  <c r="B8" i="33" s="1"/>
  <c r="B6" i="38"/>
  <c r="B7" i="38" s="1"/>
  <c r="H7" i="37" l="1"/>
  <c r="I7" i="37" s="1"/>
  <c r="H8" i="37"/>
  <c r="I8" i="37" s="1"/>
  <c r="H7" i="41"/>
  <c r="I7" i="41" s="1"/>
  <c r="H8" i="41"/>
  <c r="I8" i="41" s="1"/>
  <c r="H9" i="41"/>
  <c r="I9" i="41" s="1"/>
  <c r="H7" i="19"/>
  <c r="I7" i="19" s="1"/>
  <c r="E5" i="40" l="1"/>
  <c r="E5" i="39"/>
  <c r="E6" i="33"/>
  <c r="E5" i="38"/>
  <c r="B5" i="37" l="1"/>
  <c r="B6" i="37" s="1"/>
  <c r="B10" i="37" s="1"/>
  <c r="B5" i="41"/>
  <c r="B6" i="41" s="1"/>
  <c r="B5" i="19"/>
  <c r="B6" i="19" s="1"/>
  <c r="B9" i="19" s="1"/>
  <c r="B5" i="40"/>
  <c r="B6" i="40" s="1"/>
  <c r="B7" i="40" s="1"/>
  <c r="B8" i="40" s="1"/>
  <c r="B9" i="40" s="1"/>
  <c r="B10" i="40" s="1"/>
  <c r="B4" i="40"/>
  <c r="B4" i="39"/>
  <c r="B5" i="39" s="1"/>
  <c r="B6" i="39" s="1"/>
  <c r="B5" i="33"/>
  <c r="B6" i="33" s="1"/>
  <c r="B9" i="33" s="1"/>
  <c r="B4" i="38"/>
  <c r="B5" i="38" s="1"/>
  <c r="G9" i="37"/>
  <c r="G8" i="19"/>
  <c r="G10" i="41"/>
  <c r="H10" i="41" s="1"/>
  <c r="I10" i="41" s="1"/>
  <c r="G8" i="33"/>
  <c r="G6" i="38"/>
  <c r="H9" i="37" l="1"/>
  <c r="I9" i="37" s="1"/>
  <c r="H8" i="19"/>
  <c r="I8" i="19" s="1"/>
  <c r="H8" i="33"/>
  <c r="I8" i="33" s="1"/>
  <c r="H6" i="38"/>
  <c r="I6" i="38" s="1"/>
  <c r="E6" i="41" l="1"/>
  <c r="G15" i="38"/>
  <c r="G9" i="33" l="1"/>
  <c r="G8" i="39"/>
  <c r="G9" i="40"/>
  <c r="H9" i="40" s="1"/>
  <c r="I9" i="40" s="1"/>
  <c r="H9" i="33" l="1"/>
  <c r="H8" i="39"/>
  <c r="I8" i="39" s="1"/>
  <c r="I9" i="33" l="1"/>
  <c r="E6" i="37"/>
  <c r="E6" i="19"/>
  <c r="G11" i="41" l="1"/>
  <c r="G6" i="41"/>
  <c r="G5" i="41"/>
  <c r="G4" i="41" l="1"/>
  <c r="H6" i="41"/>
  <c r="I6" i="41" s="1"/>
  <c r="H11" i="41"/>
  <c r="I11" i="41" s="1"/>
  <c r="H5" i="41"/>
  <c r="I5" i="41" s="1"/>
  <c r="G12" i="41" l="1"/>
  <c r="H4" i="41"/>
  <c r="H12" i="41" s="1"/>
  <c r="I4" i="41" l="1"/>
  <c r="E23" i="41"/>
  <c r="E24" i="41" s="1"/>
  <c r="I12" i="41"/>
  <c r="G10" i="40" l="1"/>
  <c r="G8" i="40"/>
  <c r="G7" i="40"/>
  <c r="H7" i="40" s="1"/>
  <c r="I7" i="40" s="1"/>
  <c r="G6" i="40"/>
  <c r="H6" i="40" s="1"/>
  <c r="I6" i="40" s="1"/>
  <c r="G5" i="40"/>
  <c r="G4" i="40"/>
  <c r="G3" i="40" s="1"/>
  <c r="G9" i="39"/>
  <c r="G7" i="39"/>
  <c r="G6" i="39"/>
  <c r="H6" i="39" s="1"/>
  <c r="I6" i="39" s="1"/>
  <c r="G5" i="39"/>
  <c r="G4" i="39"/>
  <c r="H4" i="39" l="1"/>
  <c r="F3" i="39"/>
  <c r="G3" i="39" s="1"/>
  <c r="G10" i="39" s="1"/>
  <c r="G11" i="40"/>
  <c r="H3" i="40"/>
  <c r="I3" i="40" s="1"/>
  <c r="H4" i="40"/>
  <c r="I4" i="40" s="1"/>
  <c r="H5" i="40"/>
  <c r="I5" i="40" s="1"/>
  <c r="H10" i="40"/>
  <c r="I10" i="40" s="1"/>
  <c r="H8" i="40"/>
  <c r="I8" i="40" s="1"/>
  <c r="H3" i="39"/>
  <c r="H5" i="39"/>
  <c r="I5" i="39" s="1"/>
  <c r="H9" i="39"/>
  <c r="I9" i="39" s="1"/>
  <c r="I4" i="39"/>
  <c r="H7" i="39"/>
  <c r="I7" i="39" s="1"/>
  <c r="G7" i="38"/>
  <c r="G5" i="38"/>
  <c r="G4" i="38"/>
  <c r="G3" i="38"/>
  <c r="H10" i="39" l="1"/>
  <c r="G8" i="38"/>
  <c r="E21" i="40"/>
  <c r="E22" i="40" s="1"/>
  <c r="I11" i="40"/>
  <c r="H11" i="40"/>
  <c r="I3" i="39"/>
  <c r="H3" i="38"/>
  <c r="I3" i="38" s="1"/>
  <c r="H4" i="38"/>
  <c r="I4" i="38" s="1"/>
  <c r="H5" i="38"/>
  <c r="I5" i="38" s="1"/>
  <c r="H7" i="38"/>
  <c r="I7" i="38" l="1"/>
  <c r="I8" i="38" s="1"/>
  <c r="H8" i="38"/>
  <c r="E20" i="39"/>
  <c r="E21" i="39" s="1"/>
  <c r="I10" i="39"/>
  <c r="E18" i="38"/>
  <c r="E19" i="38" s="1"/>
  <c r="G10" i="37" l="1"/>
  <c r="G6" i="37"/>
  <c r="G5" i="37"/>
  <c r="F4" i="37" s="1"/>
  <c r="G4" i="37" s="1"/>
  <c r="H4" i="37" s="1"/>
  <c r="I4" i="37" s="1"/>
  <c r="E22" i="37" s="1"/>
  <c r="E23" i="37" s="1"/>
  <c r="H6" i="37" l="1"/>
  <c r="I6" i="37" s="1"/>
  <c r="G11" i="37"/>
  <c r="H5" i="37"/>
  <c r="I5" i="37" s="1"/>
  <c r="H10" i="37"/>
  <c r="I10" i="37" s="1"/>
  <c r="I11" i="37" l="1"/>
  <c r="H11" i="37"/>
  <c r="G7" i="33" l="1"/>
  <c r="H7" i="33" l="1"/>
  <c r="I7" i="33" s="1"/>
  <c r="G5" i="33" l="1"/>
  <c r="F4" i="33" s="1"/>
  <c r="G6" i="33"/>
  <c r="H5" i="33" l="1"/>
  <c r="I5" i="33" s="1"/>
  <c r="G4" i="33"/>
  <c r="G10" i="33" s="1"/>
  <c r="H6" i="33"/>
  <c r="H4" i="33" l="1"/>
  <c r="H10" i="33" s="1"/>
  <c r="I6" i="33"/>
  <c r="I4" i="33" l="1"/>
  <c r="I10" i="33" s="1"/>
  <c r="E21" i="33" l="1"/>
  <c r="E22" i="33" s="1"/>
  <c r="G5" i="19" l="1"/>
  <c r="F4" i="19" s="1"/>
  <c r="G4" i="19" l="1"/>
  <c r="H4" i="19" s="1"/>
  <c r="H5" i="19"/>
  <c r="I4" i="19" l="1"/>
  <c r="I5" i="19"/>
  <c r="E21" i="19" l="1"/>
  <c r="E22" i="19" s="1"/>
  <c r="G9" i="19" l="1"/>
  <c r="G6" i="19"/>
  <c r="G10" i="19" l="1"/>
  <c r="H9" i="19"/>
  <c r="I9" i="19" s="1"/>
  <c r="H6" i="19"/>
  <c r="H10" i="19" l="1"/>
  <c r="I6" i="19"/>
  <c r="I10" i="19" s="1"/>
</calcChain>
</file>

<file path=xl/sharedStrings.xml><?xml version="1.0" encoding="utf-8"?>
<sst xmlns="http://schemas.openxmlformats.org/spreadsheetml/2006/main" count="223" uniqueCount="62">
  <si>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</si>
  <si>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</si>
  <si>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</si>
  <si>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</si>
  <si>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</si>
  <si>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</si>
  <si>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</si>
  <si>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</si>
  <si>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</si>
  <si>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</si>
  <si>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</si>
  <si>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</si>
  <si>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</si>
  <si>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</si>
  <si>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</si>
  <si>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</si>
  <si>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</si>
  <si>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</si>
  <si>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</si>
  <si>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</si>
  <si>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</si>
  <si>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</si>
  <si>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 Алуком</t>
  </si>
  <si>
    <t>БУЛТЕКС 1</t>
  </si>
  <si>
    <t xml:space="preserve"> АЛУКОМ АД</t>
  </si>
  <si>
    <t>Капацитет в рамките на деня</t>
  </si>
  <si>
    <t>ВАПТЕХ АМ</t>
  </si>
  <si>
    <t>Дневен капацитет</t>
  </si>
  <si>
    <t>Берус АД</t>
  </si>
  <si>
    <t>Клиенти по аванси-Берус Ад</t>
  </si>
  <si>
    <t>ЛЕЯРО КОВАШКИ МАШИНОСТРОИТЕЛЕН КОМПЛЕКС ЕООД</t>
  </si>
  <si>
    <t>Клиенти по аванси-ЛКМК</t>
  </si>
  <si>
    <t>БУЛМАШИНЪРИ ЕНТЕРПРАЙСИС ООД</t>
  </si>
  <si>
    <t>Клиенти по аванси-Булмашинъри</t>
  </si>
  <si>
    <t>ИЛИНДЕН</t>
  </si>
  <si>
    <t>Клиенти по аванси Илинден</t>
  </si>
  <si>
    <t>Неустойка по чл.27 от Договора</t>
  </si>
  <si>
    <t>Клиенти по аванси ф-ра 3000003140/10.01.2025</t>
  </si>
  <si>
    <t>Клиенти по аванси ф-ра 3000003153/21.01.2025</t>
  </si>
  <si>
    <t>Клиенти по аванси ф-ра 3000003141/10.01.2025</t>
  </si>
  <si>
    <t>Клиенти по аванси ф-ра 3000003154/21.01.2025</t>
  </si>
  <si>
    <t>Клиенти по аванси ф-ра 3000003145/10.01.2025</t>
  </si>
  <si>
    <t>Клиенти по аванси ф-ра 3000003158/21.01.2025</t>
  </si>
  <si>
    <t>Клиенти по аванси ф-ра 3000003144/10.01.2025</t>
  </si>
  <si>
    <t>Клиенти по аванси ф-ра 3000003157/21.01.2025</t>
  </si>
  <si>
    <t>Клиенти по аванси ф-ра 3000003142/10.01.2025</t>
  </si>
  <si>
    <t>Клиенти по аванси ф-ра 3000003155/21.01.2025</t>
  </si>
  <si>
    <t>Клиенти по аванси ф-ра 3000003146/10.01.2025</t>
  </si>
  <si>
    <t>Клиенти по аванси ф-ра 3000003159/21.01.2025</t>
  </si>
  <si>
    <t>Клиенти по аванси ВАПТЕХ АМ</t>
  </si>
  <si>
    <t>Клиенти по аванси ф-ра  3000003143/10.01.2025</t>
  </si>
  <si>
    <t>Клиенти по аванси ф-ра 3000003156/21.01.2025</t>
  </si>
  <si>
    <t>Неустойка по  от Договор</t>
  </si>
  <si>
    <t>Доставен природен газ на Берус АД по линия C025P01 м.Януари 2025 г.</t>
  </si>
  <si>
    <t>Доставен природен газ на БУЛТЕКС 1 по линия С025P01  м.Януари 2025 г.</t>
  </si>
  <si>
    <t>Доставен природен газ на ЛКМК по линия С057Р01 м.Януари 2025 г.</t>
  </si>
  <si>
    <t>Доставен природен газ на Булмашинъри по линия С057Р01 м.Януари 2025 г.</t>
  </si>
  <si>
    <t>Доставен природен газ на АЛУКОМ АД по линия C041P03 м.Януари 2025 г.</t>
  </si>
  <si>
    <t>Доставен природен газ на ИЛИНДЕН АД по линия C041P03  м.Януари 2025 г.</t>
  </si>
  <si>
    <t>Доставен природен газ на ВАПТЕХ АД по линия C041P03  м.Януари 2025 г.</t>
  </si>
  <si>
    <t>Неустойка по   Договор</t>
  </si>
  <si>
    <t>Неустойка по  Договор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</si>
</sst>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1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4" fontId="5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164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4" fontId="4" fillId="0" borderId="1" xfId="0" applyNumberFormat="1" applyFont="1" applyBorder="1"/>
    <xf numFmtId="0" fontId="5" fillId="3" borderId="3" xfId="0" applyFont="1" applyFill="1" applyBorder="1" applyAlignment="1">
      <alignment horizontal="left" wrapText="1"/>
    </xf>
    <xf numFmtId="164" fontId="5" fillId="3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4" fillId="3" borderId="0" xfId="0" applyFont="1" applyFill="1"/>
    <xf numFmtId="4" fontId="4" fillId="3" borderId="0" xfId="0" applyNumberFormat="1" applyFont="1" applyFill="1"/>
    <xf numFmtId="4" fontId="5" fillId="3" borderId="0" xfId="0" applyNumberFormat="1" applyFont="1" applyFill="1"/>
    <xf numFmtId="2" fontId="5" fillId="0" borderId="0" xfId="0" applyNumberFormat="1" applyFont="1"/>
    <xf numFmtId="0" fontId="5" fillId="3" borderId="2" xfId="0" applyFont="1" applyFill="1" applyBorder="1" applyAlignment="1">
      <alignment horizontal="left" wrapText="1"/>
    </xf>
    <xf numFmtId="165" fontId="2" fillId="3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6" fillId="0" borderId="0" xfId="0" applyFont="1"/>
    <xf numFmtId="0" fontId="6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wrapText="1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wrapText="1"/>
    </xf>
    <xf numFmtId="164" fontId="6" fillId="3" borderId="3" xfId="0" applyNumberFormat="1" applyFont="1" applyFill="1" applyBorder="1" applyAlignment="1">
      <alignment horizontal="center" vertical="center"/>
    </xf>
    <xf numFmtId="4" fontId="6" fillId="3" borderId="3" xfId="0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0" fontId="8" fillId="4" borderId="0" xfId="0" applyFont="1" applyFill="1"/>
    <xf numFmtId="165" fontId="6" fillId="3" borderId="3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7" fillId="3" borderId="1" xfId="0" applyNumberFormat="1" applyFont="1" applyFill="1" applyBorder="1"/>
    <xf numFmtId="2" fontId="4" fillId="3" borderId="0" xfId="0" applyNumberFormat="1" applyFont="1" applyFill="1"/>
    <xf numFmtId="4" fontId="7" fillId="3" borderId="0" xfId="0" applyNumberFormat="1" applyFont="1" applyFill="1"/>
    <xf numFmtId="0" fontId="10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9CB6-26FC-401F-AA8F-E07B214F5179}">
  <sheetPr>
    <tabColor rgb="FFFFFF00"/>
  </sheetPr>
  <dimension ref="B1:I25"/>
  <sheetViews>
    <sheetView topLeftCell="B1" zoomScaleNormal="100" workbookViewId="0">
      <selection activeCell="H25" sqref="H25"/>
    </sheetView>
  </sheetViews>
  <sheetFormatPr defaultColWidth="8.85546875" defaultRowHeight="15" x14ac:dyDescent="0.25"/>
  <cols>
    <col min="1" max="1" width="8.85546875" style="28"/>
    <col min="2" max="2" width="9.140625" style="28" bestFit="1" customWidth="1"/>
    <col min="3" max="3" width="34.42578125" style="28" customWidth="1"/>
    <col min="4" max="4" width="7.140625" style="28" bestFit="1" customWidth="1"/>
    <col min="5" max="5" width="14.42578125" style="28" customWidth="1"/>
    <col min="6" max="6" width="15.7109375" style="28" customWidth="1"/>
    <col min="7" max="7" width="12.28515625" style="28" customWidth="1"/>
    <col min="8" max="8" width="10.7109375" style="28" customWidth="1"/>
    <col min="9" max="9" width="11.7109375" style="28" bestFit="1" customWidth="1"/>
    <col min="10" max="10" width="8.85546875" style="28"/>
    <col min="11" max="11" width="9.85546875" style="28" bestFit="1" customWidth="1"/>
    <col min="12" max="16384" width="8.85546875" style="28"/>
  </cols>
  <sheetData>
    <row r="1" spans="2:9" x14ac:dyDescent="0.25">
      <c r="C1" s="28" t="s">
        <v>28</v>
      </c>
    </row>
    <row r="2" spans="2:9" s="25" customFormat="1" ht="28.5" x14ac:dyDescent="0.25">
      <c r="B2" s="23" t="s">
        <v>0</v>
      </c>
      <c r="C2" s="23" t="s">
        <v>1</v>
      </c>
      <c r="D2" s="23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</row>
    <row r="3" spans="2:9" s="25" customFormat="1" x14ac:dyDescent="0.25">
      <c r="B3" s="26">
        <v>1</v>
      </c>
      <c r="C3" s="47" t="s">
        <v>29</v>
      </c>
      <c r="D3" s="30" t="s">
        <v>8</v>
      </c>
      <c r="E3" s="32">
        <v>-1</v>
      </c>
      <c r="F3" s="33">
        <f>+G4</f>
        <v>880.89377999999977</v>
      </c>
      <c r="G3" s="33">
        <f>E3*F3</f>
        <v>-880.89377999999977</v>
      </c>
      <c r="H3" s="33">
        <f>G3*0.2</f>
        <v>-176.17875599999996</v>
      </c>
      <c r="I3" s="33">
        <f>G3+H3</f>
        <v>-1057.0725359999997</v>
      </c>
    </row>
    <row r="4" spans="2:9" s="25" customFormat="1" ht="30" x14ac:dyDescent="0.25">
      <c r="B4" s="30">
        <f>+B3+1</f>
        <v>2</v>
      </c>
      <c r="C4" s="31" t="s">
        <v>53</v>
      </c>
      <c r="D4" s="30" t="s">
        <v>9</v>
      </c>
      <c r="E4" s="32">
        <v>9.086999999999998</v>
      </c>
      <c r="F4" s="74">
        <v>96.94</v>
      </c>
      <c r="G4" s="33">
        <f>E4*F4</f>
        <v>880.89377999999977</v>
      </c>
      <c r="H4" s="33">
        <f>G4*0.2</f>
        <v>176.17875599999996</v>
      </c>
      <c r="I4" s="33">
        <f>G4+H4</f>
        <v>1057.0725359999997</v>
      </c>
    </row>
    <row r="5" spans="2:9" s="25" customFormat="1" ht="15.75" x14ac:dyDescent="0.25">
      <c r="B5" s="30">
        <f t="shared" ref="B5:B7" si="0">+B4+1</f>
        <v>3</v>
      </c>
      <c r="C5" s="31" t="s">
        <v>10</v>
      </c>
      <c r="D5" s="30" t="s">
        <v>9</v>
      </c>
      <c r="E5" s="32">
        <f>+E4</f>
        <v>9.086999999999998</v>
      </c>
      <c r="F5" s="15">
        <v>1.0733999999999999</v>
      </c>
      <c r="G5" s="33">
        <f>E5*F5</f>
        <v>9.753985799999997</v>
      </c>
      <c r="H5" s="33">
        <f t="shared" ref="H5:H7" si="1">G5*0.2</f>
        <v>1.9507971599999996</v>
      </c>
      <c r="I5" s="33">
        <f t="shared" ref="I5:I7" si="2">G5+H5</f>
        <v>11.704782959999996</v>
      </c>
    </row>
    <row r="6" spans="2:9" s="25" customFormat="1" ht="15.75" x14ac:dyDescent="0.25">
      <c r="B6" s="30">
        <f t="shared" si="0"/>
        <v>4</v>
      </c>
      <c r="C6" s="36" t="s">
        <v>60</v>
      </c>
      <c r="D6" s="30" t="s">
        <v>9</v>
      </c>
      <c r="E6" s="37">
        <v>0.71400000000000019</v>
      </c>
      <c r="F6" s="48">
        <v>9.6940000000000026</v>
      </c>
      <c r="G6" s="33">
        <f t="shared" ref="G6:G7" si="3">E6*F6</f>
        <v>6.921516000000004</v>
      </c>
      <c r="H6" s="33">
        <f t="shared" si="1"/>
        <v>1.3843032000000008</v>
      </c>
      <c r="I6" s="33">
        <f t="shared" si="2"/>
        <v>8.3058192000000055</v>
      </c>
    </row>
    <row r="7" spans="2:9" x14ac:dyDescent="0.25">
      <c r="B7" s="30">
        <f t="shared" si="0"/>
        <v>5</v>
      </c>
      <c r="C7" s="38" t="s">
        <v>12</v>
      </c>
      <c r="D7" s="39" t="s">
        <v>13</v>
      </c>
      <c r="E7" s="40"/>
      <c r="F7" s="41">
        <v>0.6</v>
      </c>
      <c r="G7" s="42">
        <f t="shared" si="3"/>
        <v>0</v>
      </c>
      <c r="H7" s="42">
        <f t="shared" si="1"/>
        <v>0</v>
      </c>
      <c r="I7" s="42">
        <f t="shared" si="2"/>
        <v>0</v>
      </c>
    </row>
    <row r="8" spans="2:9" x14ac:dyDescent="0.25">
      <c r="F8" s="34" t="s">
        <v>14</v>
      </c>
      <c r="G8" s="35">
        <f>SUM(G3:G7)</f>
        <v>16.675501799999999</v>
      </c>
      <c r="H8" s="35">
        <f>SUM(H3:H7)</f>
        <v>3.3351003600000002</v>
      </c>
      <c r="I8" s="35">
        <f>SUM(I3:I7)</f>
        <v>20.010602160000001</v>
      </c>
    </row>
    <row r="13" spans="2:9" ht="13.9" x14ac:dyDescent="0.25">
      <c r="F13" s="29"/>
    </row>
    <row r="15" spans="2:9" s="25" customFormat="1" ht="15.75" x14ac:dyDescent="0.25">
      <c r="B15" s="25" t="s">
        <v>37</v>
      </c>
      <c r="E15" s="70">
        <v>631.07999999999993</v>
      </c>
      <c r="F15" s="43" t="s">
        <v>15</v>
      </c>
      <c r="G15" s="45">
        <f>+E15/1.2</f>
        <v>525.9</v>
      </c>
    </row>
    <row r="16" spans="2:9" s="25" customFormat="1" ht="15.75" x14ac:dyDescent="0.25">
      <c r="B16" s="25" t="s">
        <v>38</v>
      </c>
      <c r="E16" s="70">
        <v>631.07999999999993</v>
      </c>
      <c r="F16" s="43" t="s">
        <v>15</v>
      </c>
    </row>
    <row r="17" spans="3:8" s="25" customFormat="1" ht="15.75" x14ac:dyDescent="0.25">
      <c r="E17" s="51"/>
      <c r="F17" s="43"/>
    </row>
    <row r="18" spans="3:8" s="25" customFormat="1" x14ac:dyDescent="0.25">
      <c r="C18" s="25" t="s">
        <v>16</v>
      </c>
      <c r="E18" s="44">
        <f>E16+I3+E15</f>
        <v>205.08746400000018</v>
      </c>
      <c r="F18" s="43" t="s">
        <v>15</v>
      </c>
      <c r="H18" s="45"/>
    </row>
    <row r="19" spans="3:8" s="25" customFormat="1" x14ac:dyDescent="0.25">
      <c r="C19" s="25" t="s">
        <v>17</v>
      </c>
      <c r="E19" s="44">
        <f>+E18/1.2</f>
        <v>170.90622000000016</v>
      </c>
      <c r="F19" s="43" t="s">
        <v>18</v>
      </c>
      <c r="G19" s="45"/>
    </row>
    <row r="20" spans="3:8" x14ac:dyDescent="0.25">
      <c r="E20" s="46"/>
    </row>
    <row r="24" spans="3:8" x14ac:dyDescent="0.25">
      <c r="E24" s="75"/>
    </row>
    <row r="25" spans="3:8" x14ac:dyDescent="0.25">
      <c r="E25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sheetPr>
    <tabColor rgb="FFFFFF00"/>
  </sheetPr>
  <dimension ref="B2:I22"/>
  <sheetViews>
    <sheetView workbookViewId="0">
      <selection activeCell="G14" sqref="G14"/>
    </sheetView>
  </sheetViews>
  <sheetFormatPr defaultColWidth="8.85546875" defaultRowHeight="15.75" x14ac:dyDescent="0.25"/>
  <cols>
    <col min="1" max="1" width="8.85546875" style="52"/>
    <col min="2" max="2" width="9.140625" style="52" bestFit="1" customWidth="1"/>
    <col min="3" max="3" width="34.42578125" style="52" customWidth="1"/>
    <col min="4" max="4" width="7.140625" style="52" bestFit="1" customWidth="1"/>
    <col min="5" max="5" width="14.42578125" style="52" customWidth="1"/>
    <col min="6" max="6" width="15.7109375" style="52" customWidth="1"/>
    <col min="7" max="7" width="12.28515625" style="52" customWidth="1"/>
    <col min="8" max="8" width="10.7109375" style="52" customWidth="1"/>
    <col min="9" max="9" width="11.7109375" style="52" bestFit="1" customWidth="1"/>
    <col min="10" max="16384" width="8.85546875" style="52"/>
  </cols>
  <sheetData>
    <row r="2" spans="2:9" x14ac:dyDescent="0.25">
      <c r="C2" s="52" t="s">
        <v>23</v>
      </c>
    </row>
    <row r="3" spans="2:9" s="53" customFormat="1" ht="31.5" x14ac:dyDescent="0.25">
      <c r="B3" s="54" t="s">
        <v>0</v>
      </c>
      <c r="C3" s="54" t="s">
        <v>1</v>
      </c>
      <c r="D3" s="54" t="s">
        <v>2</v>
      </c>
      <c r="E3" s="55" t="s">
        <v>3</v>
      </c>
      <c r="F3" s="55" t="s">
        <v>4</v>
      </c>
      <c r="G3" s="55" t="s">
        <v>5</v>
      </c>
      <c r="H3" s="24" t="s">
        <v>6</v>
      </c>
      <c r="I3" s="55" t="s">
        <v>7</v>
      </c>
    </row>
    <row r="4" spans="2:9" s="53" customFormat="1" x14ac:dyDescent="0.25">
      <c r="B4" s="26">
        <v>1</v>
      </c>
      <c r="C4" s="47" t="s">
        <v>20</v>
      </c>
      <c r="D4" s="30" t="s">
        <v>8</v>
      </c>
      <c r="E4" s="32">
        <v>-1</v>
      </c>
      <c r="F4" s="33">
        <f>+G5</f>
        <v>4906.715040000001</v>
      </c>
      <c r="G4" s="33">
        <f>E4*F4</f>
        <v>-4906.715040000001</v>
      </c>
      <c r="H4" s="33">
        <f>G4*0.2</f>
        <v>-981.34300800000028</v>
      </c>
      <c r="I4" s="33">
        <f>G4+H4</f>
        <v>-5888.0580480000008</v>
      </c>
    </row>
    <row r="5" spans="2:9" s="53" customFormat="1" ht="47.25" x14ac:dyDescent="0.25">
      <c r="B5" s="56">
        <f>+B4+1</f>
        <v>2</v>
      </c>
      <c r="C5" s="57" t="s">
        <v>54</v>
      </c>
      <c r="D5" s="56" t="s">
        <v>9</v>
      </c>
      <c r="E5" s="58">
        <v>50.616000000000007</v>
      </c>
      <c r="F5" s="33">
        <v>96.94</v>
      </c>
      <c r="G5" s="59">
        <f>E5*F5</f>
        <v>4906.715040000001</v>
      </c>
      <c r="H5" s="59">
        <f>G5*0.2</f>
        <v>981.34300800000028</v>
      </c>
      <c r="I5" s="59">
        <f>G5+H5</f>
        <v>5888.0580480000008</v>
      </c>
    </row>
    <row r="6" spans="2:9" s="53" customFormat="1" x14ac:dyDescent="0.25">
      <c r="B6" s="56">
        <f t="shared" ref="B6:B9" si="0">+B5+1</f>
        <v>3</v>
      </c>
      <c r="C6" s="61" t="s">
        <v>10</v>
      </c>
      <c r="D6" s="60" t="s">
        <v>9</v>
      </c>
      <c r="E6" s="62">
        <f>+E5</f>
        <v>50.616000000000007</v>
      </c>
      <c r="F6" s="15">
        <v>1.0733999999999999</v>
      </c>
      <c r="G6" s="63">
        <f>E6*F6</f>
        <v>54.3312144</v>
      </c>
      <c r="H6" s="63">
        <f>G6*0.2</f>
        <v>10.866242880000001</v>
      </c>
      <c r="I6" s="63">
        <f>G6+H6</f>
        <v>65.197457280000009</v>
      </c>
    </row>
    <row r="7" spans="2:9" s="53" customFormat="1" x14ac:dyDescent="0.25">
      <c r="B7" s="56">
        <f t="shared" si="0"/>
        <v>4</v>
      </c>
      <c r="C7" s="61" t="s">
        <v>11</v>
      </c>
      <c r="D7" s="60" t="s">
        <v>9</v>
      </c>
      <c r="E7" s="64">
        <v>6.3419999999999979</v>
      </c>
      <c r="F7" s="68">
        <v>8.6122999999999994</v>
      </c>
      <c r="G7" s="63">
        <f>E7*F7</f>
        <v>54.619206599999977</v>
      </c>
      <c r="H7" s="63">
        <f>G7*0.2</f>
        <v>10.923841319999996</v>
      </c>
      <c r="I7" s="63">
        <f>G7+H7</f>
        <v>65.543047919999978</v>
      </c>
    </row>
    <row r="8" spans="2:9" s="53" customFormat="1" x14ac:dyDescent="0.25">
      <c r="B8" s="56">
        <f t="shared" si="0"/>
        <v>5</v>
      </c>
      <c r="C8" s="36" t="s">
        <v>61</v>
      </c>
      <c r="D8" s="30" t="s">
        <v>9</v>
      </c>
      <c r="E8" s="37">
        <v>11.174999999999995</v>
      </c>
      <c r="F8" s="48">
        <v>9.6940000000000026</v>
      </c>
      <c r="G8" s="33">
        <f t="shared" ref="G8" si="1">E8*F8</f>
        <v>108.33044999999998</v>
      </c>
      <c r="H8" s="33">
        <f t="shared" ref="H8" si="2">G8*0.2</f>
        <v>21.666089999999997</v>
      </c>
      <c r="I8" s="33">
        <f t="shared" ref="I8" si="3">G8+H8</f>
        <v>129.99653999999998</v>
      </c>
    </row>
    <row r="9" spans="2:9" s="28" customFormat="1" x14ac:dyDescent="0.25">
      <c r="B9" s="56">
        <f t="shared" si="0"/>
        <v>6</v>
      </c>
      <c r="C9" s="38" t="s">
        <v>12</v>
      </c>
      <c r="D9" s="39" t="s">
        <v>13</v>
      </c>
      <c r="E9" s="40"/>
      <c r="F9" s="41">
        <v>0.6</v>
      </c>
      <c r="G9" s="42">
        <f t="shared" ref="G9" si="4">E9*F9</f>
        <v>0</v>
      </c>
      <c r="H9" s="42">
        <f t="shared" ref="H9" si="5">G9*0.2</f>
        <v>0</v>
      </c>
      <c r="I9" s="42">
        <f t="shared" ref="I9" si="6">G9+H9</f>
        <v>0</v>
      </c>
    </row>
    <row r="10" spans="2:9" x14ac:dyDescent="0.25">
      <c r="F10" s="65" t="s">
        <v>14</v>
      </c>
      <c r="G10" s="66">
        <f>SUM(G4:G9)</f>
        <v>217.28087099999996</v>
      </c>
      <c r="H10" s="66">
        <f>SUM(H4:H9)</f>
        <v>43.456174199999992</v>
      </c>
      <c r="I10" s="66">
        <f>SUM(I4:I9)</f>
        <v>260.73704519999995</v>
      </c>
    </row>
    <row r="15" spans="2:9" x14ac:dyDescent="0.25">
      <c r="C15" s="67" t="s">
        <v>19</v>
      </c>
    </row>
    <row r="18" spans="2:7" x14ac:dyDescent="0.25">
      <c r="B18" s="25" t="s">
        <v>39</v>
      </c>
      <c r="C18" s="53"/>
      <c r="D18" s="53"/>
      <c r="E18" s="70">
        <v>3373.5120000000002</v>
      </c>
      <c r="F18" s="43" t="s">
        <v>15</v>
      </c>
      <c r="G18" s="69"/>
    </row>
    <row r="19" spans="2:7" x14ac:dyDescent="0.25">
      <c r="B19" s="25" t="s">
        <v>40</v>
      </c>
      <c r="C19" s="25"/>
      <c r="D19" s="25"/>
      <c r="E19" s="70">
        <v>3373.5120000000002</v>
      </c>
      <c r="F19" s="43" t="s">
        <v>15</v>
      </c>
      <c r="G19" s="69"/>
    </row>
    <row r="20" spans="2:7" x14ac:dyDescent="0.25">
      <c r="B20" s="25"/>
      <c r="C20" s="25"/>
      <c r="D20" s="25"/>
      <c r="E20" s="72"/>
      <c r="F20" s="43"/>
      <c r="G20" s="69"/>
    </row>
    <row r="21" spans="2:7" x14ac:dyDescent="0.25">
      <c r="B21" s="25"/>
      <c r="C21" s="25" t="s">
        <v>16</v>
      </c>
      <c r="D21" s="25"/>
      <c r="E21" s="44">
        <f>E19+I4+E18</f>
        <v>858.96595199999956</v>
      </c>
      <c r="F21" s="43" t="s">
        <v>15</v>
      </c>
    </row>
    <row r="22" spans="2:7" x14ac:dyDescent="0.25">
      <c r="B22" s="25"/>
      <c r="C22" s="25" t="s">
        <v>17</v>
      </c>
      <c r="D22" s="25"/>
      <c r="E22" s="71">
        <f>+E21/1.2</f>
        <v>715.80495999999971</v>
      </c>
      <c r="F22" s="43" t="s">
        <v>18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4AA-4BCB-4DA4-A0D4-D644CF889AB3}">
  <sheetPr>
    <tabColor rgb="FFFFFF00"/>
  </sheetPr>
  <dimension ref="B1:I27"/>
  <sheetViews>
    <sheetView topLeftCell="B1" zoomScaleNormal="100" workbookViewId="0">
      <selection activeCell="E5" sqref="E5"/>
    </sheetView>
  </sheetViews>
  <sheetFormatPr defaultColWidth="8.85546875" defaultRowHeight="15" x14ac:dyDescent="0.25"/>
  <cols>
    <col min="1" max="1" width="8.85546875" style="28"/>
    <col min="2" max="2" width="9.140625" style="28" bestFit="1" customWidth="1"/>
    <col min="3" max="3" width="34.42578125" style="28" customWidth="1"/>
    <col min="4" max="4" width="7.140625" style="28" bestFit="1" customWidth="1"/>
    <col min="5" max="5" width="14.42578125" style="28" customWidth="1"/>
    <col min="6" max="6" width="15.7109375" style="28" customWidth="1"/>
    <col min="7" max="7" width="12.28515625" style="28" customWidth="1"/>
    <col min="8" max="8" width="10.7109375" style="28" customWidth="1"/>
    <col min="9" max="9" width="11.7109375" style="28" bestFit="1" customWidth="1"/>
    <col min="10" max="10" width="8.85546875" style="28"/>
    <col min="11" max="11" width="9.85546875" style="28" bestFit="1" customWidth="1"/>
    <col min="12" max="16384" width="8.85546875" style="28"/>
  </cols>
  <sheetData>
    <row r="1" spans="2:9" x14ac:dyDescent="0.25">
      <c r="C1" s="28" t="s">
        <v>30</v>
      </c>
    </row>
    <row r="2" spans="2:9" s="25" customFormat="1" ht="28.5" x14ac:dyDescent="0.25">
      <c r="B2" s="23" t="s">
        <v>0</v>
      </c>
      <c r="C2" s="23" t="s">
        <v>1</v>
      </c>
      <c r="D2" s="23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</row>
    <row r="3" spans="2:9" s="25" customFormat="1" x14ac:dyDescent="0.25">
      <c r="B3" s="26">
        <v>1</v>
      </c>
      <c r="C3" s="47" t="s">
        <v>31</v>
      </c>
      <c r="D3" s="30" t="s">
        <v>8</v>
      </c>
      <c r="E3" s="32">
        <v>-1</v>
      </c>
      <c r="F3" s="27">
        <f>+G4</f>
        <v>5410.8030399999998</v>
      </c>
      <c r="G3" s="33">
        <f>E3*F3</f>
        <v>-5410.8030399999998</v>
      </c>
      <c r="H3" s="33">
        <f>G3*0.2</f>
        <v>-1082.1606079999999</v>
      </c>
      <c r="I3" s="33">
        <f>G3+H3</f>
        <v>-6492.9636479999999</v>
      </c>
    </row>
    <row r="4" spans="2:9" s="25" customFormat="1" ht="30" x14ac:dyDescent="0.25">
      <c r="B4" s="30">
        <f>+B3+1</f>
        <v>2</v>
      </c>
      <c r="C4" s="31" t="s">
        <v>55</v>
      </c>
      <c r="D4" s="30" t="s">
        <v>9</v>
      </c>
      <c r="E4" s="32">
        <v>55.816000000000003</v>
      </c>
      <c r="F4" s="74">
        <v>96.94</v>
      </c>
      <c r="G4" s="33">
        <f>E4*F4</f>
        <v>5410.8030399999998</v>
      </c>
      <c r="H4" s="33">
        <f>G4*0.2</f>
        <v>1082.1606079999999</v>
      </c>
      <c r="I4" s="33">
        <f>G4+H4</f>
        <v>6492.9636479999999</v>
      </c>
    </row>
    <row r="5" spans="2:9" s="25" customFormat="1" ht="15.75" x14ac:dyDescent="0.25">
      <c r="B5" s="30">
        <f t="shared" ref="B5:B9" si="0">+B4+1</f>
        <v>3</v>
      </c>
      <c r="C5" s="31" t="s">
        <v>10</v>
      </c>
      <c r="D5" s="30" t="s">
        <v>9</v>
      </c>
      <c r="E5" s="32">
        <f>+E4</f>
        <v>55.816000000000003</v>
      </c>
      <c r="F5" s="48">
        <v>1.0733999999999999</v>
      </c>
      <c r="G5" s="33">
        <f>E5*F5</f>
        <v>59.912894399999999</v>
      </c>
      <c r="H5" s="33">
        <f t="shared" ref="H5:H9" si="1">G5*0.2</f>
        <v>11.98257888</v>
      </c>
      <c r="I5" s="33">
        <f t="shared" ref="I5:I9" si="2">G5+H5</f>
        <v>71.895473280000004</v>
      </c>
    </row>
    <row r="6" spans="2:9" s="25" customFormat="1" ht="15.75" x14ac:dyDescent="0.25">
      <c r="B6" s="30">
        <f t="shared" si="0"/>
        <v>4</v>
      </c>
      <c r="C6" s="36" t="s">
        <v>27</v>
      </c>
      <c r="D6" s="30" t="s">
        <v>9</v>
      </c>
      <c r="E6" s="37">
        <v>56</v>
      </c>
      <c r="F6" s="48">
        <v>6.3731000000000009</v>
      </c>
      <c r="G6" s="33">
        <f t="shared" ref="G6:G9" si="3">E6*F6</f>
        <v>356.89360000000005</v>
      </c>
      <c r="H6" s="33">
        <f t="shared" si="1"/>
        <v>71.378720000000015</v>
      </c>
      <c r="I6" s="33">
        <f t="shared" si="2"/>
        <v>428.27232000000004</v>
      </c>
    </row>
    <row r="7" spans="2:9" s="25" customFormat="1" ht="15.75" x14ac:dyDescent="0.25">
      <c r="B7" s="30">
        <f t="shared" si="0"/>
        <v>5</v>
      </c>
      <c r="C7" s="36" t="s">
        <v>11</v>
      </c>
      <c r="D7" s="30" t="s">
        <v>9</v>
      </c>
      <c r="E7" s="37">
        <v>10.939751067350308</v>
      </c>
      <c r="F7" s="48">
        <v>8.6122999999999994</v>
      </c>
      <c r="G7" s="33">
        <f t="shared" si="3"/>
        <v>94.21641811734105</v>
      </c>
      <c r="H7" s="33">
        <f t="shared" si="1"/>
        <v>18.84328362346821</v>
      </c>
      <c r="I7" s="33">
        <f t="shared" si="2"/>
        <v>113.05970174080926</v>
      </c>
    </row>
    <row r="8" spans="2:9" s="25" customFormat="1" ht="15.75" x14ac:dyDescent="0.25">
      <c r="B8" s="30">
        <f t="shared" si="0"/>
        <v>6</v>
      </c>
      <c r="C8" s="36" t="s">
        <v>36</v>
      </c>
      <c r="D8" s="30" t="s">
        <v>9</v>
      </c>
      <c r="E8" s="37">
        <v>10.925999999999998</v>
      </c>
      <c r="F8" s="48">
        <v>9.6940000000000026</v>
      </c>
      <c r="G8" s="33">
        <f t="shared" si="3"/>
        <v>105.91664400000002</v>
      </c>
      <c r="H8" s="33">
        <f t="shared" si="1"/>
        <v>21.183328800000005</v>
      </c>
      <c r="I8" s="33">
        <f t="shared" si="2"/>
        <v>127.09997280000002</v>
      </c>
    </row>
    <row r="9" spans="2:9" x14ac:dyDescent="0.25">
      <c r="B9" s="30">
        <f t="shared" si="0"/>
        <v>7</v>
      </c>
      <c r="C9" s="38" t="s">
        <v>12</v>
      </c>
      <c r="D9" s="39" t="s">
        <v>13</v>
      </c>
      <c r="E9" s="40"/>
      <c r="F9" s="41">
        <v>0.6</v>
      </c>
      <c r="G9" s="42">
        <f t="shared" si="3"/>
        <v>0</v>
      </c>
      <c r="H9" s="42">
        <f t="shared" si="1"/>
        <v>0</v>
      </c>
      <c r="I9" s="42">
        <f t="shared" si="2"/>
        <v>0</v>
      </c>
    </row>
    <row r="10" spans="2:9" x14ac:dyDescent="0.25">
      <c r="F10" s="34" t="s">
        <v>14</v>
      </c>
      <c r="G10" s="35">
        <f>SUM(G3:G9)</f>
        <v>616.93955651734109</v>
      </c>
      <c r="H10" s="35">
        <f>SUM(H3:H9)</f>
        <v>123.38791130346823</v>
      </c>
      <c r="I10" s="35">
        <f>SUM(I3:I9)</f>
        <v>740.32746782080937</v>
      </c>
    </row>
    <row r="15" spans="2:9" ht="13.9" x14ac:dyDescent="0.25">
      <c r="F15" s="29"/>
    </row>
    <row r="17" spans="2:8" s="25" customFormat="1" ht="15.75" x14ac:dyDescent="0.25">
      <c r="B17" s="25" t="s">
        <v>41</v>
      </c>
      <c r="E17" s="70">
        <v>7096.0079999999998</v>
      </c>
      <c r="F17" s="43" t="s">
        <v>15</v>
      </c>
      <c r="G17" s="45"/>
    </row>
    <row r="18" spans="2:8" s="25" customFormat="1" ht="15.75" x14ac:dyDescent="0.25">
      <c r="B18" s="25" t="s">
        <v>42</v>
      </c>
      <c r="E18" s="70">
        <v>7096.0079999999998</v>
      </c>
      <c r="F18" s="43" t="s">
        <v>15</v>
      </c>
    </row>
    <row r="19" spans="2:8" s="25" customFormat="1" ht="15.75" x14ac:dyDescent="0.25">
      <c r="E19" s="51"/>
      <c r="F19" s="43"/>
    </row>
    <row r="20" spans="2:8" s="25" customFormat="1" x14ac:dyDescent="0.25">
      <c r="C20" s="25" t="s">
        <v>16</v>
      </c>
      <c r="E20" s="44">
        <f>E18+I3+E17</f>
        <v>7699.0523519999997</v>
      </c>
      <c r="F20" s="43" t="s">
        <v>15</v>
      </c>
      <c r="H20" s="45"/>
    </row>
    <row r="21" spans="2:8" s="25" customFormat="1" x14ac:dyDescent="0.25">
      <c r="C21" s="25" t="s">
        <v>17</v>
      </c>
      <c r="E21" s="44">
        <f>+E20/1.2</f>
        <v>6415.8769599999996</v>
      </c>
      <c r="F21" s="43" t="s">
        <v>18</v>
      </c>
      <c r="G21" s="45"/>
    </row>
    <row r="22" spans="2:8" x14ac:dyDescent="0.25">
      <c r="E22" s="46"/>
    </row>
    <row r="26" spans="2:8" x14ac:dyDescent="0.25">
      <c r="E26" s="75"/>
    </row>
    <row r="27" spans="2:8" x14ac:dyDescent="0.25">
      <c r="E27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E618-C3E2-4704-A40A-CFA1186A6BFE}">
  <sheetPr>
    <tabColor rgb="FFFFFF00"/>
  </sheetPr>
  <dimension ref="B1:I28"/>
  <sheetViews>
    <sheetView tabSelected="1" zoomScaleNormal="100" workbookViewId="0">
      <selection activeCell="H17" sqref="H17"/>
    </sheetView>
  </sheetViews>
  <sheetFormatPr defaultColWidth="8.85546875" defaultRowHeight="15" x14ac:dyDescent="0.25"/>
  <cols>
    <col min="1" max="1" width="8.85546875" style="28"/>
    <col min="2" max="2" width="9.140625" style="28" bestFit="1" customWidth="1"/>
    <col min="3" max="3" width="34.42578125" style="28" customWidth="1"/>
    <col min="4" max="4" width="7.140625" style="28" bestFit="1" customWidth="1"/>
    <col min="5" max="5" width="14.42578125" style="28" customWidth="1"/>
    <col min="6" max="6" width="15.7109375" style="28" customWidth="1"/>
    <col min="7" max="7" width="12.28515625" style="28" customWidth="1"/>
    <col min="8" max="8" width="10.7109375" style="28" customWidth="1"/>
    <col min="9" max="9" width="11.7109375" style="28" bestFit="1" customWidth="1"/>
    <col min="10" max="10" width="8.85546875" style="28"/>
    <col min="11" max="11" width="9.85546875" style="28" bestFit="1" customWidth="1"/>
    <col min="12" max="16384" width="8.85546875" style="28"/>
  </cols>
  <sheetData>
    <row r="1" spans="2:9" x14ac:dyDescent="0.25">
      <c r="C1" s="28" t="s">
        <v>32</v>
      </c>
    </row>
    <row r="2" spans="2:9" s="25" customFormat="1" ht="28.5" x14ac:dyDescent="0.25">
      <c r="B2" s="23" t="s">
        <v>0</v>
      </c>
      <c r="C2" s="23" t="s">
        <v>1</v>
      </c>
      <c r="D2" s="23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</row>
    <row r="3" spans="2:9" s="25" customFormat="1" x14ac:dyDescent="0.25">
      <c r="B3" s="26">
        <v>1</v>
      </c>
      <c r="C3" s="47" t="s">
        <v>33</v>
      </c>
      <c r="D3" s="30" t="s">
        <v>8</v>
      </c>
      <c r="E3" s="32">
        <v>-1</v>
      </c>
      <c r="F3" s="27">
        <v>5713.44</v>
      </c>
      <c r="G3" s="33">
        <f>E3*F3</f>
        <v>-5713.44</v>
      </c>
      <c r="H3" s="33">
        <f>G3*0.2</f>
        <v>-1142.6879999999999</v>
      </c>
      <c r="I3" s="33">
        <f>G3+H3</f>
        <v>-6856.1279999999997</v>
      </c>
    </row>
    <row r="4" spans="2:9" s="25" customFormat="1" ht="45" x14ac:dyDescent="0.25">
      <c r="B4" s="30">
        <f>+B3+1</f>
        <v>2</v>
      </c>
      <c r="C4" s="31" t="s">
        <v>56</v>
      </c>
      <c r="D4" s="30" t="s">
        <v>9</v>
      </c>
      <c r="E4" s="32">
        <v>87.149000000000001</v>
      </c>
      <c r="F4" s="74">
        <v>96.94</v>
      </c>
      <c r="G4" s="33">
        <f>E4*F4</f>
        <v>8448.2240600000005</v>
      </c>
      <c r="H4" s="33">
        <f>G4*0.2</f>
        <v>1689.6448120000002</v>
      </c>
      <c r="I4" s="33">
        <f>G4+H4</f>
        <v>10137.868872000001</v>
      </c>
    </row>
    <row r="5" spans="2:9" s="25" customFormat="1" ht="15.75" x14ac:dyDescent="0.25">
      <c r="B5" s="30">
        <f t="shared" ref="B5:B10" si="0">+B4+1</f>
        <v>3</v>
      </c>
      <c r="C5" s="31" t="s">
        <v>10</v>
      </c>
      <c r="D5" s="30" t="s">
        <v>9</v>
      </c>
      <c r="E5" s="32">
        <f>+E4</f>
        <v>87.149000000000001</v>
      </c>
      <c r="F5" s="48">
        <v>1.0733999999999999</v>
      </c>
      <c r="G5" s="33">
        <f>E5*F5</f>
        <v>93.545736599999998</v>
      </c>
      <c r="H5" s="33">
        <f t="shared" ref="H5:H10" si="1">G5*0.2</f>
        <v>18.70914732</v>
      </c>
      <c r="I5" s="33">
        <f t="shared" ref="I5:I10" si="2">G5+H5</f>
        <v>112.25488392</v>
      </c>
    </row>
    <row r="6" spans="2:9" s="25" customFormat="1" ht="15.75" x14ac:dyDescent="0.25">
      <c r="B6" s="30">
        <f t="shared" si="0"/>
        <v>4</v>
      </c>
      <c r="C6" s="36" t="s">
        <v>27</v>
      </c>
      <c r="D6" s="30" t="s">
        <v>9</v>
      </c>
      <c r="E6" s="37">
        <v>79.981999999999999</v>
      </c>
      <c r="F6" s="48">
        <v>6.3731000000000009</v>
      </c>
      <c r="G6" s="33">
        <f t="shared" ref="G6:G10" si="3">E6*F6</f>
        <v>509.73328420000007</v>
      </c>
      <c r="H6" s="33">
        <f t="shared" si="1"/>
        <v>101.94665684000002</v>
      </c>
      <c r="I6" s="33">
        <f t="shared" si="2"/>
        <v>611.67994104000013</v>
      </c>
    </row>
    <row r="7" spans="2:9" s="25" customFormat="1" ht="15.75" x14ac:dyDescent="0.25">
      <c r="B7" s="30">
        <f t="shared" si="0"/>
        <v>5</v>
      </c>
      <c r="C7" s="36" t="s">
        <v>25</v>
      </c>
      <c r="D7" s="30" t="s">
        <v>9</v>
      </c>
      <c r="E7" s="37">
        <v>2.0640000000000001</v>
      </c>
      <c r="F7" s="48">
        <v>7.9664000000000001</v>
      </c>
      <c r="G7" s="33">
        <f t="shared" si="3"/>
        <v>16.442649599999999</v>
      </c>
      <c r="H7" s="33">
        <f t="shared" si="1"/>
        <v>3.2885299200000002</v>
      </c>
      <c r="I7" s="33">
        <f t="shared" si="2"/>
        <v>19.731179519999998</v>
      </c>
    </row>
    <row r="8" spans="2:9" s="25" customFormat="1" ht="15.75" x14ac:dyDescent="0.25">
      <c r="B8" s="30">
        <f t="shared" si="0"/>
        <v>6</v>
      </c>
      <c r="C8" s="36" t="s">
        <v>11</v>
      </c>
      <c r="D8" s="30" t="s">
        <v>9</v>
      </c>
      <c r="E8" s="37">
        <v>8.1396651128695332</v>
      </c>
      <c r="F8" s="48">
        <v>8.6122999999999994</v>
      </c>
      <c r="G8" s="33">
        <f t="shared" si="3"/>
        <v>70.101237851566282</v>
      </c>
      <c r="H8" s="33">
        <f t="shared" si="1"/>
        <v>14.020247570313257</v>
      </c>
      <c r="I8" s="33">
        <f t="shared" si="2"/>
        <v>84.121485421879541</v>
      </c>
    </row>
    <row r="9" spans="2:9" s="25" customFormat="1" ht="15.75" x14ac:dyDescent="0.25">
      <c r="B9" s="30">
        <f t="shared" si="0"/>
        <v>7</v>
      </c>
      <c r="C9" s="36" t="s">
        <v>36</v>
      </c>
      <c r="D9" s="30" t="s">
        <v>9</v>
      </c>
      <c r="E9" s="37">
        <v>6.5432999999999995</v>
      </c>
      <c r="F9" s="48">
        <v>9.6940000000000026</v>
      </c>
      <c r="G9" s="33">
        <f t="shared" si="3"/>
        <v>63.430750200000013</v>
      </c>
      <c r="H9" s="33">
        <f t="shared" ref="H9" si="4">G9*0.2</f>
        <v>12.686150040000003</v>
      </c>
      <c r="I9" s="33">
        <f t="shared" ref="I9" si="5">G9+H9</f>
        <v>76.116900240000021</v>
      </c>
    </row>
    <row r="10" spans="2:9" x14ac:dyDescent="0.25">
      <c r="B10" s="30">
        <f t="shared" si="0"/>
        <v>8</v>
      </c>
      <c r="C10" s="38" t="s">
        <v>12</v>
      </c>
      <c r="D10" s="39" t="s">
        <v>13</v>
      </c>
      <c r="E10" s="40"/>
      <c r="F10" s="41">
        <v>0.6</v>
      </c>
      <c r="G10" s="42">
        <f t="shared" si="3"/>
        <v>0</v>
      </c>
      <c r="H10" s="42">
        <f t="shared" si="1"/>
        <v>0</v>
      </c>
      <c r="I10" s="42">
        <f t="shared" si="2"/>
        <v>0</v>
      </c>
    </row>
    <row r="11" spans="2:9" x14ac:dyDescent="0.25">
      <c r="F11" s="34" t="s">
        <v>14</v>
      </c>
      <c r="G11" s="35">
        <f>SUM(G3:G10)</f>
        <v>3488.0377184515673</v>
      </c>
      <c r="H11" s="35">
        <f>SUM(H3:H10)</f>
        <v>697.60754369031372</v>
      </c>
      <c r="I11" s="35">
        <f>SUM(I3:I10)</f>
        <v>4185.6452621418803</v>
      </c>
    </row>
    <row r="16" spans="2:9" x14ac:dyDescent="0.25">
      <c r="F16" s="29"/>
    </row>
    <row r="18" spans="2:8" s="25" customFormat="1" ht="15.75" x14ac:dyDescent="0.25">
      <c r="B18" s="25" t="s">
        <v>43</v>
      </c>
      <c r="E18" s="70">
        <v>3428.0639999999999</v>
      </c>
      <c r="F18" s="43" t="s">
        <v>15</v>
      </c>
      <c r="G18" s="45"/>
    </row>
    <row r="19" spans="2:8" s="25" customFormat="1" ht="15.75" x14ac:dyDescent="0.25">
      <c r="B19" s="25" t="s">
        <v>44</v>
      </c>
      <c r="E19" s="70">
        <v>3428.0639999999999</v>
      </c>
      <c r="F19" s="43" t="s">
        <v>15</v>
      </c>
    </row>
    <row r="20" spans="2:8" s="25" customFormat="1" ht="15.75" x14ac:dyDescent="0.25">
      <c r="E20" s="51"/>
      <c r="F20" s="43"/>
    </row>
    <row r="21" spans="2:8" s="25" customFormat="1" x14ac:dyDescent="0.25">
      <c r="C21" s="25" t="s">
        <v>16</v>
      </c>
      <c r="E21" s="44">
        <f>E19+I3+E18</f>
        <v>0</v>
      </c>
      <c r="F21" s="43" t="s">
        <v>15</v>
      </c>
      <c r="H21" s="45"/>
    </row>
    <row r="22" spans="2:8" s="25" customFormat="1" x14ac:dyDescent="0.25">
      <c r="C22" s="25" t="s">
        <v>17</v>
      </c>
      <c r="E22" s="44">
        <f>+E21/1.2</f>
        <v>0</v>
      </c>
      <c r="F22" s="43" t="s">
        <v>18</v>
      </c>
      <c r="G22" s="45"/>
    </row>
    <row r="23" spans="2:8" x14ac:dyDescent="0.25">
      <c r="E23" s="46"/>
    </row>
    <row r="27" spans="2:8" x14ac:dyDescent="0.25">
      <c r="E27" s="75"/>
    </row>
    <row r="28" spans="2:8" x14ac:dyDescent="0.25">
      <c r="E28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sheetPr>
    <tabColor rgb="FFFFFF00"/>
  </sheetPr>
  <dimension ref="B2:N23"/>
  <sheetViews>
    <sheetView workbookViewId="0">
      <selection activeCell="F24" sqref="F2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1" customFormat="1" x14ac:dyDescent="0.25">
      <c r="B2" s="19"/>
      <c r="C2" s="20" t="s">
        <v>24</v>
      </c>
      <c r="D2" s="19"/>
      <c r="E2" s="21"/>
      <c r="F2" s="18"/>
      <c r="G2" s="22"/>
      <c r="H2" s="22"/>
      <c r="I2" s="22"/>
    </row>
    <row r="3" spans="2:9" s="11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4" t="s">
        <v>6</v>
      </c>
      <c r="I3" s="2" t="s">
        <v>7</v>
      </c>
    </row>
    <row r="4" spans="2:9" s="25" customFormat="1" x14ac:dyDescent="0.25">
      <c r="B4" s="12">
        <v>1</v>
      </c>
      <c r="C4" s="13" t="s">
        <v>22</v>
      </c>
      <c r="D4" s="12" t="s">
        <v>8</v>
      </c>
      <c r="E4" s="6">
        <v>-1</v>
      </c>
      <c r="F4" s="17">
        <f>+G5</f>
        <v>6382.9173600000004</v>
      </c>
      <c r="G4" s="14">
        <f>E4*F4</f>
        <v>-6382.9173600000004</v>
      </c>
      <c r="H4" s="14">
        <f>G4*0.2</f>
        <v>-1276.5834720000003</v>
      </c>
      <c r="I4" s="14">
        <f>G4+H4</f>
        <v>-7659.5008320000006</v>
      </c>
    </row>
    <row r="5" spans="2:9" s="11" customFormat="1" ht="47.25" x14ac:dyDescent="0.25">
      <c r="B5" s="4">
        <f>+B4+1</f>
        <v>2</v>
      </c>
      <c r="C5" s="16" t="s">
        <v>57</v>
      </c>
      <c r="D5" s="4" t="s">
        <v>9</v>
      </c>
      <c r="E5" s="6">
        <v>65.844000000000008</v>
      </c>
      <c r="F5" s="50">
        <v>96.94</v>
      </c>
      <c r="G5" s="17">
        <f t="shared" ref="G5" si="0">E5*F5</f>
        <v>6382.9173600000004</v>
      </c>
      <c r="H5" s="17">
        <f>G5*0.2</f>
        <v>1276.5834720000003</v>
      </c>
      <c r="I5" s="17">
        <f>G5+H5</f>
        <v>7659.5008320000006</v>
      </c>
    </row>
    <row r="6" spans="2:9" s="11" customFormat="1" x14ac:dyDescent="0.25">
      <c r="B6" s="4">
        <f t="shared" ref="B6:B9" si="1">+B5+1</f>
        <v>3</v>
      </c>
      <c r="C6" s="5" t="s">
        <v>10</v>
      </c>
      <c r="D6" s="4" t="s">
        <v>9</v>
      </c>
      <c r="E6" s="6">
        <f>+E5</f>
        <v>65.844000000000008</v>
      </c>
      <c r="F6" s="15">
        <v>1.0733999999999999</v>
      </c>
      <c r="G6" s="17">
        <f t="shared" ref="G6:G9" si="2">E6*F6</f>
        <v>70.6769496</v>
      </c>
      <c r="H6" s="17">
        <f t="shared" ref="H6:H9" si="3">G6*0.2</f>
        <v>14.135389920000001</v>
      </c>
      <c r="I6" s="17">
        <f t="shared" ref="I6:I9" si="4">G6+H6</f>
        <v>84.812339519999995</v>
      </c>
    </row>
    <row r="7" spans="2:9" s="11" customFormat="1" x14ac:dyDescent="0.25">
      <c r="B7" s="4">
        <f t="shared" si="1"/>
        <v>4</v>
      </c>
      <c r="C7" s="36" t="s">
        <v>25</v>
      </c>
      <c r="D7" s="30" t="s">
        <v>9</v>
      </c>
      <c r="E7" s="37">
        <v>21.062000000000001</v>
      </c>
      <c r="F7" s="48">
        <v>7.9664000000000001</v>
      </c>
      <c r="G7" s="33">
        <f t="shared" si="2"/>
        <v>167.78831680000002</v>
      </c>
      <c r="H7" s="33">
        <f t="shared" si="3"/>
        <v>33.557663360000006</v>
      </c>
      <c r="I7" s="33">
        <f t="shared" si="4"/>
        <v>201.34598016000001</v>
      </c>
    </row>
    <row r="8" spans="2:9" s="11" customFormat="1" x14ac:dyDescent="0.25">
      <c r="B8" s="4">
        <f t="shared" si="1"/>
        <v>5</v>
      </c>
      <c r="C8" s="36" t="s">
        <v>52</v>
      </c>
      <c r="D8" s="30" t="s">
        <v>9</v>
      </c>
      <c r="E8" s="37">
        <v>16.231999999999999</v>
      </c>
      <c r="F8" s="48">
        <v>9.6940000000000008</v>
      </c>
      <c r="G8" s="33">
        <f t="shared" si="2"/>
        <v>157.35300800000002</v>
      </c>
      <c r="H8" s="33">
        <f t="shared" si="3"/>
        <v>31.470601600000006</v>
      </c>
      <c r="I8" s="33">
        <f t="shared" si="4"/>
        <v>188.82360960000003</v>
      </c>
    </row>
    <row r="9" spans="2:9" x14ac:dyDescent="0.25">
      <c r="B9" s="4">
        <f t="shared" si="1"/>
        <v>6</v>
      </c>
      <c r="C9" s="5" t="s">
        <v>12</v>
      </c>
      <c r="D9" s="4" t="s">
        <v>13</v>
      </c>
      <c r="E9" s="6"/>
      <c r="F9" s="10">
        <v>0.6</v>
      </c>
      <c r="G9" s="17">
        <f t="shared" si="2"/>
        <v>0</v>
      </c>
      <c r="H9" s="17">
        <f t="shared" si="3"/>
        <v>0</v>
      </c>
      <c r="I9" s="17">
        <f t="shared" si="4"/>
        <v>0</v>
      </c>
    </row>
    <row r="10" spans="2:9" x14ac:dyDescent="0.25">
      <c r="F10" s="8" t="s">
        <v>14</v>
      </c>
      <c r="G10" s="49">
        <f>SUM(G4:G9)</f>
        <v>395.81827440000006</v>
      </c>
      <c r="H10" s="49">
        <f t="shared" ref="H10:I10" si="5">SUM(H4:H9)</f>
        <v>79.16365488000001</v>
      </c>
      <c r="I10" s="49">
        <f t="shared" si="5"/>
        <v>474.98192928000003</v>
      </c>
    </row>
    <row r="11" spans="2:9" x14ac:dyDescent="0.25">
      <c r="C11" s="7"/>
      <c r="E11" s="9"/>
    </row>
    <row r="12" spans="2:9" x14ac:dyDescent="0.25">
      <c r="C12" s="7"/>
      <c r="E12" s="9"/>
    </row>
    <row r="13" spans="2:9" x14ac:dyDescent="0.25">
      <c r="C13" s="7"/>
      <c r="E13" s="9"/>
    </row>
    <row r="14" spans="2:9" x14ac:dyDescent="0.25">
      <c r="C14" s="3" t="s">
        <v>21</v>
      </c>
    </row>
    <row r="18" spans="2:14" s="28" customFormat="1" x14ac:dyDescent="0.25">
      <c r="B18" s="25" t="s">
        <v>45</v>
      </c>
      <c r="C18" s="53"/>
      <c r="D18" s="53"/>
      <c r="E18" s="70">
        <v>4653.12</v>
      </c>
      <c r="F18" s="73" t="s">
        <v>15</v>
      </c>
      <c r="G18" s="29"/>
    </row>
    <row r="19" spans="2:14" s="28" customFormat="1" x14ac:dyDescent="0.25">
      <c r="B19" s="25" t="s">
        <v>46</v>
      </c>
      <c r="C19" s="25"/>
      <c r="D19" s="25"/>
      <c r="E19" s="70">
        <v>4653.12</v>
      </c>
      <c r="F19" s="73" t="s">
        <v>15</v>
      </c>
    </row>
    <row r="20" spans="2:14" s="28" customFormat="1" x14ac:dyDescent="0.25">
      <c r="B20" s="25"/>
      <c r="C20" s="25"/>
      <c r="D20" s="25"/>
      <c r="E20" s="72"/>
      <c r="F20" s="73"/>
    </row>
    <row r="21" spans="2:14" s="28" customFormat="1" ht="15" x14ac:dyDescent="0.25">
      <c r="B21" s="25"/>
      <c r="C21" s="25" t="s">
        <v>16</v>
      </c>
      <c r="D21" s="25"/>
      <c r="E21" s="44">
        <f>E19+I4+E18</f>
        <v>1646.7391679999992</v>
      </c>
      <c r="F21" s="73" t="s">
        <v>15</v>
      </c>
    </row>
    <row r="22" spans="2:14" s="28" customFormat="1" ht="15" x14ac:dyDescent="0.25">
      <c r="B22" s="25"/>
      <c r="C22" s="25" t="s">
        <v>16</v>
      </c>
      <c r="D22" s="25"/>
      <c r="E22" s="44">
        <f>+E21/1.2</f>
        <v>1372.2826399999994</v>
      </c>
      <c r="F22" s="73" t="s">
        <v>18</v>
      </c>
    </row>
    <row r="23" spans="2:14" x14ac:dyDescent="0.25">
      <c r="L23" s="28"/>
      <c r="M23" s="28"/>
      <c r="N23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D52C-BAB7-42FA-A55B-32BDE3BAC1EE}">
  <sheetPr>
    <tabColor rgb="FFFFFF00"/>
  </sheetPr>
  <dimension ref="B2:N25"/>
  <sheetViews>
    <sheetView workbookViewId="0">
      <selection activeCell="H26" sqref="H2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1" customFormat="1" x14ac:dyDescent="0.25">
      <c r="B2" s="19"/>
      <c r="C2" s="20" t="s">
        <v>34</v>
      </c>
      <c r="D2" s="19"/>
      <c r="E2" s="21"/>
      <c r="F2" s="18"/>
      <c r="G2" s="22"/>
      <c r="H2" s="22"/>
      <c r="I2" s="22"/>
    </row>
    <row r="3" spans="2:9" s="11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4" t="s">
        <v>6</v>
      </c>
      <c r="I3" s="2" t="s">
        <v>7</v>
      </c>
    </row>
    <row r="4" spans="2:9" s="25" customFormat="1" x14ac:dyDescent="0.25">
      <c r="B4" s="12">
        <v>1</v>
      </c>
      <c r="C4" s="13" t="s">
        <v>35</v>
      </c>
      <c r="D4" s="12" t="s">
        <v>8</v>
      </c>
      <c r="E4" s="6">
        <v>-1</v>
      </c>
      <c r="F4" s="17">
        <v>3877.6</v>
      </c>
      <c r="G4" s="14">
        <f>E4*F4</f>
        <v>-3877.6</v>
      </c>
      <c r="H4" s="14">
        <f>G4*0.2</f>
        <v>-775.52</v>
      </c>
      <c r="I4" s="14">
        <f>G4+H4</f>
        <v>-4653.12</v>
      </c>
    </row>
    <row r="5" spans="2:9" s="11" customFormat="1" ht="47.25" x14ac:dyDescent="0.25">
      <c r="B5" s="4">
        <f>+B4+1</f>
        <v>2</v>
      </c>
      <c r="C5" s="16" t="s">
        <v>58</v>
      </c>
      <c r="D5" s="4" t="s">
        <v>9</v>
      </c>
      <c r="E5" s="6">
        <v>51.077999999999989</v>
      </c>
      <c r="F5" s="50">
        <v>96.94</v>
      </c>
      <c r="G5" s="17">
        <f t="shared" ref="G5:G11" si="0">E5*F5</f>
        <v>4951.5013199999985</v>
      </c>
      <c r="H5" s="17">
        <f>G5*0.2</f>
        <v>990.30026399999974</v>
      </c>
      <c r="I5" s="17">
        <f>G5+H5</f>
        <v>5941.801583999998</v>
      </c>
    </row>
    <row r="6" spans="2:9" s="11" customFormat="1" x14ac:dyDescent="0.25">
      <c r="B6" s="4">
        <f t="shared" ref="B6:B11" si="1">+B5+1</f>
        <v>3</v>
      </c>
      <c r="C6" s="5" t="s">
        <v>10</v>
      </c>
      <c r="D6" s="4" t="s">
        <v>9</v>
      </c>
      <c r="E6" s="6">
        <f>+E5</f>
        <v>51.077999999999989</v>
      </c>
      <c r="F6" s="15">
        <v>1.0733999999999999</v>
      </c>
      <c r="G6" s="17">
        <f t="shared" si="0"/>
        <v>54.827125199999983</v>
      </c>
      <c r="H6" s="17">
        <f t="shared" ref="H6:H11" si="2">G6*0.2</f>
        <v>10.965425039999998</v>
      </c>
      <c r="I6" s="17">
        <f t="shared" ref="I6:I11" si="3">G6+H6</f>
        <v>65.792550239999983</v>
      </c>
    </row>
    <row r="7" spans="2:9" s="11" customFormat="1" x14ac:dyDescent="0.25">
      <c r="B7" s="4">
        <f t="shared" si="1"/>
        <v>4</v>
      </c>
      <c r="C7" s="36" t="s">
        <v>27</v>
      </c>
      <c r="D7" s="30" t="s">
        <v>9</v>
      </c>
      <c r="E7" s="37">
        <v>1</v>
      </c>
      <c r="F7" s="48">
        <v>6.3731000000000009</v>
      </c>
      <c r="G7" s="33">
        <f t="shared" si="0"/>
        <v>6.3731000000000009</v>
      </c>
      <c r="H7" s="33">
        <f t="shared" si="2"/>
        <v>1.2746200000000003</v>
      </c>
      <c r="I7" s="33">
        <f t="shared" si="3"/>
        <v>7.6477200000000014</v>
      </c>
    </row>
    <row r="8" spans="2:9" s="11" customFormat="1" x14ac:dyDescent="0.25">
      <c r="B8" s="4">
        <f t="shared" si="1"/>
        <v>5</v>
      </c>
      <c r="C8" s="36" t="s">
        <v>25</v>
      </c>
      <c r="D8" s="30" t="s">
        <v>9</v>
      </c>
      <c r="E8" s="37">
        <v>24.828999999999997</v>
      </c>
      <c r="F8" s="48">
        <v>7.9664000000000001</v>
      </c>
      <c r="G8" s="33">
        <f t="shared" si="0"/>
        <v>197.79774559999998</v>
      </c>
      <c r="H8" s="33">
        <f t="shared" si="2"/>
        <v>39.55954912</v>
      </c>
      <c r="I8" s="33">
        <f t="shared" si="3"/>
        <v>237.35729471999997</v>
      </c>
    </row>
    <row r="9" spans="2:9" s="11" customFormat="1" x14ac:dyDescent="0.25">
      <c r="B9" s="4">
        <f t="shared" si="1"/>
        <v>6</v>
      </c>
      <c r="C9" s="36" t="s">
        <v>11</v>
      </c>
      <c r="D9" s="30" t="s">
        <v>9</v>
      </c>
      <c r="E9" s="37">
        <v>6.6</v>
      </c>
      <c r="F9" s="48">
        <v>8.6122999999999994</v>
      </c>
      <c r="G9" s="33">
        <f t="shared" si="0"/>
        <v>56.841179999999994</v>
      </c>
      <c r="H9" s="33">
        <f t="shared" si="2"/>
        <v>11.368236</v>
      </c>
      <c r="I9" s="33">
        <f t="shared" si="3"/>
        <v>68.20941599999999</v>
      </c>
    </row>
    <row r="10" spans="2:9" s="11" customFormat="1" x14ac:dyDescent="0.25">
      <c r="B10" s="4">
        <f t="shared" si="1"/>
        <v>7</v>
      </c>
      <c r="C10" s="36" t="s">
        <v>52</v>
      </c>
      <c r="D10" s="30" t="s">
        <v>9</v>
      </c>
      <c r="E10" s="37">
        <v>8.6925000000000008</v>
      </c>
      <c r="F10" s="48">
        <v>9.6940000000000008</v>
      </c>
      <c r="G10" s="33">
        <f t="shared" si="0"/>
        <v>84.265095000000017</v>
      </c>
      <c r="H10" s="33">
        <f t="shared" si="2"/>
        <v>16.853019000000003</v>
      </c>
      <c r="I10" s="33">
        <f t="shared" si="3"/>
        <v>101.11811400000002</v>
      </c>
    </row>
    <row r="11" spans="2:9" x14ac:dyDescent="0.25">
      <c r="B11" s="4">
        <f t="shared" si="1"/>
        <v>8</v>
      </c>
      <c r="C11" s="5" t="s">
        <v>12</v>
      </c>
      <c r="D11" s="4" t="s">
        <v>13</v>
      </c>
      <c r="E11" s="6"/>
      <c r="F11" s="10"/>
      <c r="G11" s="17">
        <f t="shared" si="0"/>
        <v>0</v>
      </c>
      <c r="H11" s="17">
        <f t="shared" si="2"/>
        <v>0</v>
      </c>
      <c r="I11" s="17">
        <f t="shared" si="3"/>
        <v>0</v>
      </c>
    </row>
    <row r="12" spans="2:9" x14ac:dyDescent="0.25">
      <c r="F12" s="8" t="s">
        <v>14</v>
      </c>
      <c r="G12" s="49">
        <f>SUM(G4:G11)</f>
        <v>1474.0055657999985</v>
      </c>
      <c r="H12" s="49">
        <f t="shared" ref="H12:I12" si="4">SUM(H4:H11)</f>
        <v>294.80111315999977</v>
      </c>
      <c r="I12" s="49">
        <f t="shared" si="4"/>
        <v>1768.8066789599982</v>
      </c>
    </row>
    <row r="13" spans="2:9" x14ac:dyDescent="0.25">
      <c r="C13" s="7"/>
      <c r="E13" s="9"/>
    </row>
    <row r="14" spans="2:9" x14ac:dyDescent="0.25">
      <c r="C14" s="7"/>
      <c r="E14" s="9"/>
    </row>
    <row r="15" spans="2:9" x14ac:dyDescent="0.25">
      <c r="C15" s="7"/>
      <c r="E15" s="9"/>
    </row>
    <row r="16" spans="2:9" x14ac:dyDescent="0.25">
      <c r="C16" s="3" t="s">
        <v>21</v>
      </c>
    </row>
    <row r="20" spans="2:14" s="28" customFormat="1" x14ac:dyDescent="0.25">
      <c r="B20" s="25" t="s">
        <v>47</v>
      </c>
      <c r="C20" s="53"/>
      <c r="D20" s="53"/>
      <c r="E20" s="70">
        <v>2326.56</v>
      </c>
      <c r="F20" s="73" t="s">
        <v>15</v>
      </c>
      <c r="G20" s="29">
        <f>+E20/1.2</f>
        <v>1938.8</v>
      </c>
    </row>
    <row r="21" spans="2:14" s="28" customFormat="1" x14ac:dyDescent="0.25">
      <c r="B21" s="25" t="s">
        <v>48</v>
      </c>
      <c r="C21" s="25"/>
      <c r="D21" s="25"/>
      <c r="E21" s="70">
        <v>2326.56</v>
      </c>
      <c r="F21" s="73" t="s">
        <v>15</v>
      </c>
      <c r="G21" s="28">
        <f>+G20*2</f>
        <v>3877.6</v>
      </c>
    </row>
    <row r="22" spans="2:14" s="28" customFormat="1" x14ac:dyDescent="0.25">
      <c r="B22" s="25"/>
      <c r="C22" s="25"/>
      <c r="D22" s="25"/>
      <c r="E22" s="72"/>
      <c r="F22" s="73"/>
    </row>
    <row r="23" spans="2:14" s="28" customFormat="1" ht="15" x14ac:dyDescent="0.25">
      <c r="B23" s="25"/>
      <c r="C23" s="25" t="s">
        <v>16</v>
      </c>
      <c r="D23" s="25"/>
      <c r="E23" s="44">
        <f>E21+I4+E20</f>
        <v>0</v>
      </c>
      <c r="F23" s="73" t="s">
        <v>15</v>
      </c>
    </row>
    <row r="24" spans="2:14" s="28" customFormat="1" ht="15" x14ac:dyDescent="0.25">
      <c r="B24" s="25"/>
      <c r="C24" s="25" t="s">
        <v>16</v>
      </c>
      <c r="D24" s="25"/>
      <c r="E24" s="44">
        <f>+E23/1.2</f>
        <v>0</v>
      </c>
      <c r="F24" s="73" t="s">
        <v>18</v>
      </c>
    </row>
    <row r="25" spans="2:14" x14ac:dyDescent="0.25">
      <c r="L25" s="28"/>
      <c r="M25" s="28"/>
      <c r="N25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A27-B40B-4838-BEB8-90FCD0D0ED5D}">
  <sheetPr>
    <tabColor rgb="FFFFFF00"/>
  </sheetPr>
  <dimension ref="B2:N24"/>
  <sheetViews>
    <sheetView zoomScale="85" zoomScaleNormal="85" workbookViewId="0">
      <selection activeCell="I25" sqref="I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.5703125" style="3" bestFit="1" customWidth="1"/>
    <col min="10" max="16384" width="8.85546875" style="3"/>
  </cols>
  <sheetData>
    <row r="2" spans="2:9" s="11" customFormat="1" x14ac:dyDescent="0.25">
      <c r="B2" s="19"/>
      <c r="C2" s="20" t="s">
        <v>26</v>
      </c>
      <c r="D2" s="19"/>
      <c r="E2" s="21"/>
      <c r="F2" s="18"/>
      <c r="G2" s="22"/>
      <c r="H2" s="22"/>
      <c r="I2" s="22"/>
    </row>
    <row r="3" spans="2:9" s="11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4" t="s">
        <v>6</v>
      </c>
      <c r="I3" s="2" t="s">
        <v>7</v>
      </c>
    </row>
    <row r="4" spans="2:9" s="11" customFormat="1" x14ac:dyDescent="0.25">
      <c r="B4" s="12">
        <v>1</v>
      </c>
      <c r="C4" s="13" t="s">
        <v>49</v>
      </c>
      <c r="D4" s="12" t="s">
        <v>8</v>
      </c>
      <c r="E4" s="6">
        <v>-1</v>
      </c>
      <c r="F4" s="17">
        <f>+G5</f>
        <v>30038.410040000002</v>
      </c>
      <c r="G4" s="14">
        <f>E4*F4</f>
        <v>-30038.410040000002</v>
      </c>
      <c r="H4" s="14">
        <f>G4*0.2</f>
        <v>-6007.6820080000007</v>
      </c>
      <c r="I4" s="14">
        <f>G4+H4</f>
        <v>-36046.092048000006</v>
      </c>
    </row>
    <row r="5" spans="2:9" s="11" customFormat="1" ht="47.25" x14ac:dyDescent="0.25">
      <c r="B5" s="4">
        <f>+B4+1</f>
        <v>2</v>
      </c>
      <c r="C5" s="16" t="s">
        <v>59</v>
      </c>
      <c r="D5" s="4" t="s">
        <v>9</v>
      </c>
      <c r="E5" s="6">
        <v>309.86600000000004</v>
      </c>
      <c r="F5" s="50">
        <v>96.94</v>
      </c>
      <c r="G5" s="17">
        <f t="shared" ref="G5:G10" si="0">E5*F5</f>
        <v>30038.410040000002</v>
      </c>
      <c r="H5" s="17">
        <f>G5*0.2</f>
        <v>6007.6820080000007</v>
      </c>
      <c r="I5" s="17">
        <f>G5+H5</f>
        <v>36046.092048000006</v>
      </c>
    </row>
    <row r="6" spans="2:9" s="11" customFormat="1" x14ac:dyDescent="0.25">
      <c r="B6" s="4">
        <f t="shared" ref="B6:B10" si="1">+B5+1</f>
        <v>3</v>
      </c>
      <c r="C6" s="5" t="s">
        <v>10</v>
      </c>
      <c r="D6" s="4" t="s">
        <v>9</v>
      </c>
      <c r="E6" s="6">
        <f>+E5</f>
        <v>309.86600000000004</v>
      </c>
      <c r="F6" s="15">
        <v>1.0733999999999999</v>
      </c>
      <c r="G6" s="17">
        <f t="shared" si="0"/>
        <v>332.61016440000003</v>
      </c>
      <c r="H6" s="17">
        <f t="shared" ref="H6:H10" si="2">G6*0.2</f>
        <v>66.522032880000012</v>
      </c>
      <c r="I6" s="17">
        <f t="shared" ref="I6:I10" si="3">G6+H6</f>
        <v>399.13219728000001</v>
      </c>
    </row>
    <row r="7" spans="2:9" s="11" customFormat="1" x14ac:dyDescent="0.25">
      <c r="B7" s="4">
        <f t="shared" si="1"/>
        <v>4</v>
      </c>
      <c r="C7" s="36" t="s">
        <v>25</v>
      </c>
      <c r="D7" s="30" t="s">
        <v>9</v>
      </c>
      <c r="E7" s="37">
        <v>81.137</v>
      </c>
      <c r="F7" s="48">
        <v>7.9664000000000001</v>
      </c>
      <c r="G7" s="33">
        <f t="shared" si="0"/>
        <v>646.36979680000002</v>
      </c>
      <c r="H7" s="33">
        <f t="shared" si="2"/>
        <v>129.27395936000002</v>
      </c>
      <c r="I7" s="33">
        <f t="shared" si="3"/>
        <v>775.64375616000007</v>
      </c>
    </row>
    <row r="8" spans="2:9" s="11" customFormat="1" x14ac:dyDescent="0.25">
      <c r="B8" s="4">
        <f t="shared" si="1"/>
        <v>5</v>
      </c>
      <c r="C8" s="36" t="s">
        <v>11</v>
      </c>
      <c r="D8" s="30" t="s">
        <v>9</v>
      </c>
      <c r="E8" s="37">
        <v>49.863</v>
      </c>
      <c r="F8" s="48">
        <v>8.6122999999999994</v>
      </c>
      <c r="G8" s="33">
        <f t="shared" si="0"/>
        <v>429.43511489999997</v>
      </c>
      <c r="H8" s="33">
        <f t="shared" si="2"/>
        <v>85.887022979999998</v>
      </c>
      <c r="I8" s="33">
        <f t="shared" si="3"/>
        <v>515.32213788000001</v>
      </c>
    </row>
    <row r="9" spans="2:9" s="11" customFormat="1" x14ac:dyDescent="0.25">
      <c r="B9" s="4">
        <f t="shared" si="1"/>
        <v>6</v>
      </c>
      <c r="C9" s="36" t="s">
        <v>52</v>
      </c>
      <c r="D9" s="30" t="s">
        <v>9</v>
      </c>
      <c r="E9" s="37">
        <v>35.384799999999998</v>
      </c>
      <c r="F9" s="48">
        <v>9.6940000000000008</v>
      </c>
      <c r="G9" s="33">
        <f t="shared" si="0"/>
        <v>343.02025120000002</v>
      </c>
      <c r="H9" s="33">
        <f t="shared" si="2"/>
        <v>68.604050240000007</v>
      </c>
      <c r="I9" s="33">
        <f t="shared" si="3"/>
        <v>411.62430144000001</v>
      </c>
    </row>
    <row r="10" spans="2:9" x14ac:dyDescent="0.25">
      <c r="B10" s="4">
        <f t="shared" si="1"/>
        <v>7</v>
      </c>
      <c r="C10" s="5" t="s">
        <v>12</v>
      </c>
      <c r="D10" s="4" t="s">
        <v>13</v>
      </c>
      <c r="E10" s="6"/>
      <c r="F10" s="10">
        <v>0.6</v>
      </c>
      <c r="G10" s="17">
        <f t="shared" si="0"/>
        <v>0</v>
      </c>
      <c r="H10" s="17">
        <f t="shared" si="2"/>
        <v>0</v>
      </c>
      <c r="I10" s="17">
        <f t="shared" si="3"/>
        <v>0</v>
      </c>
    </row>
    <row r="11" spans="2:9" x14ac:dyDescent="0.25">
      <c r="F11" s="8" t="s">
        <v>14</v>
      </c>
      <c r="G11" s="49">
        <f>SUM(G5:G10)</f>
        <v>31789.845367300004</v>
      </c>
      <c r="H11" s="49">
        <f>SUM(H5:H10)</f>
        <v>6357.9690734600008</v>
      </c>
      <c r="I11" s="49">
        <f>SUM(I5:I10)</f>
        <v>38147.814440760012</v>
      </c>
    </row>
    <row r="12" spans="2:9" x14ac:dyDescent="0.25">
      <c r="C12" s="7"/>
      <c r="E12" s="9"/>
    </row>
    <row r="13" spans="2:9" x14ac:dyDescent="0.25">
      <c r="C13" s="7"/>
      <c r="E13" s="9"/>
    </row>
    <row r="14" spans="2:9" x14ac:dyDescent="0.25">
      <c r="C14" s="7"/>
      <c r="E14" s="9"/>
    </row>
    <row r="19" spans="2:14" s="28" customFormat="1" x14ac:dyDescent="0.25">
      <c r="B19" s="25" t="s">
        <v>50</v>
      </c>
      <c r="C19" s="53"/>
      <c r="D19" s="53"/>
      <c r="E19" s="70">
        <v>39260.699999999997</v>
      </c>
      <c r="F19" s="73" t="s">
        <v>15</v>
      </c>
      <c r="G19" s="29"/>
    </row>
    <row r="20" spans="2:14" s="28" customFormat="1" x14ac:dyDescent="0.25">
      <c r="B20" s="25" t="s">
        <v>51</v>
      </c>
      <c r="C20" s="25"/>
      <c r="D20" s="25"/>
      <c r="E20" s="70">
        <v>39260.699999999997</v>
      </c>
      <c r="F20" s="73" t="s">
        <v>15</v>
      </c>
    </row>
    <row r="21" spans="2:14" s="28" customFormat="1" x14ac:dyDescent="0.25">
      <c r="B21" s="25"/>
      <c r="C21" s="25"/>
      <c r="D21" s="25"/>
      <c r="E21" s="72"/>
      <c r="F21" s="73"/>
    </row>
    <row r="22" spans="2:14" s="28" customFormat="1" ht="15" x14ac:dyDescent="0.25">
      <c r="B22" s="25"/>
      <c r="C22" s="25" t="s">
        <v>16</v>
      </c>
      <c r="D22" s="25"/>
      <c r="E22" s="44">
        <f>E20+I4+E19</f>
        <v>42475.307951999988</v>
      </c>
      <c r="F22" s="73" t="s">
        <v>15</v>
      </c>
    </row>
    <row r="23" spans="2:14" s="28" customFormat="1" ht="15" x14ac:dyDescent="0.25">
      <c r="B23" s="25"/>
      <c r="C23" s="25" t="s">
        <v>16</v>
      </c>
      <c r="D23" s="25"/>
      <c r="E23" s="44">
        <f>+E22/1.2</f>
        <v>35396.08995999999</v>
      </c>
      <c r="F23" s="73" t="s">
        <v>18</v>
      </c>
    </row>
    <row r="24" spans="2:14" x14ac:dyDescent="0.25">
      <c r="L24" s="28"/>
      <c r="M24" s="28"/>
      <c r="N24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Оконч.плащане Берус</vt:lpstr>
      <vt:lpstr>Оконч.плащане Бултекс 1</vt:lpstr>
      <vt:lpstr>Оконч.плащане ЛКМК</vt:lpstr>
      <vt:lpstr>Оконч.плащане Булмаш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2025-02-07T13:03:33Z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