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0610" tabRatio="693" activeTab="1"/>
  </bookViews>
  <sheets>
    <sheet name="质量元素检查对照表" sheetId="9" r:id="rId1"/>
    <sheet name="评分索引页" sheetId="7" r:id="rId2"/>
    <sheet name="1评分总表" sheetId="11" r:id="rId3"/>
    <sheet name="2样本评分表" sheetId="8" r:id="rId4"/>
    <sheet name="3检查记录表(矢量)" sheetId="5" r:id="rId5"/>
    <sheet name="4检查记录表(影像电子地图)" sheetId="10" r:id="rId6"/>
    <sheet name="5详细检查意见" sheetId="12" r:id="rId7"/>
  </sheets>
  <externalReferences>
    <externalReference r:id="rId8"/>
  </externalReferences>
  <definedNames>
    <definedName name="_xlnm._FilterDatabase" localSheetId="3" hidden="1">'2样本评分表'!$M$1:$O$56</definedName>
    <definedName name="_xlnm.Print_Area" localSheetId="4">'3检查记录表(矢量)'!$A$1:$H$31</definedName>
    <definedName name="_xlnm._FilterDatabase" localSheetId="4" hidden="1">'3检查记录表(矢量)'!$D$5:$H$5</definedName>
    <definedName name="_xlnm.Print_Titles" localSheetId="4">'3检查记录表(矢量)'!$6:$6</definedName>
    <definedName name="_xlnm.Print_Area" localSheetId="3">'2样本评分表'!$A$1:$K$56</definedName>
    <definedName name="HOUSE">'[1]4检查记录表-打印'!$J$7:$K$7</definedName>
    <definedName name="_xlnm.Print_Titles" localSheetId="1">评分索引页!$1:$1</definedName>
    <definedName name="_xlnm.Print_Area" localSheetId="5">'4检查记录表(影像电子地图)'!$A$1:$H$31</definedName>
    <definedName name="_xlnm._FilterDatabase" localSheetId="5" hidden="1">'4检查记录表(影像电子地图)'!$D$5:$H$5</definedName>
    <definedName name="_xlnm.Print_Titles" localSheetId="5">'4检查记录表(影像电子地图)'!$6:$6</definedName>
    <definedName name="_xlnm.Print_Area" localSheetId="0">质量元素检查对照表!$A$1:$K$70</definedName>
    <definedName name="_xlnm.Print_Area" localSheetId="1">评分索引页!#REF!</definedName>
    <definedName name="_xlnm.Print_Area" localSheetId="2">'1评分总表'!$A$1:$F$17</definedName>
    <definedName name="_xlnm.Print_Area" localSheetId="6">'5详细检查意见'!$A$1:$B$24</definedName>
    <definedName name="_xlnm._FilterDatabase" localSheetId="6" hidden="1">'5详细检查意见'!#REF!</definedName>
    <definedName name="_xlnm.Print_Titles" localSheetId="6">'5详细检查意见'!$2:$2</definedName>
  </definedNames>
  <calcPr calcId="144525"/>
</workbook>
</file>

<file path=xl/sharedStrings.xml><?xml version="1.0" encoding="utf-8"?>
<sst xmlns="http://schemas.openxmlformats.org/spreadsheetml/2006/main" count="1291" uniqueCount="397">
  <si>
    <t>质量元素检查对照表</t>
  </si>
  <si>
    <t>序号</t>
  </si>
  <si>
    <t>质量
元素</t>
  </si>
  <si>
    <t>质量
子元素</t>
  </si>
  <si>
    <t>检查项</t>
  </si>
  <si>
    <t>检查内容</t>
  </si>
  <si>
    <t>适用成果</t>
  </si>
  <si>
    <t>检查结果</t>
  </si>
  <si>
    <t>技术要求</t>
  </si>
  <si>
    <t>合格
条件</t>
  </si>
  <si>
    <t>合格后计分方法</t>
  </si>
  <si>
    <t>备注</t>
  </si>
  <si>
    <t>①</t>
  </si>
  <si>
    <t>空间参考</t>
  </si>
  <si>
    <t>大地基准</t>
  </si>
  <si>
    <t>坐标系统</t>
  </si>
  <si>
    <t>检查坐标系统是否符合要求</t>
  </si>
  <si>
    <t>全部成果</t>
  </si>
  <si>
    <t>符合/不符合</t>
  </si>
  <si>
    <t>按技术设计执行</t>
  </si>
  <si>
    <t>符合</t>
  </si>
  <si>
    <t>s=100</t>
  </si>
  <si>
    <t>高程基准</t>
  </si>
  <si>
    <t>检查高程基准是否符合要求</t>
  </si>
  <si>
    <t>地图投影</t>
  </si>
  <si>
    <t>投影参数</t>
  </si>
  <si>
    <t>检查地图投影各参数是否符合要求</t>
  </si>
  <si>
    <t>图幅分幅</t>
  </si>
  <si>
    <t>检查图廊角点坐标、内图廊线坐标、公里网线坐标是否符合要求</t>
  </si>
  <si>
    <t>矢量成果</t>
  </si>
  <si>
    <t>②</t>
  </si>
  <si>
    <t>位置精度</t>
  </si>
  <si>
    <t>平面精度</t>
  </si>
  <si>
    <t>平面位置
中误差</t>
  </si>
  <si>
    <t>检查平面位置中误差</t>
  </si>
  <si>
    <t>m
(检测中误差)</t>
  </si>
  <si>
    <r>
      <rPr>
        <sz val="9"/>
        <rFont val="宋体"/>
        <charset val="134"/>
      </rPr>
      <t>m</t>
    </r>
    <r>
      <rPr>
        <sz val="6"/>
        <rFont val="宋体"/>
        <charset val="134"/>
      </rPr>
      <t>0</t>
    </r>
    <r>
      <rPr>
        <sz val="9"/>
        <rFont val="宋体"/>
        <charset val="134"/>
      </rPr>
      <t>(中误差限值)
按技术设计执行</t>
    </r>
  </si>
  <si>
    <r>
      <rPr>
        <sz val="9"/>
        <rFont val="宋体"/>
        <charset val="134"/>
      </rPr>
      <t>m≤m</t>
    </r>
    <r>
      <rPr>
        <vertAlign val="subscript"/>
        <sz val="9"/>
        <rFont val="宋体"/>
        <charset val="134"/>
      </rPr>
      <t>0</t>
    </r>
  </si>
  <si>
    <t>检查点分布均匀，位置易于舞认，不少于50个，以单位成果进行统计，困难时可以扩大统计范围</t>
  </si>
  <si>
    <t>控制点坐标</t>
  </si>
  <si>
    <t>检查控制点平面坐标处理不符合要求的个数</t>
  </si>
  <si>
    <t>r=n/N*100%</t>
  </si>
  <si>
    <r>
      <rPr>
        <sz val="9"/>
        <rFont val="宋体"/>
        <charset val="134"/>
      </rPr>
      <t>r</t>
    </r>
    <r>
      <rPr>
        <vertAlign val="subscript"/>
        <sz val="9"/>
        <rFont val="宋体"/>
        <charset val="134"/>
      </rPr>
      <t>0</t>
    </r>
    <r>
      <rPr>
        <sz val="9"/>
        <rFont val="宋体"/>
        <charset val="134"/>
      </rPr>
      <t>=0%</t>
    </r>
  </si>
  <si>
    <r>
      <rPr>
        <sz val="9"/>
        <rFont val="宋体"/>
        <charset val="134"/>
      </rPr>
      <t>r≤r</t>
    </r>
    <r>
      <rPr>
        <vertAlign val="subscript"/>
        <sz val="9"/>
        <rFont val="宋体"/>
        <charset val="134"/>
      </rPr>
      <t>0</t>
    </r>
  </si>
  <si>
    <t>r为错误率，n为错误总个数，N为全图要素总数，r0为错误率限值。以下非特别说明均为此含义</t>
  </si>
  <si>
    <t>几何位移</t>
  </si>
  <si>
    <t>检查要素几何位置偏移超限的个数</t>
  </si>
  <si>
    <r>
      <rPr>
        <sz val="9"/>
        <rFont val="宋体"/>
        <charset val="134"/>
      </rPr>
      <t>极重要要素：r</t>
    </r>
    <r>
      <rPr>
        <vertAlign val="subscript"/>
        <sz val="9"/>
        <rFont val="宋体"/>
        <charset val="134"/>
      </rPr>
      <t>0</t>
    </r>
    <r>
      <rPr>
        <sz val="9"/>
        <rFont val="宋体"/>
        <charset val="134"/>
      </rPr>
      <t>=0%
重要要素：r</t>
    </r>
    <r>
      <rPr>
        <vertAlign val="subscript"/>
        <sz val="9"/>
        <rFont val="宋体"/>
        <charset val="134"/>
      </rPr>
      <t>0</t>
    </r>
    <r>
      <rPr>
        <sz val="9"/>
        <rFont val="宋体"/>
        <charset val="134"/>
      </rPr>
      <t>=0.05%
一般要素：r</t>
    </r>
    <r>
      <rPr>
        <vertAlign val="subscript"/>
        <sz val="9"/>
        <rFont val="宋体"/>
        <charset val="134"/>
      </rPr>
      <t>0</t>
    </r>
    <r>
      <rPr>
        <sz val="9"/>
        <rFont val="宋体"/>
        <charset val="134"/>
      </rPr>
      <t>=0.3%</t>
    </r>
  </si>
  <si>
    <r>
      <rPr>
        <sz val="9"/>
        <rFont val="宋体"/>
        <charset val="134"/>
      </rPr>
      <t>s=60+40/r</t>
    </r>
    <r>
      <rPr>
        <vertAlign val="subscript"/>
        <sz val="9"/>
        <rFont val="宋体"/>
        <charset val="134"/>
      </rPr>
      <t>0</t>
    </r>
    <r>
      <rPr>
        <sz val="9"/>
        <rFont val="宋体"/>
        <charset val="134"/>
      </rPr>
      <t>*（r</t>
    </r>
    <r>
      <rPr>
        <vertAlign val="subscript"/>
        <sz val="9"/>
        <rFont val="宋体"/>
        <charset val="134"/>
      </rPr>
      <t>0</t>
    </r>
    <r>
      <rPr>
        <sz val="9"/>
        <rFont val="宋体"/>
        <charset val="134"/>
      </rPr>
      <t>-r）</t>
    </r>
  </si>
  <si>
    <t>极重要要素、重要要素、一般要素分别计算分值，取最小值</t>
  </si>
  <si>
    <t>矢量接边</t>
  </si>
  <si>
    <t>检查要素几何位置接边错误的个数。属性接边纳入属性精度检查</t>
  </si>
  <si>
    <t>影像接边</t>
  </si>
  <si>
    <t>检查影像的同名地物点位置中误差</t>
  </si>
  <si>
    <t>数字正射影像图</t>
  </si>
  <si>
    <t>检查点分布均匀，位置易于辨认，不少于20个</t>
  </si>
  <si>
    <t>纠正配准</t>
  </si>
  <si>
    <t>检查图廓角点、公里网线交点，图廓与公里网线交点等处像素的坐标与理论位置偏移超限的个数</t>
  </si>
  <si>
    <t>数字栅格地图</t>
  </si>
  <si>
    <r>
      <rPr>
        <sz val="9"/>
        <rFont val="宋体"/>
        <charset val="134"/>
      </rPr>
      <t>r</t>
    </r>
    <r>
      <rPr>
        <vertAlign val="subscript"/>
        <sz val="9"/>
        <rFont val="宋体"/>
        <charset val="134"/>
      </rPr>
      <t>0</t>
    </r>
    <r>
      <rPr>
        <sz val="9"/>
        <rFont val="宋体"/>
        <charset val="134"/>
      </rPr>
      <t>=1%</t>
    </r>
  </si>
  <si>
    <t>n为出现偏移的处数，N为检查的总处数</t>
  </si>
  <si>
    <t>高程精度</t>
  </si>
  <si>
    <t>等高距</t>
  </si>
  <si>
    <t>检查等高距是否符合要求</t>
  </si>
  <si>
    <t>高程注记点
高程中误差</t>
  </si>
  <si>
    <t>检查高程注记点高程中误差</t>
  </si>
  <si>
    <t>等高线
高程中误差</t>
  </si>
  <si>
    <t>检查等高线高程中误差</t>
  </si>
  <si>
    <t>控制点高程</t>
  </si>
  <si>
    <t>检查控制点高程值处理不符合要求的个数</t>
  </si>
  <si>
    <t>高程中误差</t>
  </si>
  <si>
    <t>检查高程中误差</t>
  </si>
  <si>
    <t>数字高程模型</t>
  </si>
  <si>
    <t>检查点分布均匀，位置易于舞认，不少于50个</t>
  </si>
  <si>
    <t>套合差</t>
  </si>
  <si>
    <t>检查反生成等高线与其他检核数据的套合误差超限的个数</t>
  </si>
  <si>
    <r>
      <rPr>
        <sz val="9"/>
        <rFont val="宋体"/>
        <charset val="134"/>
      </rPr>
      <t>r</t>
    </r>
    <r>
      <rPr>
        <vertAlign val="subscript"/>
        <sz val="9"/>
        <rFont val="宋体"/>
        <charset val="134"/>
      </rPr>
      <t>0</t>
    </r>
    <r>
      <rPr>
        <sz val="9"/>
        <rFont val="宋体"/>
        <charset val="134"/>
      </rPr>
      <t>=0%套合差限值
按技术设计执行</t>
    </r>
  </si>
  <si>
    <t>n为超限的处数，N为全图有效面积</t>
  </si>
  <si>
    <t>同名格网
高程值</t>
  </si>
  <si>
    <t>检查同名格网高程值（接边）不符合要求的个数</t>
  </si>
  <si>
    <r>
      <rPr>
        <sz val="9"/>
        <rFont val="宋体"/>
        <charset val="134"/>
      </rPr>
      <t>r</t>
    </r>
    <r>
      <rPr>
        <vertAlign val="subscript"/>
        <sz val="9"/>
        <rFont val="宋体"/>
        <charset val="134"/>
      </rPr>
      <t>0</t>
    </r>
    <r>
      <rPr>
        <sz val="9"/>
        <rFont val="宋体"/>
        <charset val="134"/>
      </rPr>
      <t>=0%同名格网高程差限值
按技术设计执行</t>
    </r>
  </si>
  <si>
    <t>③</t>
  </si>
  <si>
    <t>属性精度</t>
  </si>
  <si>
    <t>分类
正确性</t>
  </si>
  <si>
    <t>分类代码值</t>
  </si>
  <si>
    <t>检查要素分类代码值错漏的个数。包括分类代码不接边的错误</t>
  </si>
  <si>
    <t>影像解译
分类值</t>
  </si>
  <si>
    <t>检查影像解译分类错漏的个数</t>
  </si>
  <si>
    <t>属性
正确性</t>
  </si>
  <si>
    <t>属性值</t>
  </si>
  <si>
    <t>检查属性值错漏的个数。包括属性值不接边的错误</t>
  </si>
  <si>
    <t>④</t>
  </si>
  <si>
    <t>完整性</t>
  </si>
  <si>
    <t>多余</t>
  </si>
  <si>
    <t>要素多余</t>
  </si>
  <si>
    <t>检查要素多余的个数。包括非本层要素，即要素放错层</t>
  </si>
  <si>
    <t>极重要要素、重要要素、一般要素错误率分别计算分值，取最小值。一组等高线，要素层多余或遗漏质量元素为不合格</t>
  </si>
  <si>
    <t>遗漏</t>
  </si>
  <si>
    <t>要素遗漏</t>
  </si>
  <si>
    <t>检查要素遗漏的个数</t>
  </si>
  <si>
    <t>⑤</t>
  </si>
  <si>
    <t>逻辑
一致性</t>
  </si>
  <si>
    <t>概念
一致性</t>
  </si>
  <si>
    <t>属性项</t>
  </si>
  <si>
    <t>检查属性项定义是否符合要求（如名称、类型、长度、顺序数等）</t>
  </si>
  <si>
    <t>数据集</t>
  </si>
  <si>
    <t>检查数据集（层）定义是否复核要求</t>
  </si>
  <si>
    <t>格式
一致性</t>
  </si>
  <si>
    <t>数据归档</t>
  </si>
  <si>
    <t>检查数据文件存储路径是否符合要求</t>
  </si>
  <si>
    <t>数据格式</t>
  </si>
  <si>
    <t>检查数据文件格式是否符合要求</t>
  </si>
  <si>
    <t>数据文件</t>
  </si>
  <si>
    <t>检查数据文件是否多余、缺失、无法读出</t>
  </si>
  <si>
    <t>文件命名</t>
  </si>
  <si>
    <t>检查文件名称是否符合要求</t>
  </si>
  <si>
    <t>拓扑
一致性</t>
  </si>
  <si>
    <t>拓扑关系</t>
  </si>
  <si>
    <t>检查拓扑关系定义是否符合要求</t>
  </si>
  <si>
    <t>重合</t>
  </si>
  <si>
    <t>检查不重合的错误个数</t>
  </si>
  <si>
    <r>
      <rPr>
        <sz val="9"/>
        <rFont val="宋体"/>
        <charset val="134"/>
      </rPr>
      <t>重要要素：r</t>
    </r>
    <r>
      <rPr>
        <vertAlign val="subscript"/>
        <sz val="9"/>
        <rFont val="宋体"/>
        <charset val="134"/>
      </rPr>
      <t>0</t>
    </r>
    <r>
      <rPr>
        <sz val="9"/>
        <rFont val="宋体"/>
        <charset val="134"/>
      </rPr>
      <t>=0.07%
一般要素：r</t>
    </r>
    <r>
      <rPr>
        <vertAlign val="subscript"/>
        <sz val="9"/>
        <rFont val="宋体"/>
        <charset val="134"/>
      </rPr>
      <t>0</t>
    </r>
    <r>
      <rPr>
        <sz val="9"/>
        <rFont val="宋体"/>
        <charset val="134"/>
      </rPr>
      <t>=0.4%
（极重要要素统计在重要要素中）</t>
    </r>
  </si>
  <si>
    <t>重复</t>
  </si>
  <si>
    <t>检查重复要素的个数</t>
  </si>
  <si>
    <t>相接</t>
  </si>
  <si>
    <t>检查要素未相接的错误个数（如错误的悬挂点现象等）</t>
  </si>
  <si>
    <t>连续</t>
  </si>
  <si>
    <t>检查要素不连续的错误个数（如错误的伪节点现象等）</t>
  </si>
  <si>
    <t>闭合</t>
  </si>
  <si>
    <t>检查未闭合要素的错误个数</t>
  </si>
  <si>
    <t>打断</t>
  </si>
  <si>
    <t>检查要素未打断的错误个数（如相交应打断而未打断等现象）</t>
  </si>
  <si>
    <t>⑥</t>
  </si>
  <si>
    <t>时间精度</t>
  </si>
  <si>
    <t>现势性</t>
  </si>
  <si>
    <t>原始资料</t>
  </si>
  <si>
    <t>检查原始资料的现势性</t>
  </si>
  <si>
    <t>成果数据</t>
  </si>
  <si>
    <t>检查成果数据的现势性</t>
  </si>
  <si>
    <t>⑦</t>
  </si>
  <si>
    <t>影像/
栅格质量</t>
  </si>
  <si>
    <t>分辨率</t>
  </si>
  <si>
    <t>地面分辨率</t>
  </si>
  <si>
    <t>检查影像地面分辨率是否符合要求</t>
  </si>
  <si>
    <t>扫描分辨率</t>
  </si>
  <si>
    <t>检查航片或原图扫描分辨率是否符合要求</t>
  </si>
  <si>
    <t>数字正射影像图
数字栅格地图</t>
  </si>
  <si>
    <t>格网参数</t>
  </si>
  <si>
    <t>格网尺寸</t>
  </si>
  <si>
    <t>检查格网或像素实地尺寸是否符合要求</t>
  </si>
  <si>
    <t>格网/图幅范围</t>
  </si>
  <si>
    <t>检查格网或像素起始坐标、结束坐标以及图幅范围是否符合要求</t>
  </si>
  <si>
    <t>数字正射影像图
数字高程模型</t>
  </si>
  <si>
    <t>影像特征</t>
  </si>
  <si>
    <t>色彩模式</t>
  </si>
  <si>
    <t>检查影像色彩模式是否符合要求</t>
  </si>
  <si>
    <t>色彩特征</t>
  </si>
  <si>
    <t>检查影像色调不均匀、明显失真、反差不明显的区域</t>
  </si>
  <si>
    <t>r=n/N*100%
n为统计或估计出的不良区域的面积；
N为单位成果的有效面积</t>
  </si>
  <si>
    <r>
      <rPr>
        <sz val="9"/>
        <rFont val="宋体"/>
        <charset val="134"/>
      </rPr>
      <t>r</t>
    </r>
    <r>
      <rPr>
        <vertAlign val="subscript"/>
        <sz val="9"/>
        <rFont val="宋体"/>
        <charset val="134"/>
      </rPr>
      <t>0</t>
    </r>
    <r>
      <rPr>
        <sz val="9"/>
        <rFont val="宋体"/>
        <charset val="134"/>
      </rPr>
      <t>=1%（数字正射影像图）
r</t>
    </r>
    <r>
      <rPr>
        <vertAlign val="subscript"/>
        <sz val="9"/>
        <rFont val="宋体"/>
        <charset val="134"/>
      </rPr>
      <t>0</t>
    </r>
    <r>
      <rPr>
        <sz val="9"/>
        <rFont val="宋体"/>
        <charset val="134"/>
      </rPr>
      <t>=3%（数字栅格地图）</t>
    </r>
  </si>
  <si>
    <t>出现普遍性或整体性现象而又不影响成果使用时，不估算面积，根据具体情况打分，分值不能高于90分</t>
  </si>
  <si>
    <t>影像噪音</t>
  </si>
  <si>
    <t>检查影像噪音、污点、划痕等的影响程度</t>
  </si>
  <si>
    <t>信息丢失</t>
  </si>
  <si>
    <t>检查由于数据处理造成的纹理不清、噪声、清晰度差、影像模糊、裂缝、漏洞等无法判读影像信息的区域或像素缺损、丢失的程度</t>
  </si>
  <si>
    <t>数据处理导致影像裂缝、漏洞，质量元素为不合格</t>
  </si>
  <si>
    <t>RGB值</t>
  </si>
  <si>
    <t>检查数字栅格地图的RGB值的正确程度</t>
  </si>
  <si>
    <t>杂色面积</t>
  </si>
  <si>
    <t>检查数字栅格地图杂色程度</t>
  </si>
  <si>
    <t>⑧</t>
  </si>
  <si>
    <t>表征质量</t>
  </si>
  <si>
    <t>几何表达</t>
  </si>
  <si>
    <t>几何类型</t>
  </si>
  <si>
    <t>检查要素几何类型点、线、面表达错误的个数</t>
  </si>
  <si>
    <r>
      <rPr>
        <sz val="9"/>
        <rFont val="宋体"/>
        <charset val="134"/>
      </rPr>
      <t>极重要要素：r</t>
    </r>
    <r>
      <rPr>
        <vertAlign val="subscript"/>
        <sz val="9"/>
        <rFont val="宋体"/>
        <charset val="134"/>
      </rPr>
      <t>0</t>
    </r>
    <r>
      <rPr>
        <sz val="9"/>
        <rFont val="宋体"/>
        <charset val="134"/>
      </rPr>
      <t>=0%
重要要素：r</t>
    </r>
    <r>
      <rPr>
        <vertAlign val="subscript"/>
        <sz val="9"/>
        <rFont val="宋体"/>
        <charset val="134"/>
      </rPr>
      <t>0</t>
    </r>
    <r>
      <rPr>
        <sz val="9"/>
        <rFont val="宋体"/>
        <charset val="134"/>
      </rPr>
      <t>=0.07%
一般要素：r</t>
    </r>
    <r>
      <rPr>
        <vertAlign val="subscript"/>
        <sz val="9"/>
        <rFont val="宋体"/>
        <charset val="134"/>
      </rPr>
      <t>0</t>
    </r>
    <r>
      <rPr>
        <sz val="9"/>
        <rFont val="宋体"/>
        <charset val="134"/>
      </rPr>
      <t>=0.4%</t>
    </r>
  </si>
  <si>
    <t>几何异常</t>
  </si>
  <si>
    <t>检查要素几何图形异常的个数。如极小的不合理面或极短的不合理线，折刺、回头线、粘连、自相交、抖动等</t>
  </si>
  <si>
    <t>地理表达</t>
  </si>
  <si>
    <t>要素取舍</t>
  </si>
  <si>
    <t>检查要素取舍错误的个数</t>
  </si>
  <si>
    <t>图形概括</t>
  </si>
  <si>
    <t>检查图形概括错误的个数。如地物地貌局部特征细节丢失、变形</t>
  </si>
  <si>
    <t>地物地貌特征严重失真，不能反映真实现状，质量元素为不合格</t>
  </si>
  <si>
    <t>要素关系</t>
  </si>
  <si>
    <t>检查要素关系错误的处数</t>
  </si>
  <si>
    <t>方向特征</t>
  </si>
  <si>
    <t>检查要素方向特征错误的个数</t>
  </si>
  <si>
    <t>符号</t>
  </si>
  <si>
    <t>符号规格</t>
  </si>
  <si>
    <t>检查符号规格（图形、颜色、尺寸定位等）错误的个数</t>
  </si>
  <si>
    <r>
      <rPr>
        <sz val="9"/>
        <rFont val="宋体"/>
        <charset val="134"/>
      </rPr>
      <t>极重要要素：r</t>
    </r>
    <r>
      <rPr>
        <sz val="6"/>
        <rFont val="宋体"/>
        <charset val="134"/>
      </rPr>
      <t>0</t>
    </r>
    <r>
      <rPr>
        <sz val="9"/>
        <rFont val="宋体"/>
        <charset val="134"/>
      </rPr>
      <t>=0%
其他要素：r</t>
    </r>
    <r>
      <rPr>
        <sz val="6"/>
        <rFont val="宋体"/>
        <charset val="134"/>
      </rPr>
      <t>0</t>
    </r>
    <r>
      <rPr>
        <sz val="9"/>
        <rFont val="宋体"/>
        <charset val="134"/>
      </rPr>
      <t>=3%</t>
    </r>
  </si>
  <si>
    <t>符号配置</t>
  </si>
  <si>
    <t>检查符号配置不合理的个数</t>
  </si>
  <si>
    <t>注记</t>
  </si>
  <si>
    <t>注记规格</t>
  </si>
  <si>
    <t>检查注记（字体、大小、颜色）的错漏个数</t>
  </si>
  <si>
    <t>注记内容</t>
  </si>
  <si>
    <t>检查注记内容的错漏的个数</t>
  </si>
  <si>
    <t>注记配置</t>
  </si>
  <si>
    <t>检查注记配置不合理的个数</t>
  </si>
  <si>
    <t>整饰</t>
  </si>
  <si>
    <t>内图廓外整饰</t>
  </si>
  <si>
    <t>检查内图廊外的注记及整饰是否符合要求</t>
  </si>
  <si>
    <t>内图阔线</t>
  </si>
  <si>
    <t>检查内图廓线表示是否符合要求</t>
  </si>
  <si>
    <t>公里网线</t>
  </si>
  <si>
    <t>检查公里网线表示是杏符合要求</t>
  </si>
  <si>
    <t>经纬网线</t>
  </si>
  <si>
    <t>检查经纬网线表示是香符合要求</t>
  </si>
  <si>
    <t>⑨</t>
  </si>
  <si>
    <t>附件质量</t>
  </si>
  <si>
    <t>元数据</t>
  </si>
  <si>
    <t>项错漏</t>
  </si>
  <si>
    <t>检查元数据数据项的错漏个数</t>
  </si>
  <si>
    <t>内容错漏</t>
  </si>
  <si>
    <t>检查元数据各项内容的错漏个数</t>
  </si>
  <si>
    <r>
      <rPr>
        <sz val="9"/>
        <rFont val="宋体"/>
        <charset val="134"/>
      </rPr>
      <t>r</t>
    </r>
    <r>
      <rPr>
        <vertAlign val="subscript"/>
        <sz val="9"/>
        <rFont val="宋体"/>
        <charset val="134"/>
      </rPr>
      <t>0</t>
    </r>
    <r>
      <rPr>
        <sz val="9"/>
        <rFont val="宋体"/>
        <charset val="134"/>
      </rPr>
      <t>=5%</t>
    </r>
  </si>
  <si>
    <t>N为元数据项数。图号错，质最元素为不合格</t>
  </si>
  <si>
    <t>图历簿</t>
  </si>
  <si>
    <t>检查图历簿各项内容错漏个数</t>
  </si>
  <si>
    <t>N为图历簿项数</t>
  </si>
  <si>
    <t>附属资料</t>
  </si>
  <si>
    <t>检查单位成果附属资料的完整性</t>
  </si>
  <si>
    <t>正确性</t>
  </si>
  <si>
    <t>检查单位成果附属资料的正确性</t>
  </si>
  <si>
    <t>权威性</t>
  </si>
  <si>
    <t>检查单位成果附属资料的权威性</t>
  </si>
  <si>
    <r>
      <rPr>
        <sz val="9"/>
        <rFont val="宋体"/>
        <charset val="134"/>
      </rPr>
      <t>注1：当检查结果为百分比数值时,取小数点后一位，不四舍五人。
注2：得分值取小数点后一位,不四含五人,取值范围为60～100。
注3：</t>
    </r>
    <r>
      <rPr>
        <sz val="9"/>
        <color rgb="FFFF0000"/>
        <rFont val="宋体"/>
        <charset val="134"/>
      </rPr>
      <t>极重要要素指国界、国界界桩、界碑，以及其注记。</t>
    </r>
    <r>
      <rPr>
        <sz val="9"/>
        <rFont val="宋体"/>
        <charset val="134"/>
      </rPr>
      <t xml:space="preserve">
注4：</t>
    </r>
    <r>
      <rPr>
        <sz val="9"/>
        <color rgb="FFFF0000"/>
        <rFont val="宋体"/>
        <charset val="134"/>
      </rPr>
      <t>重要要素包括境界、界、界碑，县级及县级以上地名、居民地，县级及县级以上公路及其桥梁，测量控制点，干线铁路及其侨梁，高速公路及其桥梁，六级以上河流及相通的湖泊、水库，重要管线，一、二级山脉名称。在人烟稀少的边远地区、荒漠地区，村级和乡镇级地名、居民地、道路及其桥梁，铁路及其桥梁，具有方位意义、重要意义的独立地物点等应作为重要要素对待，重要要素的注记为重要要素。重要要素可以由技术设计具体明确。</t>
    </r>
  </si>
  <si>
    <t>一般要素错误率r</t>
  </si>
  <si>
    <r>
      <rPr>
        <sz val="10"/>
        <rFont val="宋体"/>
        <charset val="134"/>
      </rPr>
      <t>技术
要求r</t>
    </r>
    <r>
      <rPr>
        <vertAlign val="subscript"/>
        <sz val="10"/>
        <rFont val="宋体"/>
        <charset val="134"/>
      </rPr>
      <t>0</t>
    </r>
  </si>
  <si>
    <t>重要要素错误率r</t>
  </si>
  <si>
    <t>极重要要素错误率r</t>
  </si>
  <si>
    <t>技术
要求</t>
  </si>
  <si>
    <t>其他问题错误率r</t>
  </si>
  <si>
    <t>一般要素评分</t>
  </si>
  <si>
    <t>重要要素评分</t>
  </si>
  <si>
    <t>极重要要素评分</t>
  </si>
  <si>
    <t>其他问题评分</t>
  </si>
  <si>
    <t>粘贴</t>
  </si>
  <si>
    <t>质量元素</t>
  </si>
  <si>
    <t>一般要素错漏个数</t>
  </si>
  <si>
    <t>重要要素错漏个数</t>
  </si>
  <si>
    <t>极重要要素错漏个数</t>
  </si>
  <si>
    <t>其他问题个数</t>
  </si>
  <si>
    <t>错误
面积m</t>
  </si>
  <si>
    <t>整体
扣分</t>
  </si>
  <si>
    <t>总个数</t>
  </si>
  <si>
    <t>涉及图层</t>
  </si>
  <si>
    <t>质量问题</t>
  </si>
  <si>
    <t>问题描述</t>
  </si>
  <si>
    <t>矢量成果
质量元素</t>
  </si>
  <si>
    <t>影像电子地图质量元素</t>
  </si>
  <si>
    <t>辅助公式
隐藏列</t>
  </si>
  <si>
    <t>-</t>
  </si>
  <si>
    <t>2101平面精度（控制点坐标）</t>
  </si>
  <si>
    <t>2102平面精度（几何位移）</t>
  </si>
  <si>
    <t>2103平面精度（矢量接边）</t>
  </si>
  <si>
    <t>2104平面精度（纠正配准）</t>
  </si>
  <si>
    <t>2105高程精度（控制点高程）</t>
  </si>
  <si>
    <t>2106高程精度（套合差）</t>
  </si>
  <si>
    <t>2107高程精度（同名格网高程值）</t>
  </si>
  <si>
    <t>2201属性精度（分类）</t>
  </si>
  <si>
    <t>2202属性精度（属性）</t>
  </si>
  <si>
    <t>2301完整性（多余）</t>
  </si>
  <si>
    <t>2302完整性（遗漏）</t>
  </si>
  <si>
    <t>2401逻辑一致性（拓扑）</t>
  </si>
  <si>
    <t>2501影像质量（影像特征）</t>
  </si>
  <si>
    <t>影像整体性扣分手动填写</t>
  </si>
  <si>
    <t>2502栅格质量（影像特征）</t>
  </si>
  <si>
    <t>2601表征质量（几何表达）</t>
  </si>
  <si>
    <t>2602表征质量（地理表达）</t>
  </si>
  <si>
    <t>2603表征质量（符号）</t>
  </si>
  <si>
    <t>2604表征质量（注记）</t>
  </si>
  <si>
    <t>2701元数据（内容错漏）</t>
  </si>
  <si>
    <t>元数据问题个数手动填写</t>
  </si>
  <si>
    <t>2702图历簿（内容错漏）</t>
  </si>
  <si>
    <t>图历簿问题个数手动填写</t>
  </si>
  <si>
    <t>2801其他质量问题</t>
  </si>
  <si>
    <t>此行质量问题自行整理归纳</t>
  </si>
  <si>
    <t>2901整体性问题</t>
  </si>
  <si>
    <t>9991单位成果有效面积m2</t>
  </si>
  <si>
    <t>文字</t>
  </si>
  <si>
    <t>粘贴意见的范围</t>
  </si>
  <si>
    <t>辅助公式</t>
  </si>
  <si>
    <t>9992单位成果要素总个数(N)</t>
  </si>
  <si>
    <t>信息需要手动填写</t>
  </si>
  <si>
    <t>技术要求的限差</t>
  </si>
  <si>
    <t>9993纠正配准交点总个数</t>
  </si>
  <si>
    <t>纠正配准交点总个数手动填写</t>
  </si>
  <si>
    <t>影响评分和意见的单元格</t>
  </si>
  <si>
    <t>得分或检查的符合性</t>
  </si>
  <si>
    <t>9994元数据各项总个数</t>
  </si>
  <si>
    <t>元数据各项总个数手动填写</t>
  </si>
  <si>
    <t>9995图历簿个项总个数</t>
  </si>
  <si>
    <t>图历簿个项总个数手动填写</t>
  </si>
  <si>
    <t>符合性
检查</t>
  </si>
  <si>
    <t>判断</t>
  </si>
  <si>
    <t>1101大地基准（坐标系统）</t>
  </si>
  <si>
    <t>1102高程基准（高程基准）</t>
  </si>
  <si>
    <t>1103地图投影（投影参数）</t>
  </si>
  <si>
    <t>1104地图投影（图幅分幅）</t>
  </si>
  <si>
    <t>1201高程精度（等高距）</t>
  </si>
  <si>
    <t>1301概念一致性（属性项）</t>
  </si>
  <si>
    <t>1301概念一致性（数据集）</t>
  </si>
  <si>
    <t>1303格式一致性（数据归档）</t>
  </si>
  <si>
    <t>1304格式一致性（数据格式）</t>
  </si>
  <si>
    <t>1305格式一致性（数据文件）</t>
  </si>
  <si>
    <t>1306格式一致性（文件命名）</t>
  </si>
  <si>
    <t>1307拓扑一致性（拓扑关系）</t>
  </si>
  <si>
    <t>1401现势性（原始资料）</t>
  </si>
  <si>
    <t>1402现势性（成果数据）</t>
  </si>
  <si>
    <t>1501分辨率（地面分辨率）</t>
  </si>
  <si>
    <t>1502分辨率（扫描分辨率）</t>
  </si>
  <si>
    <t>1503格网参数（格网尺寸）</t>
  </si>
  <si>
    <t>1504格网参数（格网/图幅范围）</t>
  </si>
  <si>
    <t>1505影像特征（色彩模式）</t>
  </si>
  <si>
    <t>1601整饰（内图廓外整饰）</t>
  </si>
  <si>
    <t>1602整饰（内图阔线）</t>
  </si>
  <si>
    <t>1603整饰（公里网线）</t>
  </si>
  <si>
    <t>1604整饰（经纬网线）</t>
  </si>
  <si>
    <t>1701元数据（项错漏）</t>
  </si>
  <si>
    <t>1702附属资料（完整性）</t>
  </si>
  <si>
    <t>1703附属资料（正确性）</t>
  </si>
  <si>
    <t>1704附属资料（权威性）</t>
  </si>
  <si>
    <t>1801其他质量问题</t>
  </si>
  <si>
    <t>1901整体性问题</t>
  </si>
  <si>
    <t>数字测绘成果样本质量评分总表</t>
  </si>
  <si>
    <t>项目名称</t>
  </si>
  <si>
    <t>生产单位</t>
  </si>
  <si>
    <t>编号</t>
  </si>
  <si>
    <t>样本号</t>
  </si>
  <si>
    <t>样本得分</t>
  </si>
  <si>
    <t>批次号</t>
  </si>
  <si>
    <t>天地图</t>
  </si>
  <si>
    <t>广东省地图院</t>
  </si>
  <si>
    <t>增城区</t>
  </si>
  <si>
    <t>矢量成果检查质量元素与评分表</t>
  </si>
  <si>
    <t>此行下拉选择成果类型</t>
  </si>
  <si>
    <t>海岸带</t>
  </si>
  <si>
    <t>矢量电子地图</t>
  </si>
  <si>
    <t>影像电子地图</t>
  </si>
  <si>
    <t>项目名称：</t>
  </si>
  <si>
    <t>√</t>
  </si>
  <si>
    <t>生产单位：</t>
  </si>
  <si>
    <t>样本号：</t>
  </si>
  <si>
    <t>质量子元素</t>
  </si>
  <si>
    <t>错漏个数/面积(n)</t>
  </si>
  <si>
    <t>检查结果/错误率(r)</t>
  </si>
  <si>
    <t>质量元素
分值</t>
  </si>
  <si>
    <t>一般要素</t>
  </si>
  <si>
    <t>重要要素</t>
  </si>
  <si>
    <t>极重要要素</t>
  </si>
  <si>
    <t>空间参考系</t>
  </si>
  <si>
    <t>删除</t>
  </si>
  <si>
    <t>分类正确性</t>
  </si>
  <si>
    <t>属性正确性</t>
  </si>
  <si>
    <t>逻辑一致性</t>
  </si>
  <si>
    <t>概念一致性</t>
  </si>
  <si>
    <t>格式一致性</t>
  </si>
  <si>
    <t>其他拓扑
问题</t>
  </si>
  <si>
    <t>影像质量</t>
  </si>
  <si>
    <r>
      <rPr>
        <sz val="10"/>
        <color rgb="FFFF0000"/>
        <rFont val="楷体_GB2312"/>
        <charset val="134"/>
      </rPr>
      <t>此行下拉选择</t>
    </r>
    <r>
      <rPr>
        <b/>
        <sz val="10"/>
        <color rgb="FFFF0000"/>
        <rFont val="楷体_GB2312"/>
        <charset val="134"/>
      </rPr>
      <t>影像</t>
    </r>
    <r>
      <rPr>
        <sz val="10"/>
        <color rgb="FFFF0000"/>
        <rFont val="楷体_GB2312"/>
        <charset val="134"/>
      </rPr>
      <t>质量
或</t>
    </r>
    <r>
      <rPr>
        <b/>
        <sz val="10"/>
        <color rgb="FFFF0000"/>
        <rFont val="楷体_GB2312"/>
        <charset val="134"/>
      </rPr>
      <t>栅格</t>
    </r>
    <r>
      <rPr>
        <sz val="10"/>
        <color rgb="FFFF0000"/>
        <rFont val="楷体_GB2312"/>
        <charset val="134"/>
      </rPr>
      <t>质量</t>
    </r>
  </si>
  <si>
    <t>影像特性</t>
  </si>
  <si>
    <t>其他</t>
  </si>
  <si>
    <r>
      <rPr>
        <sz val="10"/>
        <rFont val="宋体"/>
        <charset val="134"/>
      </rPr>
      <t>影像错误面积m</t>
    </r>
    <r>
      <rPr>
        <vertAlign val="superscript"/>
        <sz val="10"/>
        <rFont val="宋体"/>
        <charset val="134"/>
      </rPr>
      <t>2</t>
    </r>
  </si>
  <si>
    <r>
      <rPr>
        <sz val="10"/>
        <rFont val="宋体"/>
        <charset val="134"/>
      </rPr>
      <t>栅格错误面积m</t>
    </r>
    <r>
      <rPr>
        <vertAlign val="superscript"/>
        <sz val="10"/>
        <rFont val="宋体"/>
        <charset val="134"/>
      </rPr>
      <t>2</t>
    </r>
  </si>
  <si>
    <t>影像整体性问题扣分</t>
  </si>
  <si>
    <t>整体性问题扣10分</t>
  </si>
  <si>
    <t>纠正配准交点总个数(N)</t>
  </si>
  <si>
    <t>元数据各项总个数(N)</t>
  </si>
  <si>
    <t>图历簿各项总个数(N)</t>
  </si>
  <si>
    <r>
      <rPr>
        <sz val="10"/>
        <rFont val="宋体"/>
        <charset val="134"/>
      </rPr>
      <t>单位成果有效面积m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(N)</t>
    </r>
  </si>
  <si>
    <t>单位成果要素总个数(N)</t>
  </si>
  <si>
    <t>样本最终评分：</t>
  </si>
  <si>
    <t>取最小分值
为最终得分</t>
  </si>
  <si>
    <t>检查者：                         日期：                      复核者：                         日期：</t>
  </si>
  <si>
    <t>备注：</t>
  </si>
  <si>
    <r>
      <rPr>
        <sz val="10"/>
        <rFont val="宋体"/>
        <charset val="134"/>
      </rPr>
      <t>1、r=n/N*100%，r-检查结果/错误率，n要素错漏个数，N要素总个数，r≦r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时，直接得分，当r＞r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时，判定为“不合格”</t>
    </r>
  </si>
  <si>
    <t>2、元数据、图历簿统计错漏个数，可不参与分数计算；</t>
  </si>
  <si>
    <t>3、各质量元素问题及统计详见检查意见表，取以上分值中最小的为最终得分。</t>
  </si>
  <si>
    <t>矢量成果检查记录表</t>
  </si>
  <si>
    <t>检验参数：</t>
  </si>
  <si>
    <t>①空间参考系；②位置精度；③属性精度；④完整性；⑤逻辑一致性；⑥时间精度；
⑦表征质量；⑧附件质量</t>
  </si>
  <si>
    <t xml:space="preserve">R详查       £概查        </t>
  </si>
  <si>
    <t>此行可下拉选择详查/概查</t>
  </si>
  <si>
    <t>质 量 问 题</t>
  </si>
  <si>
    <t>错漏
个数</t>
  </si>
  <si>
    <t>处理
意见</t>
  </si>
  <si>
    <t>修改
情况</t>
  </si>
  <si>
    <t>复查
情况</t>
  </si>
  <si>
    <t>检查者：</t>
  </si>
  <si>
    <t>复核者：</t>
  </si>
  <si>
    <t>日期：</t>
  </si>
  <si>
    <t>影像电子地图成果检查记录表</t>
  </si>
  <si>
    <t>①空间参考系；②位置精度；③属性精度；④完整性；⑤逻辑一致性；⑥时间精度；
⑦影像质量；⑧表征质量；⑨附件质量</t>
  </si>
  <si>
    <t>详细问题描述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</si>
</sst>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%"/>
    <numFmt numFmtId="179" formatCode="0_ "/>
  </numFmts>
  <fonts count="54">
    <font>
      <sz val="12"/>
      <name val="宋体"/>
      <charset val="134"/>
    </font>
    <font>
      <sz val="11"/>
      <name val="宋体"/>
      <charset val="134"/>
      <scheme val="minor"/>
    </font>
    <font>
      <b/>
      <sz val="15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1"/>
      <name val="Wingdings 2"/>
      <charset val="2"/>
    </font>
    <font>
      <b/>
      <sz val="11"/>
      <color rgb="FFFF0000"/>
      <name val="宋体"/>
      <charset val="134"/>
      <scheme val="minor"/>
    </font>
    <font>
      <sz val="10"/>
      <name val="楷体_GB2312"/>
      <charset val="134"/>
    </font>
    <font>
      <sz val="11"/>
      <name val="宋体"/>
      <charset val="134"/>
    </font>
    <font>
      <b/>
      <sz val="10"/>
      <name val="宋体"/>
      <charset val="134"/>
    </font>
    <font>
      <b/>
      <sz val="10"/>
      <color rgb="FFFF0000"/>
      <name val="楷体_GB2312"/>
      <charset val="134"/>
    </font>
    <font>
      <sz val="10"/>
      <color rgb="FFFF0000"/>
      <name val="楷体_GB2312"/>
      <charset val="134"/>
    </font>
    <font>
      <b/>
      <sz val="12"/>
      <name val="宋体"/>
      <charset val="134"/>
    </font>
    <font>
      <b/>
      <sz val="10"/>
      <color rgb="FFFF0000"/>
      <name val="宋体"/>
      <charset val="134"/>
    </font>
    <font>
      <b/>
      <sz val="10"/>
      <color theme="2" tint="-0.5"/>
      <name val="宋体"/>
      <charset val="134"/>
    </font>
    <font>
      <b/>
      <sz val="10"/>
      <color theme="5"/>
      <name val="宋体"/>
      <charset val="134"/>
    </font>
    <font>
      <b/>
      <sz val="10"/>
      <color rgb="FF0070C0"/>
      <name val="宋体"/>
      <charset val="134"/>
    </font>
    <font>
      <b/>
      <sz val="10"/>
      <color rgb="FF00B050"/>
      <name val="宋体"/>
      <charset val="134"/>
    </font>
    <font>
      <b/>
      <sz val="10"/>
      <color rgb="FF7030A0"/>
      <name val="宋体"/>
      <charset val="134"/>
    </font>
    <font>
      <sz val="10"/>
      <color rgb="FF00B050"/>
      <name val="宋体"/>
      <charset val="134"/>
    </font>
    <font>
      <b/>
      <sz val="12"/>
      <color rgb="FF00B050"/>
      <name val="宋体"/>
      <charset val="134"/>
    </font>
    <font>
      <sz val="9"/>
      <color rgb="FF0070C0"/>
      <name val="宋体"/>
      <charset val="134"/>
    </font>
    <font>
      <sz val="9"/>
      <name val="宋体"/>
      <charset val="134"/>
    </font>
    <font>
      <sz val="9"/>
      <color rgb="FF00B050"/>
      <name val="宋体"/>
      <charset val="134"/>
    </font>
    <font>
      <sz val="9"/>
      <color theme="5"/>
      <name val="宋体"/>
      <charset val="134"/>
    </font>
    <font>
      <sz val="8"/>
      <name val="宋体"/>
      <charset val="134"/>
    </font>
    <font>
      <sz val="10"/>
      <color theme="0" tint="-0.35"/>
      <name val="宋体"/>
      <charset val="134"/>
    </font>
    <font>
      <sz val="10"/>
      <color theme="0" tint="-0.35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sz val="6"/>
      <name val="宋体"/>
      <charset val="134"/>
    </font>
    <font>
      <vertAlign val="subscript"/>
      <sz val="9"/>
      <name val="宋体"/>
      <charset val="134"/>
    </font>
    <font>
      <sz val="9"/>
      <color rgb="FFFF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9" fillId="0" borderId="0" applyFont="0" applyFill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72" applyNumberFormat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16" borderId="73" applyNumberFormat="0" applyFont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4" applyNumberFormat="0" applyFill="0" applyAlignment="0" applyProtection="0">
      <alignment vertical="center"/>
    </xf>
    <xf numFmtId="0" fontId="41" fillId="0" borderId="74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6" fillId="0" borderId="75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42" fillId="20" borderId="76" applyNumberFormat="0" applyAlignment="0" applyProtection="0">
      <alignment vertical="center"/>
    </xf>
    <xf numFmtId="0" fontId="43" fillId="20" borderId="72" applyNumberFormat="0" applyAlignment="0" applyProtection="0">
      <alignment vertical="center"/>
    </xf>
    <xf numFmtId="0" fontId="44" fillId="21" borderId="77" applyNumberFormat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45" fillId="0" borderId="78" applyNumberFormat="0" applyFill="0" applyAlignment="0" applyProtection="0">
      <alignment vertical="center"/>
    </xf>
    <xf numFmtId="0" fontId="46" fillId="0" borderId="79" applyNumberFormat="0" applyFill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0" fillId="0" borderId="0"/>
    <xf numFmtId="0" fontId="30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32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wrapText="1"/>
    </xf>
    <xf numFmtId="0" fontId="6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51" applyFont="1" applyAlignment="1">
      <alignment horizontal="center" vertical="top"/>
    </xf>
    <xf numFmtId="0" fontId="8" fillId="0" borderId="2" xfId="50" applyFont="1" applyFill="1" applyBorder="1" applyAlignment="1">
      <alignment horizontal="center" vertical="center"/>
    </xf>
    <xf numFmtId="0" fontId="8" fillId="0" borderId="4" xfId="50" applyFont="1" applyFill="1" applyBorder="1" applyAlignment="1">
      <alignment horizontal="center" vertical="center" wrapText="1"/>
    </xf>
    <xf numFmtId="0" fontId="8" fillId="0" borderId="5" xfId="50" applyFont="1" applyFill="1" applyBorder="1" applyAlignment="1">
      <alignment horizontal="center" vertical="center" wrapText="1"/>
    </xf>
    <xf numFmtId="0" fontId="8" fillId="0" borderId="2" xfId="50" applyFont="1" applyFill="1" applyBorder="1" applyAlignment="1">
      <alignment horizontal="center" vertical="center" wrapText="1"/>
    </xf>
    <xf numFmtId="0" fontId="8" fillId="0" borderId="4" xfId="50" applyFont="1" applyFill="1" applyBorder="1" applyAlignment="1">
      <alignment horizontal="center" vertical="center"/>
    </xf>
    <xf numFmtId="0" fontId="8" fillId="0" borderId="5" xfId="50" applyFont="1" applyFill="1" applyBorder="1" applyAlignment="1">
      <alignment horizontal="center" vertical="center"/>
    </xf>
    <xf numFmtId="0" fontId="8" fillId="0" borderId="6" xfId="50" applyFont="1" applyFill="1" applyBorder="1" applyAlignment="1">
      <alignment horizontal="center" vertical="center"/>
    </xf>
    <xf numFmtId="0" fontId="8" fillId="0" borderId="3" xfId="50" applyFont="1" applyFill="1" applyBorder="1" applyAlignment="1">
      <alignment horizontal="center" vertical="center"/>
    </xf>
    <xf numFmtId="0" fontId="4" fillId="0" borderId="8" xfId="50" applyFont="1" applyFill="1" applyBorder="1" applyAlignment="1">
      <alignment horizontal="center" vertical="center" wrapText="1"/>
    </xf>
    <xf numFmtId="0" fontId="4" fillId="0" borderId="9" xfId="50" applyFont="1" applyFill="1" applyBorder="1" applyAlignment="1">
      <alignment horizontal="center" vertical="center" wrapText="1"/>
    </xf>
    <xf numFmtId="0" fontId="8" fillId="0" borderId="8" xfId="50" applyFont="1" applyFill="1" applyBorder="1" applyAlignment="1">
      <alignment horizontal="center" vertical="center"/>
    </xf>
    <xf numFmtId="0" fontId="8" fillId="0" borderId="7" xfId="50" applyFont="1" applyFill="1" applyBorder="1" applyAlignment="1">
      <alignment horizontal="center" vertical="center"/>
    </xf>
    <xf numFmtId="0" fontId="8" fillId="0" borderId="10" xfId="50" applyFont="1" applyFill="1" applyBorder="1" applyAlignment="1">
      <alignment horizontal="center" vertical="center"/>
    </xf>
    <xf numFmtId="0" fontId="4" fillId="0" borderId="11" xfId="50" applyFont="1" applyFill="1" applyBorder="1" applyAlignment="1">
      <alignment horizontal="center" vertical="center" wrapText="1"/>
    </xf>
    <xf numFmtId="0" fontId="4" fillId="0" borderId="12" xfId="50" applyFont="1" applyFill="1" applyBorder="1" applyAlignment="1">
      <alignment horizontal="center" vertical="center" wrapText="1"/>
    </xf>
    <xf numFmtId="176" fontId="8" fillId="0" borderId="2" xfId="50" applyNumberFormat="1" applyFont="1" applyFill="1" applyBorder="1" applyAlignment="1">
      <alignment horizontal="center" vertical="center"/>
    </xf>
    <xf numFmtId="0" fontId="4" fillId="0" borderId="3" xfId="50" applyFont="1" applyFill="1" applyBorder="1" applyAlignment="1">
      <alignment horizontal="center" vertical="center"/>
    </xf>
    <xf numFmtId="0" fontId="4" fillId="0" borderId="4" xfId="50" applyFont="1" applyFill="1" applyBorder="1" applyAlignment="1">
      <alignment horizontal="center" vertical="center"/>
    </xf>
    <xf numFmtId="0" fontId="4" fillId="0" borderId="6" xfId="50" applyFont="1" applyFill="1" applyBorder="1" applyAlignment="1">
      <alignment horizontal="center" vertical="center"/>
    </xf>
    <xf numFmtId="0" fontId="4" fillId="0" borderId="5" xfId="50" applyFont="1" applyFill="1" applyBorder="1" applyAlignment="1">
      <alignment horizontal="center" vertical="center"/>
    </xf>
    <xf numFmtId="10" fontId="4" fillId="0" borderId="4" xfId="50" applyNumberFormat="1" applyFont="1" applyFill="1" applyBorder="1" applyAlignment="1">
      <alignment horizontal="center" vertical="center"/>
    </xf>
    <xf numFmtId="10" fontId="4" fillId="0" borderId="6" xfId="50" applyNumberFormat="1" applyFont="1" applyFill="1" applyBorder="1" applyAlignment="1">
      <alignment horizontal="center" vertical="center"/>
    </xf>
    <xf numFmtId="0" fontId="4" fillId="0" borderId="10" xfId="50" applyFont="1" applyFill="1" applyBorder="1" applyAlignment="1">
      <alignment horizontal="center" vertical="center"/>
    </xf>
    <xf numFmtId="0" fontId="4" fillId="0" borderId="13" xfId="50" applyFont="1" applyFill="1" applyBorder="1" applyAlignment="1">
      <alignment horizontal="center" vertical="center"/>
    </xf>
    <xf numFmtId="0" fontId="4" fillId="0" borderId="2" xfId="50" applyFont="1" applyFill="1" applyBorder="1" applyAlignment="1">
      <alignment horizontal="center" vertical="center"/>
    </xf>
    <xf numFmtId="0" fontId="4" fillId="0" borderId="6" xfId="50" applyFont="1" applyFill="1" applyBorder="1" applyAlignment="1">
      <alignment horizontal="center" vertical="center" wrapText="1"/>
    </xf>
    <xf numFmtId="0" fontId="4" fillId="2" borderId="4" xfId="50" applyFont="1" applyFill="1" applyBorder="1" applyAlignment="1">
      <alignment horizontal="center" vertical="center"/>
    </xf>
    <xf numFmtId="0" fontId="4" fillId="2" borderId="5" xfId="50" applyFont="1" applyFill="1" applyBorder="1" applyAlignment="1">
      <alignment horizontal="center" vertical="center"/>
    </xf>
    <xf numFmtId="0" fontId="4" fillId="2" borderId="6" xfId="50" applyFont="1" applyFill="1" applyBorder="1" applyAlignment="1">
      <alignment horizontal="center" vertical="center"/>
    </xf>
    <xf numFmtId="0" fontId="4" fillId="2" borderId="2" xfId="50" applyFont="1" applyFill="1" applyBorder="1" applyAlignment="1">
      <alignment horizontal="center" vertical="center"/>
    </xf>
    <xf numFmtId="10" fontId="4" fillId="0" borderId="2" xfId="50" applyNumberFormat="1" applyFont="1" applyFill="1" applyBorder="1" applyAlignment="1">
      <alignment horizontal="center" vertical="center"/>
    </xf>
    <xf numFmtId="177" fontId="9" fillId="0" borderId="2" xfId="50" applyNumberFormat="1" applyFont="1" applyFill="1" applyBorder="1" applyAlignment="1">
      <alignment horizontal="center" vertical="center"/>
    </xf>
    <xf numFmtId="0" fontId="4" fillId="0" borderId="3" xfId="50" applyFont="1" applyFill="1" applyBorder="1" applyAlignment="1">
      <alignment horizontal="right" vertical="center"/>
    </xf>
    <xf numFmtId="0" fontId="4" fillId="0" borderId="10" xfId="50" applyFont="1" applyFill="1" applyBorder="1" applyAlignment="1">
      <alignment horizontal="right" vertical="center"/>
    </xf>
    <xf numFmtId="0" fontId="4" fillId="0" borderId="13" xfId="50" applyFont="1" applyFill="1" applyBorder="1" applyAlignment="1">
      <alignment horizontal="right" vertical="center"/>
    </xf>
    <xf numFmtId="0" fontId="4" fillId="0" borderId="2" xfId="50" applyFont="1" applyFill="1" applyBorder="1" applyAlignment="1">
      <alignment horizontal="center" vertical="center" wrapText="1"/>
    </xf>
    <xf numFmtId="0" fontId="4" fillId="2" borderId="3" xfId="50" applyFont="1" applyFill="1" applyBorder="1" applyAlignment="1">
      <alignment horizontal="center" vertical="center"/>
    </xf>
    <xf numFmtId="0" fontId="4" fillId="2" borderId="13" xfId="50" applyFont="1" applyFill="1" applyBorder="1" applyAlignment="1">
      <alignment horizontal="center" vertical="center"/>
    </xf>
    <xf numFmtId="177" fontId="9" fillId="0" borderId="4" xfId="50" applyNumberFormat="1" applyFont="1" applyFill="1" applyBorder="1" applyAlignment="1">
      <alignment horizontal="center" vertical="center"/>
    </xf>
    <xf numFmtId="0" fontId="4" fillId="0" borderId="3" xfId="50" applyFont="1" applyFill="1" applyBorder="1" applyAlignment="1">
      <alignment horizontal="center" vertical="center" wrapText="1"/>
    </xf>
    <xf numFmtId="177" fontId="9" fillId="0" borderId="4" xfId="50" applyNumberFormat="1" applyFont="1" applyFill="1" applyBorder="1" applyAlignment="1">
      <alignment horizontal="center" vertical="center" wrapText="1"/>
    </xf>
    <xf numFmtId="177" fontId="9" fillId="0" borderId="6" xfId="50" applyNumberFormat="1" applyFont="1" applyFill="1" applyBorder="1" applyAlignment="1">
      <alignment horizontal="center" vertical="center" wrapText="1"/>
    </xf>
    <xf numFmtId="10" fontId="4" fillId="0" borderId="5" xfId="50" applyNumberFormat="1" applyFont="1" applyFill="1" applyBorder="1" applyAlignment="1">
      <alignment horizontal="center" vertical="center"/>
    </xf>
    <xf numFmtId="0" fontId="4" fillId="0" borderId="0" xfId="50" applyFont="1" applyFill="1" applyAlignment="1">
      <alignment vertical="center" wrapText="1"/>
    </xf>
    <xf numFmtId="0" fontId="4" fillId="0" borderId="0" xfId="50" applyFont="1" applyFill="1" applyAlignment="1">
      <alignment vertical="center"/>
    </xf>
    <xf numFmtId="0" fontId="4" fillId="0" borderId="0" xfId="50" applyFont="1" applyFill="1" applyBorder="1" applyAlignment="1">
      <alignment horizontal="left" vertical="center" wrapText="1"/>
    </xf>
    <xf numFmtId="176" fontId="4" fillId="0" borderId="0" xfId="50" applyNumberFormat="1" applyFont="1" applyFill="1" applyBorder="1" applyAlignment="1">
      <alignment horizontal="left" vertical="center" wrapText="1"/>
    </xf>
    <xf numFmtId="0" fontId="4" fillId="0" borderId="0" xfId="50" applyFont="1" applyFill="1" applyAlignment="1">
      <alignment horizontal="left" vertical="center" wrapText="1"/>
    </xf>
    <xf numFmtId="0" fontId="4" fillId="0" borderId="0" xfId="50" applyFont="1" applyFill="1" applyAlignment="1">
      <alignment horizontal="left" vertical="center"/>
    </xf>
    <xf numFmtId="0" fontId="2" fillId="0" borderId="0" xfId="51" applyFont="1" applyFill="1" applyAlignment="1">
      <alignment horizontal="center" vertical="top"/>
    </xf>
    <xf numFmtId="0" fontId="10" fillId="0" borderId="0" xfId="0" applyFont="1" applyFill="1" applyBorder="1" applyAlignment="1">
      <alignment horizontal="center" vertical="center" wrapText="1"/>
    </xf>
    <xf numFmtId="0" fontId="8" fillId="0" borderId="6" xfId="50" applyFont="1" applyFill="1" applyBorder="1" applyAlignment="1">
      <alignment horizontal="center" vertical="center" wrapText="1"/>
    </xf>
    <xf numFmtId="0" fontId="8" fillId="0" borderId="9" xfId="50" applyFont="1" applyFill="1" applyBorder="1" applyAlignment="1">
      <alignment horizontal="center" vertical="center"/>
    </xf>
    <xf numFmtId="0" fontId="8" fillId="0" borderId="3" xfId="50" applyFont="1" applyFill="1" applyBorder="1" applyAlignment="1">
      <alignment horizontal="center" vertical="center" wrapText="1"/>
    </xf>
    <xf numFmtId="0" fontId="8" fillId="0" borderId="13" xfId="50" applyFont="1" applyFill="1" applyBorder="1" applyAlignment="1">
      <alignment horizontal="center" vertical="center"/>
    </xf>
    <xf numFmtId="0" fontId="8" fillId="0" borderId="12" xfId="50" applyFont="1" applyFill="1" applyBorder="1" applyAlignment="1">
      <alignment horizontal="center" vertical="center"/>
    </xf>
    <xf numFmtId="176" fontId="9" fillId="0" borderId="2" xfId="50" applyNumberFormat="1" applyFont="1" applyFill="1" applyBorder="1" applyAlignment="1">
      <alignment horizontal="center" vertical="center"/>
    </xf>
    <xf numFmtId="176" fontId="9" fillId="2" borderId="2" xfId="50" applyNumberFormat="1" applyFont="1" applyFill="1" applyBorder="1" applyAlignment="1">
      <alignment horizontal="center" vertical="center"/>
    </xf>
    <xf numFmtId="176" fontId="9" fillId="0" borderId="3" xfId="50" applyNumberFormat="1" applyFont="1" applyFill="1" applyBorder="1" applyAlignment="1">
      <alignment horizontal="center" vertical="center"/>
    </xf>
    <xf numFmtId="176" fontId="9" fillId="0" borderId="13" xfId="50" applyNumberFormat="1" applyFont="1" applyFill="1" applyBorder="1" applyAlignment="1">
      <alignment horizontal="center" vertical="center"/>
    </xf>
    <xf numFmtId="177" fontId="9" fillId="0" borderId="6" xfId="5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176" fontId="9" fillId="0" borderId="10" xfId="50" applyNumberFormat="1" applyFont="1" applyFill="1" applyBorder="1" applyAlignment="1">
      <alignment horizontal="center" vertical="center"/>
    </xf>
    <xf numFmtId="176" fontId="9" fillId="3" borderId="2" xfId="5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12" fillId="0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0" xfId="0" applyAlignment="1">
      <alignment vertical="center"/>
    </xf>
    <xf numFmtId="10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0" fontId="4" fillId="4" borderId="14" xfId="0" applyNumberFormat="1" applyFont="1" applyFill="1" applyBorder="1" applyAlignment="1">
      <alignment horizontal="center" vertical="center" wrapText="1"/>
    </xf>
    <xf numFmtId="178" fontId="4" fillId="4" borderId="15" xfId="0" applyNumberFormat="1" applyFont="1" applyFill="1" applyBorder="1" applyAlignment="1">
      <alignment horizontal="center" vertical="center" wrapText="1"/>
    </xf>
    <xf numFmtId="10" fontId="4" fillId="5" borderId="14" xfId="0" applyNumberFormat="1" applyFont="1" applyFill="1" applyBorder="1" applyAlignment="1">
      <alignment horizontal="center" vertical="center" wrapText="1"/>
    </xf>
    <xf numFmtId="10" fontId="4" fillId="5" borderId="15" xfId="0" applyNumberFormat="1" applyFont="1" applyFill="1" applyBorder="1" applyAlignment="1">
      <alignment horizontal="center" vertical="center" wrapText="1"/>
    </xf>
    <xf numFmtId="10" fontId="4" fillId="6" borderId="14" xfId="0" applyNumberFormat="1" applyFont="1" applyFill="1" applyBorder="1" applyAlignment="1">
      <alignment horizontal="center" vertical="center" wrapText="1"/>
    </xf>
    <xf numFmtId="9" fontId="4" fillId="6" borderId="15" xfId="0" applyNumberFormat="1" applyFont="1" applyFill="1" applyBorder="1" applyAlignment="1">
      <alignment horizontal="center" vertical="center" wrapText="1"/>
    </xf>
    <xf numFmtId="10" fontId="4" fillId="7" borderId="14" xfId="0" applyNumberFormat="1" applyFont="1" applyFill="1" applyBorder="1" applyAlignment="1">
      <alignment horizontal="center" vertical="center" wrapText="1"/>
    </xf>
    <xf numFmtId="9" fontId="4" fillId="7" borderId="15" xfId="0" applyNumberFormat="1" applyFont="1" applyFill="1" applyBorder="1" applyAlignment="1">
      <alignment horizontal="center" vertical="center" wrapText="1"/>
    </xf>
    <xf numFmtId="10" fontId="4" fillId="4" borderId="16" xfId="0" applyNumberFormat="1" applyFont="1" applyFill="1" applyBorder="1" applyAlignment="1">
      <alignment horizontal="center" vertical="center" wrapText="1"/>
    </xf>
    <xf numFmtId="178" fontId="4" fillId="4" borderId="17" xfId="0" applyNumberFormat="1" applyFont="1" applyFill="1" applyBorder="1" applyAlignment="1">
      <alignment horizontal="center" vertical="center" wrapText="1"/>
    </xf>
    <xf numFmtId="10" fontId="4" fillId="5" borderId="16" xfId="0" applyNumberFormat="1" applyFont="1" applyFill="1" applyBorder="1" applyAlignment="1">
      <alignment horizontal="center" vertical="center" wrapText="1"/>
    </xf>
    <xf numFmtId="10" fontId="4" fillId="5" borderId="18" xfId="0" applyNumberFormat="1" applyFont="1" applyFill="1" applyBorder="1" applyAlignment="1">
      <alignment horizontal="center" vertical="center" wrapText="1"/>
    </xf>
    <xf numFmtId="10" fontId="4" fillId="6" borderId="16" xfId="0" applyNumberFormat="1" applyFont="1" applyFill="1" applyBorder="1" applyAlignment="1">
      <alignment horizontal="center" vertical="center" wrapText="1"/>
    </xf>
    <xf numFmtId="9" fontId="4" fillId="6" borderId="18" xfId="0" applyNumberFormat="1" applyFont="1" applyFill="1" applyBorder="1" applyAlignment="1">
      <alignment horizontal="center" vertical="center" wrapText="1"/>
    </xf>
    <xf numFmtId="10" fontId="4" fillId="7" borderId="16" xfId="0" applyNumberFormat="1" applyFont="1" applyFill="1" applyBorder="1" applyAlignment="1">
      <alignment horizontal="center" vertical="center" wrapText="1"/>
    </xf>
    <xf numFmtId="9" fontId="13" fillId="7" borderId="18" xfId="0" applyNumberFormat="1" applyFont="1" applyFill="1" applyBorder="1" applyAlignment="1">
      <alignment horizontal="center" vertical="center" wrapText="1"/>
    </xf>
    <xf numFmtId="10" fontId="4" fillId="4" borderId="19" xfId="0" applyNumberFormat="1" applyFont="1" applyFill="1" applyBorder="1" applyAlignment="1">
      <alignment horizontal="center" vertical="center" wrapText="1"/>
    </xf>
    <xf numFmtId="178" fontId="13" fillId="4" borderId="20" xfId="0" applyNumberFormat="1" applyFont="1" applyFill="1" applyBorder="1" applyAlignment="1">
      <alignment vertical="center" wrapText="1"/>
    </xf>
    <xf numFmtId="10" fontId="4" fillId="5" borderId="19" xfId="0" applyNumberFormat="1" applyFont="1" applyFill="1" applyBorder="1" applyAlignment="1">
      <alignment horizontal="center" vertical="center" wrapText="1"/>
    </xf>
    <xf numFmtId="10" fontId="13" fillId="5" borderId="20" xfId="0" applyNumberFormat="1" applyFont="1" applyFill="1" applyBorder="1" applyAlignment="1">
      <alignment horizontal="center" vertical="center" wrapText="1"/>
    </xf>
    <xf numFmtId="10" fontId="4" fillId="6" borderId="19" xfId="0" applyNumberFormat="1" applyFont="1" applyFill="1" applyBorder="1" applyAlignment="1">
      <alignment horizontal="center" vertical="center" wrapText="1"/>
    </xf>
    <xf numFmtId="9" fontId="13" fillId="6" borderId="20" xfId="0" applyNumberFormat="1" applyFont="1" applyFill="1" applyBorder="1" applyAlignment="1">
      <alignment horizontal="center" vertical="center" wrapText="1"/>
    </xf>
    <xf numFmtId="10" fontId="4" fillId="7" borderId="19" xfId="0" applyNumberFormat="1" applyFont="1" applyFill="1" applyBorder="1" applyAlignment="1">
      <alignment horizontal="center" vertical="center" wrapText="1"/>
    </xf>
    <xf numFmtId="9" fontId="4" fillId="7" borderId="20" xfId="0" applyNumberFormat="1" applyFont="1" applyFill="1" applyBorder="1" applyAlignment="1">
      <alignment horizontal="center" vertical="center" wrapText="1"/>
    </xf>
    <xf numFmtId="10" fontId="4" fillId="4" borderId="21" xfId="0" applyNumberFormat="1" applyFont="1" applyFill="1" applyBorder="1" applyAlignment="1">
      <alignment horizontal="center" vertical="center" wrapText="1"/>
    </xf>
    <xf numFmtId="178" fontId="13" fillId="4" borderId="22" xfId="0" applyNumberFormat="1" applyFont="1" applyFill="1" applyBorder="1" applyAlignment="1">
      <alignment vertical="center" wrapText="1"/>
    </xf>
    <xf numFmtId="10" fontId="4" fillId="5" borderId="21" xfId="0" applyNumberFormat="1" applyFont="1" applyFill="1" applyBorder="1" applyAlignment="1">
      <alignment horizontal="center" vertical="center" wrapText="1"/>
    </xf>
    <xf numFmtId="10" fontId="13" fillId="5" borderId="22" xfId="0" applyNumberFormat="1" applyFont="1" applyFill="1" applyBorder="1" applyAlignment="1">
      <alignment horizontal="center" vertical="center" wrapText="1"/>
    </xf>
    <xf numFmtId="10" fontId="4" fillId="6" borderId="21" xfId="0" applyNumberFormat="1" applyFont="1" applyFill="1" applyBorder="1" applyAlignment="1">
      <alignment horizontal="center" vertical="center" wrapText="1"/>
    </xf>
    <xf numFmtId="9" fontId="13" fillId="6" borderId="22" xfId="0" applyNumberFormat="1" applyFont="1" applyFill="1" applyBorder="1" applyAlignment="1">
      <alignment horizontal="center" vertical="center" wrapText="1"/>
    </xf>
    <xf numFmtId="10" fontId="4" fillId="7" borderId="21" xfId="0" applyNumberFormat="1" applyFont="1" applyFill="1" applyBorder="1" applyAlignment="1">
      <alignment horizontal="center" vertical="center" wrapText="1"/>
    </xf>
    <xf numFmtId="9" fontId="4" fillId="7" borderId="22" xfId="0" applyNumberFormat="1" applyFont="1" applyFill="1" applyBorder="1" applyAlignment="1">
      <alignment horizontal="center" vertical="center" wrapText="1"/>
    </xf>
    <xf numFmtId="10" fontId="4" fillId="4" borderId="23" xfId="0" applyNumberFormat="1" applyFont="1" applyFill="1" applyBorder="1" applyAlignment="1">
      <alignment horizontal="center" vertical="center" wrapText="1"/>
    </xf>
    <xf numFmtId="178" fontId="4" fillId="4" borderId="24" xfId="0" applyNumberFormat="1" applyFont="1" applyFill="1" applyBorder="1" applyAlignment="1">
      <alignment horizontal="center" vertical="center" wrapText="1"/>
    </xf>
    <xf numFmtId="10" fontId="4" fillId="5" borderId="23" xfId="0" applyNumberFormat="1" applyFont="1" applyFill="1" applyBorder="1" applyAlignment="1">
      <alignment horizontal="center" vertical="center" wrapText="1"/>
    </xf>
    <xf numFmtId="10" fontId="4" fillId="5" borderId="25" xfId="0" applyNumberFormat="1" applyFont="1" applyFill="1" applyBorder="1" applyAlignment="1">
      <alignment horizontal="center" vertical="center" wrapText="1"/>
    </xf>
    <xf numFmtId="10" fontId="4" fillId="6" borderId="23" xfId="0" applyNumberFormat="1" applyFont="1" applyFill="1" applyBorder="1" applyAlignment="1">
      <alignment horizontal="center" vertical="center" wrapText="1"/>
    </xf>
    <xf numFmtId="9" fontId="4" fillId="6" borderId="25" xfId="0" applyNumberFormat="1" applyFont="1" applyFill="1" applyBorder="1" applyAlignment="1">
      <alignment horizontal="center" vertical="center" wrapText="1"/>
    </xf>
    <xf numFmtId="10" fontId="4" fillId="7" borderId="23" xfId="0" applyNumberFormat="1" applyFont="1" applyFill="1" applyBorder="1" applyAlignment="1">
      <alignment horizontal="center" vertical="center" wrapText="1"/>
    </xf>
    <xf numFmtId="9" fontId="13" fillId="7" borderId="25" xfId="0" applyNumberFormat="1" applyFont="1" applyFill="1" applyBorder="1" applyAlignment="1">
      <alignment horizontal="center" vertical="center" wrapText="1"/>
    </xf>
    <xf numFmtId="10" fontId="4" fillId="4" borderId="26" xfId="0" applyNumberFormat="1" applyFont="1" applyFill="1" applyBorder="1" applyAlignment="1">
      <alignment horizontal="center" vertical="center" wrapText="1"/>
    </xf>
    <xf numFmtId="178" fontId="4" fillId="4" borderId="27" xfId="0" applyNumberFormat="1" applyFont="1" applyFill="1" applyBorder="1" applyAlignment="1">
      <alignment horizontal="center" vertical="center" wrapText="1"/>
    </xf>
    <xf numFmtId="10" fontId="4" fillId="5" borderId="26" xfId="0" applyNumberFormat="1" applyFont="1" applyFill="1" applyBorder="1" applyAlignment="1">
      <alignment horizontal="center" vertical="center" wrapText="1"/>
    </xf>
    <xf numFmtId="10" fontId="4" fillId="5" borderId="28" xfId="0" applyNumberFormat="1" applyFont="1" applyFill="1" applyBorder="1" applyAlignment="1">
      <alignment horizontal="center" vertical="center" wrapText="1"/>
    </xf>
    <xf numFmtId="10" fontId="4" fillId="6" borderId="26" xfId="0" applyNumberFormat="1" applyFont="1" applyFill="1" applyBorder="1" applyAlignment="1">
      <alignment horizontal="center" vertical="center" wrapText="1"/>
    </xf>
    <xf numFmtId="9" fontId="4" fillId="6" borderId="28" xfId="0" applyNumberFormat="1" applyFont="1" applyFill="1" applyBorder="1" applyAlignment="1">
      <alignment horizontal="center" vertical="center" wrapText="1"/>
    </xf>
    <xf numFmtId="10" fontId="4" fillId="7" borderId="26" xfId="0" applyNumberFormat="1" applyFont="1" applyFill="1" applyBorder="1" applyAlignment="1">
      <alignment horizontal="center" vertical="center" wrapText="1"/>
    </xf>
    <xf numFmtId="9" fontId="13" fillId="7" borderId="28" xfId="0" applyNumberFormat="1" applyFont="1" applyFill="1" applyBorder="1" applyAlignment="1">
      <alignment horizontal="center" vertical="center" wrapText="1"/>
    </xf>
    <xf numFmtId="178" fontId="13" fillId="4" borderId="29" xfId="0" applyNumberFormat="1" applyFont="1" applyFill="1" applyBorder="1" applyAlignment="1">
      <alignment horizontal="center" vertical="center" wrapText="1"/>
    </xf>
    <xf numFmtId="10" fontId="13" fillId="5" borderId="30" xfId="0" applyNumberFormat="1" applyFont="1" applyFill="1" applyBorder="1" applyAlignment="1">
      <alignment horizontal="center" vertical="center" wrapText="1"/>
    </xf>
    <xf numFmtId="9" fontId="13" fillId="6" borderId="30" xfId="0" applyNumberFormat="1" applyFont="1" applyFill="1" applyBorder="1" applyAlignment="1">
      <alignment horizontal="center" vertical="center" wrapText="1"/>
    </xf>
    <xf numFmtId="10" fontId="4" fillId="7" borderId="31" xfId="0" applyNumberFormat="1" applyFont="1" applyFill="1" applyBorder="1" applyAlignment="1">
      <alignment horizontal="center" vertical="center" wrapText="1"/>
    </xf>
    <xf numFmtId="9" fontId="4" fillId="7" borderId="30" xfId="0" applyNumberFormat="1" applyFont="1" applyFill="1" applyBorder="1" applyAlignment="1">
      <alignment horizontal="center" vertical="center" wrapText="1"/>
    </xf>
    <xf numFmtId="178" fontId="13" fillId="4" borderId="32" xfId="0" applyNumberFormat="1" applyFont="1" applyFill="1" applyBorder="1" applyAlignment="1">
      <alignment horizontal="center" vertical="center" wrapText="1"/>
    </xf>
    <xf numFmtId="10" fontId="13" fillId="5" borderId="33" xfId="0" applyNumberFormat="1" applyFont="1" applyFill="1" applyBorder="1" applyAlignment="1">
      <alignment horizontal="center" vertical="center" wrapText="1"/>
    </xf>
    <xf numFmtId="9" fontId="13" fillId="6" borderId="33" xfId="0" applyNumberFormat="1" applyFont="1" applyFill="1" applyBorder="1" applyAlignment="1">
      <alignment horizontal="center" vertical="center" wrapText="1"/>
    </xf>
    <xf numFmtId="10" fontId="4" fillId="7" borderId="34" xfId="0" applyNumberFormat="1" applyFont="1" applyFill="1" applyBorder="1" applyAlignment="1">
      <alignment horizontal="center" vertical="center" wrapText="1"/>
    </xf>
    <xf numFmtId="9" fontId="4" fillId="7" borderId="33" xfId="0" applyNumberFormat="1" applyFont="1" applyFill="1" applyBorder="1" applyAlignment="1">
      <alignment horizontal="center" vertical="center" wrapText="1"/>
    </xf>
    <xf numFmtId="178" fontId="13" fillId="4" borderId="15" xfId="0" applyNumberFormat="1" applyFont="1" applyFill="1" applyBorder="1" applyAlignment="1">
      <alignment horizontal="center" vertical="center" wrapText="1"/>
    </xf>
    <xf numFmtId="10" fontId="13" fillId="5" borderId="35" xfId="0" applyNumberFormat="1" applyFont="1" applyFill="1" applyBorder="1" applyAlignment="1">
      <alignment horizontal="center" vertical="center" wrapText="1"/>
    </xf>
    <xf numFmtId="9" fontId="4" fillId="6" borderId="35" xfId="0" applyNumberFormat="1" applyFont="1" applyFill="1" applyBorder="1" applyAlignment="1">
      <alignment horizontal="center" vertical="center" wrapText="1"/>
    </xf>
    <xf numFmtId="9" fontId="4" fillId="7" borderId="35" xfId="0" applyNumberFormat="1" applyFont="1" applyFill="1" applyBorder="1" applyAlignment="1">
      <alignment horizontal="center" vertical="center" wrapText="1"/>
    </xf>
    <xf numFmtId="10" fontId="4" fillId="4" borderId="31" xfId="0" applyNumberFormat="1" applyFont="1" applyFill="1" applyBorder="1" applyAlignment="1">
      <alignment horizontal="center" vertical="center" wrapText="1"/>
    </xf>
    <xf numFmtId="178" fontId="4" fillId="4" borderId="29" xfId="0" applyNumberFormat="1" applyFont="1" applyFill="1" applyBorder="1" applyAlignment="1">
      <alignment horizontal="center" vertical="center" wrapText="1"/>
    </xf>
    <xf numFmtId="10" fontId="4" fillId="5" borderId="31" xfId="0" applyNumberFormat="1" applyFont="1" applyFill="1" applyBorder="1" applyAlignment="1">
      <alignment horizontal="center" vertical="center" wrapText="1"/>
    </xf>
    <xf numFmtId="10" fontId="4" fillId="5" borderId="30" xfId="0" applyNumberFormat="1" applyFont="1" applyFill="1" applyBorder="1" applyAlignment="1">
      <alignment horizontal="center" vertical="center" wrapText="1"/>
    </xf>
    <xf numFmtId="10" fontId="4" fillId="6" borderId="31" xfId="0" applyNumberFormat="1" applyFont="1" applyFill="1" applyBorder="1" applyAlignment="1">
      <alignment horizontal="center" vertical="center" wrapText="1"/>
    </xf>
    <xf numFmtId="9" fontId="4" fillId="6" borderId="30" xfId="0" applyNumberFormat="1" applyFont="1" applyFill="1" applyBorder="1" applyAlignment="1">
      <alignment horizontal="center" vertical="center" wrapText="1"/>
    </xf>
    <xf numFmtId="9" fontId="13" fillId="7" borderId="30" xfId="0" applyNumberFormat="1" applyFont="1" applyFill="1" applyBorder="1" applyAlignment="1">
      <alignment horizontal="center" vertical="center" wrapText="1"/>
    </xf>
    <xf numFmtId="10" fontId="4" fillId="4" borderId="23" xfId="0" applyNumberFormat="1" applyFont="1" applyFill="1" applyBorder="1" applyAlignment="1">
      <alignment horizontal="center" vertical="center"/>
    </xf>
    <xf numFmtId="178" fontId="4" fillId="4" borderId="25" xfId="0" applyNumberFormat="1" applyFont="1" applyFill="1" applyBorder="1" applyAlignment="1">
      <alignment horizontal="center" vertical="center"/>
    </xf>
    <xf numFmtId="10" fontId="4" fillId="5" borderId="23" xfId="0" applyNumberFormat="1" applyFont="1" applyFill="1" applyBorder="1" applyAlignment="1">
      <alignment horizontal="center" vertical="center"/>
    </xf>
    <xf numFmtId="10" fontId="4" fillId="5" borderId="25" xfId="0" applyNumberFormat="1" applyFont="1" applyFill="1" applyBorder="1" applyAlignment="1">
      <alignment horizontal="center" vertical="center"/>
    </xf>
    <xf numFmtId="10" fontId="4" fillId="6" borderId="23" xfId="0" applyNumberFormat="1" applyFont="1" applyFill="1" applyBorder="1" applyAlignment="1">
      <alignment horizontal="center" vertical="center"/>
    </xf>
    <xf numFmtId="9" fontId="4" fillId="6" borderId="25" xfId="0" applyNumberFormat="1" applyFont="1" applyFill="1" applyBorder="1" applyAlignment="1">
      <alignment horizontal="center" vertical="center"/>
    </xf>
    <xf numFmtId="10" fontId="4" fillId="7" borderId="23" xfId="0" applyNumberFormat="1" applyFont="1" applyFill="1" applyBorder="1" applyAlignment="1">
      <alignment horizontal="center" vertical="center"/>
    </xf>
    <xf numFmtId="9" fontId="13" fillId="7" borderId="25" xfId="0" applyNumberFormat="1" applyFont="1" applyFill="1" applyBorder="1" applyAlignment="1">
      <alignment horizontal="center" vertical="center"/>
    </xf>
    <xf numFmtId="10" fontId="4" fillId="4" borderId="21" xfId="0" applyNumberFormat="1" applyFont="1" applyFill="1" applyBorder="1" applyAlignment="1">
      <alignment horizontal="center" vertical="center"/>
    </xf>
    <xf numFmtId="178" fontId="13" fillId="4" borderId="36" xfId="0" applyNumberFormat="1" applyFont="1" applyFill="1" applyBorder="1" applyAlignment="1">
      <alignment horizontal="center" vertical="center"/>
    </xf>
    <xf numFmtId="10" fontId="4" fillId="5" borderId="21" xfId="0" applyNumberFormat="1" applyFont="1" applyFill="1" applyBorder="1" applyAlignment="1">
      <alignment horizontal="center" vertical="center"/>
    </xf>
    <xf numFmtId="10" fontId="13" fillId="5" borderId="37" xfId="0" applyNumberFormat="1" applyFont="1" applyFill="1" applyBorder="1" applyAlignment="1">
      <alignment horizontal="center" vertical="center"/>
    </xf>
    <xf numFmtId="10" fontId="4" fillId="6" borderId="21" xfId="0" applyNumberFormat="1" applyFont="1" applyFill="1" applyBorder="1" applyAlignment="1">
      <alignment horizontal="center" vertical="center"/>
    </xf>
    <xf numFmtId="9" fontId="13" fillId="6" borderId="37" xfId="0" applyNumberFormat="1" applyFont="1" applyFill="1" applyBorder="1" applyAlignment="1">
      <alignment horizontal="center" vertical="center"/>
    </xf>
    <xf numFmtId="10" fontId="4" fillId="7" borderId="38" xfId="0" applyNumberFormat="1" applyFont="1" applyFill="1" applyBorder="1" applyAlignment="1">
      <alignment horizontal="center" vertical="center"/>
    </xf>
    <xf numFmtId="9" fontId="4" fillId="7" borderId="37" xfId="0" applyNumberFormat="1" applyFont="1" applyFill="1" applyBorder="1" applyAlignment="1">
      <alignment horizontal="center" vertical="center"/>
    </xf>
    <xf numFmtId="178" fontId="13" fillId="4" borderId="32" xfId="0" applyNumberFormat="1" applyFont="1" applyFill="1" applyBorder="1" applyAlignment="1">
      <alignment horizontal="center" vertical="center"/>
    </xf>
    <xf numFmtId="10" fontId="13" fillId="5" borderId="33" xfId="0" applyNumberFormat="1" applyFont="1" applyFill="1" applyBorder="1" applyAlignment="1">
      <alignment horizontal="center" vertical="center"/>
    </xf>
    <xf numFmtId="9" fontId="13" fillId="6" borderId="33" xfId="0" applyNumberFormat="1" applyFont="1" applyFill="1" applyBorder="1" applyAlignment="1">
      <alignment horizontal="center" vertical="center"/>
    </xf>
    <xf numFmtId="10" fontId="4" fillId="7" borderId="34" xfId="0" applyNumberFormat="1" applyFont="1" applyFill="1" applyBorder="1" applyAlignment="1">
      <alignment horizontal="center" vertical="center"/>
    </xf>
    <xf numFmtId="9" fontId="4" fillId="7" borderId="33" xfId="0" applyNumberFormat="1" applyFont="1" applyFill="1" applyBorder="1" applyAlignment="1">
      <alignment horizontal="center" vertical="center"/>
    </xf>
    <xf numFmtId="10" fontId="4" fillId="4" borderId="16" xfId="0" applyNumberFormat="1" applyFont="1" applyFill="1" applyBorder="1" applyAlignment="1">
      <alignment horizontal="center" vertical="center"/>
    </xf>
    <xf numFmtId="178" fontId="4" fillId="4" borderId="29" xfId="0" applyNumberFormat="1" applyFont="1" applyFill="1" applyBorder="1" applyAlignment="1">
      <alignment horizontal="center" vertical="center"/>
    </xf>
    <xf numFmtId="10" fontId="4" fillId="5" borderId="16" xfId="0" applyNumberFormat="1" applyFont="1" applyFill="1" applyBorder="1" applyAlignment="1">
      <alignment horizontal="center" vertical="center"/>
    </xf>
    <xf numFmtId="10" fontId="4" fillId="5" borderId="30" xfId="0" applyNumberFormat="1" applyFont="1" applyFill="1" applyBorder="1" applyAlignment="1">
      <alignment horizontal="center" vertical="center"/>
    </xf>
    <xf numFmtId="10" fontId="4" fillId="6" borderId="16" xfId="0" applyNumberFormat="1" applyFont="1" applyFill="1" applyBorder="1" applyAlignment="1">
      <alignment horizontal="center" vertical="center"/>
    </xf>
    <xf numFmtId="10" fontId="4" fillId="7" borderId="16" xfId="0" applyNumberFormat="1" applyFont="1" applyFill="1" applyBorder="1" applyAlignment="1">
      <alignment horizontal="center" vertical="center"/>
    </xf>
    <xf numFmtId="9" fontId="13" fillId="7" borderId="30" xfId="0" applyNumberFormat="1" applyFont="1" applyFill="1" applyBorder="1" applyAlignment="1">
      <alignment horizontal="center" vertical="center"/>
    </xf>
    <xf numFmtId="10" fontId="4" fillId="4" borderId="19" xfId="0" applyNumberFormat="1" applyFont="1" applyFill="1" applyBorder="1" applyAlignment="1">
      <alignment horizontal="center" vertical="center"/>
    </xf>
    <xf numFmtId="178" fontId="4" fillId="4" borderId="36" xfId="0" applyNumberFormat="1" applyFont="1" applyFill="1" applyBorder="1" applyAlignment="1">
      <alignment horizontal="center" vertical="center"/>
    </xf>
    <xf numFmtId="10" fontId="4" fillId="5" borderId="19" xfId="0" applyNumberFormat="1" applyFont="1" applyFill="1" applyBorder="1" applyAlignment="1">
      <alignment horizontal="center" vertical="center"/>
    </xf>
    <xf numFmtId="10" fontId="4" fillId="5" borderId="37" xfId="0" applyNumberFormat="1" applyFont="1" applyFill="1" applyBorder="1" applyAlignment="1">
      <alignment horizontal="center" vertical="center"/>
    </xf>
    <xf numFmtId="10" fontId="4" fillId="6" borderId="19" xfId="0" applyNumberFormat="1" applyFont="1" applyFill="1" applyBorder="1" applyAlignment="1">
      <alignment horizontal="center" vertical="center"/>
    </xf>
    <xf numFmtId="10" fontId="4" fillId="7" borderId="19" xfId="0" applyNumberFormat="1" applyFont="1" applyFill="1" applyBorder="1" applyAlignment="1">
      <alignment horizontal="center" vertical="center"/>
    </xf>
    <xf numFmtId="9" fontId="13" fillId="7" borderId="37" xfId="0" applyNumberFormat="1" applyFont="1" applyFill="1" applyBorder="1" applyAlignment="1">
      <alignment horizontal="center" vertical="center"/>
    </xf>
    <xf numFmtId="178" fontId="4" fillId="4" borderId="39" xfId="0" applyNumberFormat="1" applyFont="1" applyFill="1" applyBorder="1" applyAlignment="1">
      <alignment horizontal="center" vertical="center" wrapText="1"/>
    </xf>
    <xf numFmtId="10" fontId="4" fillId="5" borderId="39" xfId="0" applyNumberFormat="1" applyFont="1" applyFill="1" applyBorder="1" applyAlignment="1">
      <alignment horizontal="center" vertical="center" wrapText="1"/>
    </xf>
    <xf numFmtId="9" fontId="4" fillId="6" borderId="39" xfId="0" applyNumberFormat="1" applyFont="1" applyFill="1" applyBorder="1" applyAlignment="1">
      <alignment horizontal="center" vertical="center" wrapText="1"/>
    </xf>
    <xf numFmtId="9" fontId="13" fillId="7" borderId="39" xfId="0" applyNumberFormat="1" applyFont="1" applyFill="1" applyBorder="1" applyAlignment="1">
      <alignment horizontal="center" vertical="center"/>
    </xf>
    <xf numFmtId="178" fontId="4" fillId="4" borderId="40" xfId="0" applyNumberFormat="1" applyFont="1" applyFill="1" applyBorder="1" applyAlignment="1">
      <alignment horizontal="center" vertical="center" wrapText="1"/>
    </xf>
    <xf numFmtId="10" fontId="4" fillId="5" borderId="40" xfId="0" applyNumberFormat="1" applyFont="1" applyFill="1" applyBorder="1" applyAlignment="1">
      <alignment horizontal="center" vertical="center" wrapText="1"/>
    </xf>
    <xf numFmtId="9" fontId="4" fillId="6" borderId="40" xfId="0" applyNumberFormat="1" applyFont="1" applyFill="1" applyBorder="1" applyAlignment="1">
      <alignment horizontal="center" vertical="center" wrapText="1"/>
    </xf>
    <xf numFmtId="9" fontId="13" fillId="7" borderId="40" xfId="0" applyNumberFormat="1" applyFont="1" applyFill="1" applyBorder="1" applyAlignment="1">
      <alignment horizontal="center" vertical="center"/>
    </xf>
    <xf numFmtId="10" fontId="4" fillId="4" borderId="34" xfId="0" applyNumberFormat="1" applyFont="1" applyFill="1" applyBorder="1" applyAlignment="1">
      <alignment horizontal="center" vertical="center" wrapText="1"/>
    </xf>
    <xf numFmtId="178" fontId="4" fillId="4" borderId="32" xfId="0" applyNumberFormat="1" applyFont="1" applyFill="1" applyBorder="1" applyAlignment="1">
      <alignment horizontal="center" vertical="center" wrapText="1"/>
    </xf>
    <xf numFmtId="10" fontId="4" fillId="5" borderId="34" xfId="0" applyNumberFormat="1" applyFont="1" applyFill="1" applyBorder="1" applyAlignment="1">
      <alignment horizontal="center" vertical="center" wrapText="1"/>
    </xf>
    <xf numFmtId="10" fontId="4" fillId="5" borderId="33" xfId="0" applyNumberFormat="1" applyFont="1" applyFill="1" applyBorder="1" applyAlignment="1">
      <alignment horizontal="center" vertical="center" wrapText="1"/>
    </xf>
    <xf numFmtId="10" fontId="4" fillId="6" borderId="34" xfId="0" applyNumberFormat="1" applyFont="1" applyFill="1" applyBorder="1" applyAlignment="1">
      <alignment horizontal="center" vertical="center" wrapText="1"/>
    </xf>
    <xf numFmtId="9" fontId="4" fillId="6" borderId="33" xfId="0" applyNumberFormat="1" applyFont="1" applyFill="1" applyBorder="1" applyAlignment="1">
      <alignment horizontal="center" vertical="center" wrapText="1"/>
    </xf>
    <xf numFmtId="10" fontId="4" fillId="5" borderId="35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Alignment="1">
      <alignment vertical="center"/>
    </xf>
    <xf numFmtId="178" fontId="4" fillId="0" borderId="0" xfId="0" applyNumberFormat="1" applyFont="1" applyAlignment="1">
      <alignment vertical="center"/>
    </xf>
    <xf numFmtId="9" fontId="4" fillId="0" borderId="0" xfId="0" applyNumberFormat="1" applyFont="1" applyAlignment="1">
      <alignment vertical="center"/>
    </xf>
    <xf numFmtId="10" fontId="14" fillId="8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Border="1" applyAlignment="1">
      <alignment horizontal="left" vertical="center"/>
    </xf>
    <xf numFmtId="178" fontId="4" fillId="0" borderId="0" xfId="0" applyNumberFormat="1" applyFont="1" applyBorder="1" applyAlignment="1">
      <alignment vertical="center"/>
    </xf>
    <xf numFmtId="10" fontId="15" fillId="9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0" fontId="16" fillId="10" borderId="0" xfId="0" applyNumberFormat="1" applyFont="1" applyFill="1" applyBorder="1" applyAlignment="1">
      <alignment horizontal="center" vertical="center"/>
    </xf>
    <xf numFmtId="10" fontId="13" fillId="0" borderId="0" xfId="0" applyNumberFormat="1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left" vertical="center"/>
    </xf>
    <xf numFmtId="10" fontId="17" fillId="2" borderId="0" xfId="0" applyNumberFormat="1" applyFont="1" applyFill="1" applyBorder="1" applyAlignment="1">
      <alignment horizontal="center" vertical="center"/>
    </xf>
    <xf numFmtId="10" fontId="18" fillId="0" borderId="0" xfId="0" applyNumberFormat="1" applyFont="1" applyBorder="1" applyAlignment="1">
      <alignment horizontal="center" vertical="center"/>
    </xf>
    <xf numFmtId="176" fontId="4" fillId="0" borderId="41" xfId="0" applyNumberFormat="1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6" fontId="4" fillId="0" borderId="44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4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19" fillId="2" borderId="46" xfId="0" applyFont="1" applyFill="1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19" fillId="2" borderId="27" xfId="0" applyFont="1" applyFill="1" applyBorder="1" applyAlignment="1">
      <alignment horizontal="center"/>
    </xf>
    <xf numFmtId="0" fontId="18" fillId="0" borderId="47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19" fillId="2" borderId="24" xfId="0" applyFont="1" applyFill="1" applyBorder="1" applyAlignment="1">
      <alignment horizontal="center"/>
    </xf>
    <xf numFmtId="0" fontId="18" fillId="0" borderId="42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43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19" fillId="2" borderId="15" xfId="0" applyFont="1" applyFill="1" applyBorder="1" applyAlignment="1">
      <alignment horizontal="center"/>
    </xf>
    <xf numFmtId="0" fontId="18" fillId="0" borderId="49" xfId="0" applyFont="1" applyBorder="1" applyAlignment="1">
      <alignment horizontal="center" vertical="center"/>
    </xf>
    <xf numFmtId="0" fontId="19" fillId="2" borderId="17" xfId="0" applyFont="1" applyFill="1" applyBorder="1" applyAlignment="1">
      <alignment horizontal="center"/>
    </xf>
    <xf numFmtId="9" fontId="4" fillId="0" borderId="28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center"/>
    </xf>
    <xf numFmtId="176" fontId="4" fillId="0" borderId="50" xfId="0" applyNumberFormat="1" applyFont="1" applyBorder="1" applyAlignment="1">
      <alignment horizontal="center" vertical="center" wrapText="1"/>
    </xf>
    <xf numFmtId="176" fontId="4" fillId="4" borderId="14" xfId="0" applyNumberFormat="1" applyFont="1" applyFill="1" applyBorder="1" applyAlignment="1">
      <alignment horizontal="center" vertical="center" wrapText="1"/>
    </xf>
    <xf numFmtId="176" fontId="4" fillId="5" borderId="43" xfId="0" applyNumberFormat="1" applyFont="1" applyFill="1" applyBorder="1" applyAlignment="1">
      <alignment horizontal="center" vertical="center" wrapText="1"/>
    </xf>
    <xf numFmtId="176" fontId="4" fillId="6" borderId="43" xfId="0" applyNumberFormat="1" applyFont="1" applyFill="1" applyBorder="1" applyAlignment="1">
      <alignment horizontal="center" vertical="center" wrapText="1"/>
    </xf>
    <xf numFmtId="176" fontId="4" fillId="7" borderId="51" xfId="0" applyNumberFormat="1" applyFont="1" applyFill="1" applyBorder="1" applyAlignment="1">
      <alignment horizontal="center" vertical="center" wrapText="1"/>
    </xf>
    <xf numFmtId="176" fontId="14" fillId="8" borderId="14" xfId="0" applyNumberFormat="1" applyFont="1" applyFill="1" applyBorder="1" applyAlignment="1">
      <alignment horizontal="center" vertical="center" wrapText="1"/>
    </xf>
    <xf numFmtId="49" fontId="4" fillId="8" borderId="43" xfId="0" applyNumberFormat="1" applyFont="1" applyFill="1" applyBorder="1" applyAlignment="1">
      <alignment horizontal="center" vertical="center"/>
    </xf>
    <xf numFmtId="49" fontId="4" fillId="8" borderId="43" xfId="0" applyNumberFormat="1" applyFont="1" applyFill="1" applyBorder="1" applyAlignment="1">
      <alignment horizontal="center" vertical="center" wrapText="1"/>
    </xf>
    <xf numFmtId="176" fontId="4" fillId="4" borderId="16" xfId="0" applyNumberFormat="1" applyFont="1" applyFill="1" applyBorder="1" applyAlignment="1">
      <alignment horizontal="center" vertical="center" wrapText="1"/>
    </xf>
    <xf numFmtId="176" fontId="4" fillId="5" borderId="45" xfId="0" applyNumberFormat="1" applyFont="1" applyFill="1" applyBorder="1" applyAlignment="1">
      <alignment horizontal="center" vertical="center" wrapText="1"/>
    </xf>
    <xf numFmtId="176" fontId="4" fillId="6" borderId="45" xfId="0" applyNumberFormat="1" applyFont="1" applyFill="1" applyBorder="1" applyAlignment="1">
      <alignment horizontal="center" vertical="center" wrapText="1"/>
    </xf>
    <xf numFmtId="176" fontId="18" fillId="7" borderId="39" xfId="0" applyNumberFormat="1" applyFont="1" applyFill="1" applyBorder="1" applyAlignment="1">
      <alignment horizontal="center" vertical="center" wrapText="1"/>
    </xf>
    <xf numFmtId="176" fontId="18" fillId="8" borderId="52" xfId="0" applyNumberFormat="1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center" vertical="center" wrapText="1"/>
    </xf>
    <xf numFmtId="176" fontId="18" fillId="4" borderId="19" xfId="0" applyNumberFormat="1" applyFont="1" applyFill="1" applyBorder="1" applyAlignment="1">
      <alignment horizontal="center" vertical="center" wrapText="1"/>
    </xf>
    <xf numFmtId="176" fontId="18" fillId="5" borderId="3" xfId="0" applyNumberFormat="1" applyFont="1" applyFill="1" applyBorder="1" applyAlignment="1">
      <alignment horizontal="center" vertical="center" wrapText="1"/>
    </xf>
    <xf numFmtId="176" fontId="18" fillId="6" borderId="3" xfId="0" applyNumberFormat="1" applyFont="1" applyFill="1" applyBorder="1" applyAlignment="1">
      <alignment horizontal="center" vertical="center" wrapText="1"/>
    </xf>
    <xf numFmtId="176" fontId="4" fillId="7" borderId="8" xfId="0" applyNumberFormat="1" applyFont="1" applyFill="1" applyBorder="1" applyAlignment="1">
      <alignment horizontal="center" vertical="center" wrapText="1"/>
    </xf>
    <xf numFmtId="176" fontId="18" fillId="8" borderId="53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horizontal="center" vertical="center" wrapText="1"/>
    </xf>
    <xf numFmtId="176" fontId="18" fillId="4" borderId="21" xfId="0" applyNumberFormat="1" applyFont="1" applyFill="1" applyBorder="1" applyAlignment="1">
      <alignment horizontal="center" vertical="center" wrapText="1"/>
    </xf>
    <xf numFmtId="176" fontId="18" fillId="5" borderId="13" xfId="0" applyNumberFormat="1" applyFont="1" applyFill="1" applyBorder="1" applyAlignment="1">
      <alignment horizontal="center" vertical="center" wrapText="1"/>
    </xf>
    <xf numFmtId="176" fontId="18" fillId="6" borderId="13" xfId="0" applyNumberFormat="1" applyFont="1" applyFill="1" applyBorder="1" applyAlignment="1">
      <alignment horizontal="center" vertical="center" wrapText="1"/>
    </xf>
    <xf numFmtId="176" fontId="4" fillId="7" borderId="11" xfId="0" applyNumberFormat="1" applyFont="1" applyFill="1" applyBorder="1" applyAlignment="1">
      <alignment horizontal="center" vertical="center" wrapText="1"/>
    </xf>
    <xf numFmtId="176" fontId="4" fillId="8" borderId="53" xfId="0" applyNumberFormat="1" applyFont="1" applyFill="1" applyBorder="1" applyAlignment="1">
      <alignment horizontal="center" vertical="center" wrapText="1"/>
    </xf>
    <xf numFmtId="176" fontId="4" fillId="4" borderId="23" xfId="0" applyNumberFormat="1" applyFont="1" applyFill="1" applyBorder="1" applyAlignment="1">
      <alignment horizontal="center" vertical="center" wrapText="1"/>
    </xf>
    <xf numFmtId="176" fontId="4" fillId="5" borderId="48" xfId="0" applyNumberFormat="1" applyFont="1" applyFill="1" applyBorder="1" applyAlignment="1">
      <alignment horizontal="center" vertical="center" wrapText="1"/>
    </xf>
    <xf numFmtId="176" fontId="4" fillId="6" borderId="48" xfId="0" applyNumberFormat="1" applyFont="1" applyFill="1" applyBorder="1" applyAlignment="1">
      <alignment horizontal="center" vertical="center" wrapText="1"/>
    </xf>
    <xf numFmtId="176" fontId="18" fillId="7" borderId="40" xfId="0" applyNumberFormat="1" applyFont="1" applyFill="1" applyBorder="1" applyAlignment="1">
      <alignment horizontal="center" vertical="center" wrapText="1"/>
    </xf>
    <xf numFmtId="176" fontId="18" fillId="8" borderId="54" xfId="0" applyNumberFormat="1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left" vertical="center" wrapText="1"/>
    </xf>
    <xf numFmtId="0" fontId="4" fillId="0" borderId="48" xfId="0" applyFont="1" applyFill="1" applyBorder="1" applyAlignment="1">
      <alignment horizontal="center" vertical="center" wrapText="1"/>
    </xf>
    <xf numFmtId="176" fontId="18" fillId="8" borderId="55" xfId="0" applyNumberFormat="1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4" fillId="0" borderId="45" xfId="0" applyFont="1" applyFill="1" applyBorder="1" applyAlignment="1">
      <alignment horizontal="center" vertical="center" wrapText="1"/>
    </xf>
    <xf numFmtId="176" fontId="4" fillId="4" borderId="26" xfId="0" applyNumberFormat="1" applyFont="1" applyFill="1" applyBorder="1" applyAlignment="1">
      <alignment horizontal="center" vertical="center" wrapText="1"/>
    </xf>
    <xf numFmtId="176" fontId="4" fillId="5" borderId="2" xfId="0" applyNumberFormat="1" applyFont="1" applyFill="1" applyBorder="1" applyAlignment="1">
      <alignment horizontal="center" vertical="center" wrapText="1"/>
    </xf>
    <xf numFmtId="176" fontId="4" fillId="6" borderId="2" xfId="0" applyNumberFormat="1" applyFont="1" applyFill="1" applyBorder="1" applyAlignment="1">
      <alignment horizontal="center" vertical="center" wrapText="1"/>
    </xf>
    <xf numFmtId="176" fontId="18" fillId="7" borderId="4" xfId="0" applyNumberFormat="1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176" fontId="18" fillId="4" borderId="16" xfId="0" applyNumberFormat="1" applyFont="1" applyFill="1" applyBorder="1" applyAlignment="1">
      <alignment horizontal="center" vertical="center" wrapText="1"/>
    </xf>
    <xf numFmtId="176" fontId="18" fillId="5" borderId="45" xfId="0" applyNumberFormat="1" applyFont="1" applyFill="1" applyBorder="1" applyAlignment="1">
      <alignment horizontal="center" vertical="center" wrapText="1"/>
    </xf>
    <xf numFmtId="176" fontId="18" fillId="6" borderId="45" xfId="0" applyNumberFormat="1" applyFont="1" applyFill="1" applyBorder="1" applyAlignment="1">
      <alignment horizontal="center" vertical="center" wrapText="1"/>
    </xf>
    <xf numFmtId="176" fontId="4" fillId="7" borderId="56" xfId="0" applyNumberFormat="1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left" vertical="center" wrapText="1"/>
    </xf>
    <xf numFmtId="0" fontId="17" fillId="2" borderId="45" xfId="0" applyFont="1" applyFill="1" applyBorder="1" applyAlignment="1">
      <alignment horizontal="center" vertical="center" wrapText="1"/>
    </xf>
    <xf numFmtId="176" fontId="18" fillId="4" borderId="23" xfId="0" applyNumberFormat="1" applyFont="1" applyFill="1" applyBorder="1" applyAlignment="1">
      <alignment horizontal="center" vertical="center" wrapText="1"/>
    </xf>
    <xf numFmtId="176" fontId="18" fillId="5" borderId="48" xfId="0" applyNumberFormat="1" applyFont="1" applyFill="1" applyBorder="1" applyAlignment="1">
      <alignment horizontal="center" vertical="center" wrapText="1"/>
    </xf>
    <xf numFmtId="176" fontId="18" fillId="6" borderId="48" xfId="0" applyNumberFormat="1" applyFont="1" applyFill="1" applyBorder="1" applyAlignment="1">
      <alignment horizontal="center" vertical="center" wrapText="1"/>
    </xf>
    <xf numFmtId="176" fontId="4" fillId="7" borderId="57" xfId="0" applyNumberFormat="1" applyFont="1" applyFill="1" applyBorder="1" applyAlignment="1">
      <alignment horizontal="center" vertical="center" wrapText="1"/>
    </xf>
    <xf numFmtId="176" fontId="4" fillId="8" borderId="54" xfId="0" applyNumberFormat="1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center" vertical="center" wrapText="1"/>
    </xf>
    <xf numFmtId="176" fontId="18" fillId="4" borderId="14" xfId="0" applyNumberFormat="1" applyFont="1" applyFill="1" applyBorder="1" applyAlignment="1">
      <alignment horizontal="center" vertical="center" wrapText="1"/>
    </xf>
    <xf numFmtId="176" fontId="18" fillId="5" borderId="43" xfId="0" applyNumberFormat="1" applyFont="1" applyFill="1" applyBorder="1" applyAlignment="1">
      <alignment horizontal="center" vertical="center" wrapText="1"/>
    </xf>
    <xf numFmtId="176" fontId="4" fillId="8" borderId="58" xfId="0" applyNumberFormat="1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center" vertical="center" wrapText="1"/>
    </xf>
    <xf numFmtId="176" fontId="4" fillId="4" borderId="31" xfId="0" applyNumberFormat="1" applyFont="1" applyFill="1" applyBorder="1" applyAlignment="1">
      <alignment horizontal="center" vertical="center" wrapText="1"/>
    </xf>
    <xf numFmtId="176" fontId="4" fillId="5" borderId="59" xfId="0" applyNumberFormat="1" applyFont="1" applyFill="1" applyBorder="1" applyAlignment="1">
      <alignment horizontal="center" vertical="center" wrapText="1"/>
    </xf>
    <xf numFmtId="176" fontId="4" fillId="6" borderId="59" xfId="0" applyNumberFormat="1" applyFont="1" applyFill="1" applyBorder="1" applyAlignment="1">
      <alignment horizontal="center" vertical="center" wrapText="1"/>
    </xf>
    <xf numFmtId="176" fontId="18" fillId="7" borderId="56" xfId="0" applyNumberFormat="1" applyFont="1" applyFill="1" applyBorder="1" applyAlignment="1">
      <alignment horizontal="center" vertical="center"/>
    </xf>
    <xf numFmtId="176" fontId="18" fillId="8" borderId="55" xfId="0" applyNumberFormat="1" applyFont="1" applyFill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176" fontId="4" fillId="4" borderId="23" xfId="0" applyNumberFormat="1" applyFont="1" applyFill="1" applyBorder="1" applyAlignment="1">
      <alignment horizontal="center" vertical="center"/>
    </xf>
    <xf numFmtId="176" fontId="4" fillId="5" borderId="48" xfId="0" applyNumberFormat="1" applyFont="1" applyFill="1" applyBorder="1" applyAlignment="1">
      <alignment horizontal="center" vertical="center"/>
    </xf>
    <xf numFmtId="176" fontId="4" fillId="6" borderId="48" xfId="0" applyNumberFormat="1" applyFont="1" applyFill="1" applyBorder="1" applyAlignment="1">
      <alignment horizontal="center" vertical="center"/>
    </xf>
    <xf numFmtId="176" fontId="18" fillId="7" borderId="40" xfId="0" applyNumberFormat="1" applyFont="1" applyFill="1" applyBorder="1" applyAlignment="1">
      <alignment horizontal="center" vertical="center"/>
    </xf>
    <xf numFmtId="176" fontId="18" fillId="8" borderId="54" xfId="0" applyNumberFormat="1" applyFont="1" applyFill="1" applyBorder="1" applyAlignment="1">
      <alignment horizontal="center" vertical="center"/>
    </xf>
    <xf numFmtId="0" fontId="4" fillId="0" borderId="48" xfId="0" applyFont="1" applyBorder="1" applyAlignment="1">
      <alignment horizontal="center"/>
    </xf>
    <xf numFmtId="0" fontId="4" fillId="0" borderId="48" xfId="0" applyFont="1" applyBorder="1" applyAlignment="1">
      <alignment horizontal="center" vertical="center"/>
    </xf>
    <xf numFmtId="176" fontId="4" fillId="7" borderId="60" xfId="0" applyNumberFormat="1" applyFont="1" applyFill="1" applyBorder="1" applyAlignment="1">
      <alignment horizontal="center" vertical="center" wrapText="1"/>
    </xf>
    <xf numFmtId="0" fontId="17" fillId="2" borderId="45" xfId="0" applyFont="1" applyFill="1" applyBorder="1" applyAlignment="1">
      <alignment horizontal="center" vertical="center"/>
    </xf>
    <xf numFmtId="0" fontId="17" fillId="2" borderId="48" xfId="0" applyFont="1" applyFill="1" applyBorder="1" applyAlignment="1">
      <alignment horizontal="center" vertical="center"/>
    </xf>
    <xf numFmtId="176" fontId="18" fillId="7" borderId="56" xfId="0" applyNumberFormat="1" applyFont="1" applyFill="1" applyBorder="1" applyAlignment="1">
      <alignment horizontal="center" vertical="center" wrapText="1"/>
    </xf>
    <xf numFmtId="176" fontId="4" fillId="4" borderId="19" xfId="0" applyNumberFormat="1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18" fillId="7" borderId="60" xfId="0" applyNumberFormat="1" applyFont="1" applyFill="1" applyBorder="1" applyAlignment="1">
      <alignment horizontal="center" vertical="center" wrapText="1"/>
    </xf>
    <xf numFmtId="176" fontId="18" fillId="7" borderId="39" xfId="0" applyNumberFormat="1" applyFont="1" applyFill="1" applyBorder="1" applyAlignment="1">
      <alignment horizontal="center" vertical="center"/>
    </xf>
    <xf numFmtId="176" fontId="4" fillId="4" borderId="34" xfId="0" applyNumberFormat="1" applyFont="1" applyFill="1" applyBorder="1" applyAlignment="1">
      <alignment horizontal="center" vertical="center" wrapText="1"/>
    </xf>
    <xf numFmtId="176" fontId="4" fillId="5" borderId="61" xfId="0" applyNumberFormat="1" applyFont="1" applyFill="1" applyBorder="1" applyAlignment="1">
      <alignment horizontal="center" vertical="center" wrapText="1"/>
    </xf>
    <xf numFmtId="176" fontId="4" fillId="6" borderId="61" xfId="0" applyNumberFormat="1" applyFont="1" applyFill="1" applyBorder="1" applyAlignment="1">
      <alignment horizontal="center" vertical="center" wrapText="1"/>
    </xf>
    <xf numFmtId="176" fontId="4" fillId="7" borderId="57" xfId="0" applyNumberFormat="1" applyFont="1" applyFill="1" applyBorder="1" applyAlignment="1">
      <alignment horizontal="center" vertical="center"/>
    </xf>
    <xf numFmtId="176" fontId="4" fillId="8" borderId="55" xfId="0" applyNumberFormat="1" applyFont="1" applyFill="1" applyBorder="1" applyAlignment="1">
      <alignment horizontal="center" vertical="center"/>
    </xf>
    <xf numFmtId="176" fontId="4" fillId="7" borderId="51" xfId="0" applyNumberFormat="1" applyFont="1" applyFill="1" applyBorder="1" applyAlignment="1">
      <alignment horizontal="center" vertical="center"/>
    </xf>
    <xf numFmtId="176" fontId="4" fillId="8" borderId="54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176" fontId="4" fillId="8" borderId="52" xfId="0" applyNumberFormat="1" applyFont="1" applyFill="1" applyBorder="1" applyAlignment="1">
      <alignment vertical="center"/>
    </xf>
    <xf numFmtId="0" fontId="4" fillId="0" borderId="21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horizontal="center" vertical="center"/>
    </xf>
    <xf numFmtId="179" fontId="4" fillId="0" borderId="0" xfId="0" applyNumberFormat="1" applyFont="1" applyAlignment="1">
      <alignment vertical="center"/>
    </xf>
    <xf numFmtId="179" fontId="4" fillId="8" borderId="53" xfId="0" applyNumberFormat="1" applyFont="1" applyFill="1" applyBorder="1" applyAlignment="1">
      <alignment vertical="center"/>
    </xf>
    <xf numFmtId="0" fontId="4" fillId="0" borderId="26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176" fontId="4" fillId="8" borderId="53" xfId="0" applyNumberFormat="1" applyFont="1" applyFill="1" applyBorder="1" applyAlignment="1">
      <alignment vertical="center"/>
    </xf>
    <xf numFmtId="0" fontId="4" fillId="0" borderId="26" xfId="0" applyFont="1" applyFill="1" applyBorder="1" applyAlignment="1">
      <alignment vertical="center"/>
    </xf>
    <xf numFmtId="179" fontId="4" fillId="8" borderId="54" xfId="0" applyNumberFormat="1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48" xfId="0" applyFont="1" applyFill="1" applyBorder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49" fontId="4" fillId="8" borderId="51" xfId="0" applyNumberFormat="1" applyFont="1" applyFill="1" applyBorder="1" applyAlignment="1">
      <alignment horizontal="center" vertical="center" wrapText="1"/>
    </xf>
    <xf numFmtId="0" fontId="4" fillId="8" borderId="62" xfId="0" applyFont="1" applyFill="1" applyBorder="1" applyAlignment="1">
      <alignment horizontal="center" vertical="center"/>
    </xf>
    <xf numFmtId="49" fontId="4" fillId="8" borderId="63" xfId="0" applyNumberFormat="1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64" xfId="0" applyFont="1" applyBorder="1"/>
    <xf numFmtId="0" fontId="20" fillId="2" borderId="65" xfId="0" applyFont="1" applyFill="1" applyBorder="1" applyAlignment="1">
      <alignment horizontal="left" vertical="center"/>
    </xf>
    <xf numFmtId="0" fontId="20" fillId="2" borderId="45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66" xfId="0" applyFont="1" applyBorder="1"/>
    <xf numFmtId="0" fontId="20" fillId="2" borderId="6" xfId="0" applyFont="1" applyFill="1" applyBorder="1" applyAlignment="1">
      <alignment horizontal="left" vertical="center"/>
    </xf>
    <xf numFmtId="0" fontId="20" fillId="2" borderId="2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67" xfId="0" applyFont="1" applyBorder="1"/>
    <xf numFmtId="0" fontId="20" fillId="2" borderId="68" xfId="0" applyFont="1" applyFill="1" applyBorder="1" applyAlignment="1">
      <alignment horizontal="left" vertical="center"/>
    </xf>
    <xf numFmtId="0" fontId="20" fillId="2" borderId="48" xfId="0" applyFont="1" applyFill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4" fillId="0" borderId="50" xfId="0" applyFont="1" applyBorder="1"/>
    <xf numFmtId="0" fontId="20" fillId="2" borderId="69" xfId="0" applyFont="1" applyFill="1" applyBorder="1" applyAlignment="1">
      <alignment horizontal="left" vertical="center"/>
    </xf>
    <xf numFmtId="0" fontId="20" fillId="2" borderId="61" xfId="0" applyFont="1" applyFill="1" applyBorder="1" applyAlignment="1">
      <alignment horizontal="left" vertical="center"/>
    </xf>
    <xf numFmtId="0" fontId="16" fillId="10" borderId="45" xfId="0" applyFont="1" applyFill="1" applyBorder="1" applyAlignment="1">
      <alignment horizontal="center" vertical="center"/>
    </xf>
    <xf numFmtId="0" fontId="21" fillId="0" borderId="64" xfId="0" applyFont="1" applyBorder="1" applyAlignment="1">
      <alignment vertical="center"/>
    </xf>
    <xf numFmtId="0" fontId="17" fillId="2" borderId="48" xfId="0" applyFont="1" applyFill="1" applyBorder="1" applyAlignment="1">
      <alignment horizontal="center"/>
    </xf>
    <xf numFmtId="0" fontId="21" fillId="0" borderId="67" xfId="0" applyFont="1" applyBorder="1" applyAlignment="1">
      <alignment vertical="center"/>
    </xf>
    <xf numFmtId="0" fontId="22" fillId="0" borderId="64" xfId="0" applyFont="1" applyBorder="1"/>
    <xf numFmtId="0" fontId="22" fillId="0" borderId="67" xfId="0" applyFont="1" applyBorder="1"/>
    <xf numFmtId="0" fontId="21" fillId="0" borderId="64" xfId="0" applyFont="1" applyBorder="1" applyAlignment="1">
      <alignment vertical="center" wrapText="1"/>
    </xf>
    <xf numFmtId="0" fontId="0" fillId="0" borderId="65" xfId="0" applyBorder="1"/>
    <xf numFmtId="0" fontId="0" fillId="0" borderId="45" xfId="0" applyBorder="1"/>
    <xf numFmtId="0" fontId="16" fillId="10" borderId="48" xfId="0" applyFont="1" applyFill="1" applyBorder="1" applyAlignment="1">
      <alignment horizontal="center" vertical="center"/>
    </xf>
    <xf numFmtId="0" fontId="21" fillId="0" borderId="70" xfId="0" applyFont="1" applyBorder="1" applyAlignment="1">
      <alignment vertical="center" wrapText="1"/>
    </xf>
    <xf numFmtId="0" fontId="0" fillId="0" borderId="68" xfId="0" applyBorder="1"/>
    <xf numFmtId="0" fontId="0" fillId="0" borderId="48" xfId="0" applyBorder="1"/>
    <xf numFmtId="0" fontId="4" fillId="0" borderId="39" xfId="0" applyFont="1" applyBorder="1" applyAlignment="1">
      <alignment horizontal="center" vertical="center"/>
    </xf>
    <xf numFmtId="0" fontId="23" fillId="2" borderId="64" xfId="0" applyFont="1" applyFill="1" applyBorder="1" applyAlignment="1">
      <alignment horizontal="right" vertical="center"/>
    </xf>
    <xf numFmtId="0" fontId="4" fillId="0" borderId="40" xfId="0" applyFont="1" applyBorder="1" applyAlignment="1">
      <alignment horizontal="center" vertical="center"/>
    </xf>
    <xf numFmtId="0" fontId="23" fillId="2" borderId="67" xfId="0" applyFont="1" applyFill="1" applyBorder="1" applyAlignment="1">
      <alignment horizontal="right" vertical="center"/>
    </xf>
    <xf numFmtId="0" fontId="17" fillId="2" borderId="22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17" fillId="2" borderId="28" xfId="0" applyFont="1" applyFill="1" applyBorder="1" applyAlignment="1">
      <alignment horizontal="center" vertical="center" wrapText="1"/>
    </xf>
    <xf numFmtId="0" fontId="24" fillId="0" borderId="6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16" fillId="10" borderId="28" xfId="0" applyFont="1" applyFill="1" applyBorder="1" applyAlignment="1">
      <alignment horizontal="center" vertical="center"/>
    </xf>
    <xf numFmtId="0" fontId="21" fillId="0" borderId="66" xfId="0" applyFont="1" applyBorder="1" applyAlignment="1">
      <alignment vertical="center"/>
    </xf>
    <xf numFmtId="0" fontId="16" fillId="10" borderId="28" xfId="0" applyFont="1" applyFill="1" applyBorder="1" applyAlignment="1">
      <alignment horizontal="center" vertical="center" wrapText="1"/>
    </xf>
    <xf numFmtId="0" fontId="16" fillId="10" borderId="25" xfId="0" applyFont="1" applyFill="1" applyBorder="1" applyAlignment="1">
      <alignment horizontal="center" vertical="center" wrapText="1"/>
    </xf>
    <xf numFmtId="0" fontId="0" fillId="0" borderId="68" xfId="0" applyBorder="1" applyAlignment="1">
      <alignment vertical="center"/>
    </xf>
    <xf numFmtId="0" fontId="0" fillId="0" borderId="48" xfId="0" applyBorder="1" applyAlignment="1">
      <alignment vertical="center"/>
    </xf>
    <xf numFmtId="0" fontId="25" fillId="0" borderId="14" xfId="0" applyFont="1" applyFill="1" applyBorder="1" applyAlignment="1">
      <alignment horizontal="center" vertical="center" wrapText="1"/>
    </xf>
    <xf numFmtId="49" fontId="25" fillId="0" borderId="35" xfId="0" applyNumberFormat="1" applyFont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center" vertical="center"/>
    </xf>
    <xf numFmtId="0" fontId="20" fillId="2" borderId="39" xfId="0" applyFont="1" applyFill="1" applyBorder="1" applyAlignment="1">
      <alignment horizontal="left" vertical="center"/>
    </xf>
    <xf numFmtId="0" fontId="16" fillId="10" borderId="16" xfId="0" applyFont="1" applyFill="1" applyBorder="1" applyAlignment="1">
      <alignment horizontal="center" vertical="center"/>
    </xf>
    <xf numFmtId="0" fontId="16" fillId="10" borderId="18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 applyBorder="1"/>
    <xf numFmtId="0" fontId="20" fillId="2" borderId="4" xfId="0" applyFont="1" applyFill="1" applyBorder="1" applyAlignment="1">
      <alignment horizontal="left" vertical="center"/>
    </xf>
    <xf numFmtId="0" fontId="16" fillId="10" borderId="26" xfId="0" applyFont="1" applyFill="1" applyBorder="1" applyAlignment="1">
      <alignment horizontal="center" vertical="center"/>
    </xf>
    <xf numFmtId="0" fontId="20" fillId="2" borderId="40" xfId="0" applyFont="1" applyFill="1" applyBorder="1" applyAlignment="1">
      <alignment horizontal="left" vertical="center"/>
    </xf>
    <xf numFmtId="0" fontId="16" fillId="10" borderId="23" xfId="0" applyFont="1" applyFill="1" applyBorder="1" applyAlignment="1">
      <alignment horizontal="center" vertical="center"/>
    </xf>
    <xf numFmtId="0" fontId="16" fillId="10" borderId="25" xfId="0" applyFont="1" applyFill="1" applyBorder="1" applyAlignment="1">
      <alignment horizontal="center" vertical="center"/>
    </xf>
    <xf numFmtId="0" fontId="20" fillId="2" borderId="57" xfId="0" applyFont="1" applyFill="1" applyBorder="1" applyAlignment="1">
      <alignment horizontal="left" vertical="center"/>
    </xf>
    <xf numFmtId="0" fontId="16" fillId="10" borderId="14" xfId="0" applyFont="1" applyFill="1" applyBorder="1" applyAlignment="1">
      <alignment horizontal="center" vertical="center"/>
    </xf>
    <xf numFmtId="0" fontId="16" fillId="10" borderId="35" xfId="0" applyFont="1" applyFill="1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4" fillId="0" borderId="23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1" xfId="0" applyFont="1" applyFill="1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26" xfId="0" applyFont="1" applyFill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25" xfId="0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/>
    <xf numFmtId="0" fontId="4" fillId="9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/>
    </xf>
    <xf numFmtId="0" fontId="26" fillId="0" borderId="0" xfId="0" applyFont="1" applyFill="1"/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22" fillId="0" borderId="0" xfId="5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 wrapText="1"/>
    </xf>
    <xf numFmtId="0" fontId="28" fillId="0" borderId="0" xfId="50" applyFont="1" applyFill="1" applyBorder="1" applyAlignment="1">
      <alignment horizontal="center" vertical="center"/>
    </xf>
    <xf numFmtId="0" fontId="22" fillId="0" borderId="14" xfId="50" applyFont="1" applyFill="1" applyBorder="1" applyAlignment="1">
      <alignment horizontal="center" vertical="center" wrapText="1"/>
    </xf>
    <xf numFmtId="0" fontId="22" fillId="0" borderId="43" xfId="50" applyFont="1" applyFill="1" applyBorder="1" applyAlignment="1">
      <alignment horizontal="center" vertical="center" wrapText="1"/>
    </xf>
    <xf numFmtId="0" fontId="22" fillId="0" borderId="43" xfId="50" applyFont="1" applyFill="1" applyBorder="1" applyAlignment="1">
      <alignment horizontal="center" vertical="center"/>
    </xf>
    <xf numFmtId="0" fontId="22" fillId="0" borderId="16" xfId="50" applyFont="1" applyFill="1" applyBorder="1" applyAlignment="1">
      <alignment horizontal="center" vertical="center" wrapText="1"/>
    </xf>
    <xf numFmtId="0" fontId="22" fillId="0" borderId="45" xfId="50" applyFont="1" applyFill="1" applyBorder="1" applyAlignment="1">
      <alignment horizontal="center" vertical="center"/>
    </xf>
    <xf numFmtId="0" fontId="22" fillId="0" borderId="45" xfId="50" applyFont="1" applyFill="1" applyBorder="1" applyAlignment="1">
      <alignment horizontal="center" vertical="center" wrapText="1"/>
    </xf>
    <xf numFmtId="0" fontId="22" fillId="0" borderId="45" xfId="50" applyFont="1" applyFill="1" applyBorder="1" applyAlignment="1">
      <alignment horizontal="left" vertical="center" wrapText="1"/>
    </xf>
    <xf numFmtId="0" fontId="22" fillId="0" borderId="26" xfId="50" applyFont="1" applyFill="1" applyBorder="1" applyAlignment="1">
      <alignment horizontal="center" vertical="center" wrapText="1"/>
    </xf>
    <xf numFmtId="0" fontId="22" fillId="0" borderId="2" xfId="50" applyFont="1" applyFill="1" applyBorder="1" applyAlignment="1">
      <alignment horizontal="center" vertical="center"/>
    </xf>
    <xf numFmtId="0" fontId="22" fillId="0" borderId="2" xfId="50" applyFont="1" applyFill="1" applyBorder="1" applyAlignment="1">
      <alignment horizontal="center" vertical="center" wrapText="1"/>
    </xf>
    <xf numFmtId="0" fontId="22" fillId="0" borderId="2" xfId="50" applyFont="1" applyFill="1" applyBorder="1" applyAlignment="1">
      <alignment horizontal="left" vertical="center" wrapText="1"/>
    </xf>
    <xf numFmtId="0" fontId="22" fillId="0" borderId="23" xfId="50" applyFont="1" applyFill="1" applyBorder="1" applyAlignment="1">
      <alignment horizontal="center" vertical="center" wrapText="1"/>
    </xf>
    <xf numFmtId="0" fontId="22" fillId="0" borderId="48" xfId="50" applyFont="1" applyFill="1" applyBorder="1" applyAlignment="1">
      <alignment horizontal="center" vertical="center"/>
    </xf>
    <xf numFmtId="0" fontId="22" fillId="0" borderId="48" xfId="50" applyFont="1" applyFill="1" applyBorder="1" applyAlignment="1">
      <alignment horizontal="center" vertical="center" wrapText="1"/>
    </xf>
    <xf numFmtId="0" fontId="22" fillId="0" borderId="48" xfId="50" applyFont="1" applyFill="1" applyBorder="1" applyAlignment="1">
      <alignment horizontal="left" vertical="center" wrapText="1"/>
    </xf>
    <xf numFmtId="0" fontId="22" fillId="2" borderId="45" xfId="50" applyFont="1" applyFill="1" applyBorder="1" applyAlignment="1">
      <alignment horizontal="center" vertical="center" wrapText="1"/>
    </xf>
    <xf numFmtId="0" fontId="22" fillId="2" borderId="45" xfId="50" applyFont="1" applyFill="1" applyBorder="1" applyAlignment="1">
      <alignment vertical="center" wrapText="1"/>
    </xf>
    <xf numFmtId="0" fontId="22" fillId="2" borderId="45" xfId="50" applyFont="1" applyFill="1" applyBorder="1" applyAlignment="1">
      <alignment horizontal="center" vertical="center"/>
    </xf>
    <xf numFmtId="0" fontId="22" fillId="2" borderId="2" xfId="50" applyFont="1" applyFill="1" applyBorder="1" applyAlignment="1">
      <alignment horizontal="center" vertical="center"/>
    </xf>
    <xf numFmtId="0" fontId="22" fillId="2" borderId="2" xfId="50" applyFont="1" applyFill="1" applyBorder="1" applyAlignment="1">
      <alignment vertical="center" wrapText="1"/>
    </xf>
    <xf numFmtId="0" fontId="22" fillId="2" borderId="2" xfId="50" applyFont="1" applyFill="1" applyBorder="1" applyAlignment="1">
      <alignment horizontal="center" vertical="center" wrapText="1"/>
    </xf>
    <xf numFmtId="0" fontId="22" fillId="0" borderId="2" xfId="50" applyFont="1" applyFill="1" applyBorder="1" applyAlignment="1">
      <alignment vertical="center" wrapText="1"/>
    </xf>
    <xf numFmtId="0" fontId="22" fillId="2" borderId="48" xfId="50" applyFont="1" applyFill="1" applyBorder="1" applyAlignment="1">
      <alignment horizontal="center" vertical="center" wrapText="1"/>
    </xf>
    <xf numFmtId="0" fontId="22" fillId="2" borderId="48" xfId="50" applyFont="1" applyFill="1" applyBorder="1" applyAlignment="1">
      <alignment vertical="center" wrapText="1"/>
    </xf>
    <xf numFmtId="0" fontId="22" fillId="2" borderId="48" xfId="50" applyFont="1" applyFill="1" applyBorder="1" applyAlignment="1">
      <alignment horizontal="center" vertical="center"/>
    </xf>
    <xf numFmtId="0" fontId="22" fillId="0" borderId="45" xfId="50" applyFont="1" applyFill="1" applyBorder="1" applyAlignment="1">
      <alignment vertical="center" wrapText="1"/>
    </xf>
    <xf numFmtId="0" fontId="22" fillId="0" borderId="48" xfId="50" applyFont="1" applyFill="1" applyBorder="1" applyAlignment="1">
      <alignment vertical="center" wrapText="1"/>
    </xf>
    <xf numFmtId="0" fontId="28" fillId="0" borderId="0" xfId="50" applyFont="1" applyFill="1" applyBorder="1" applyAlignment="1">
      <alignment horizontal="left" vertical="center" wrapText="1"/>
    </xf>
    <xf numFmtId="0" fontId="22" fillId="0" borderId="35" xfId="5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left" vertical="center"/>
    </xf>
    <xf numFmtId="0" fontId="22" fillId="0" borderId="18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left" vertical="center"/>
    </xf>
    <xf numFmtId="0" fontId="22" fillId="0" borderId="28" xfId="0" applyFont="1" applyFill="1" applyBorder="1" applyAlignment="1">
      <alignment horizontal="left" vertical="center" wrapText="1"/>
    </xf>
    <xf numFmtId="0" fontId="22" fillId="0" borderId="48" xfId="0" applyFont="1" applyFill="1" applyBorder="1" applyAlignment="1">
      <alignment horizontal="left" vertical="center"/>
    </xf>
    <xf numFmtId="0" fontId="22" fillId="0" borderId="25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left" vertical="center"/>
    </xf>
    <xf numFmtId="0" fontId="22" fillId="0" borderId="20" xfId="0" applyFont="1" applyFill="1" applyBorder="1" applyAlignment="1">
      <alignment horizontal="left" vertical="center" wrapText="1"/>
    </xf>
    <xf numFmtId="0" fontId="22" fillId="0" borderId="22" xfId="0" applyFont="1" applyFill="1" applyBorder="1" applyAlignment="1">
      <alignment horizontal="left" vertical="center" wrapText="1"/>
    </xf>
    <xf numFmtId="0" fontId="22" fillId="0" borderId="28" xfId="0" applyFont="1" applyFill="1" applyBorder="1" applyAlignment="1">
      <alignment vertical="center" wrapText="1"/>
    </xf>
    <xf numFmtId="0" fontId="22" fillId="0" borderId="25" xfId="0" applyFont="1" applyFill="1" applyBorder="1" applyAlignment="1">
      <alignment vertical="center" wrapText="1"/>
    </xf>
    <xf numFmtId="0" fontId="22" fillId="0" borderId="18" xfId="0" applyFont="1" applyFill="1" applyBorder="1" applyAlignment="1">
      <alignment vertical="center" wrapText="1"/>
    </xf>
    <xf numFmtId="0" fontId="22" fillId="0" borderId="14" xfId="50" applyFont="1" applyFill="1" applyBorder="1" applyAlignment="1">
      <alignment horizontal="left" vertical="center" wrapText="1"/>
    </xf>
    <xf numFmtId="0" fontId="22" fillId="0" borderId="43" xfId="5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center" wrapText="1"/>
    </xf>
    <xf numFmtId="0" fontId="22" fillId="0" borderId="35" xfId="50" applyFont="1" applyFill="1" applyBorder="1" applyAlignment="1">
      <alignment horizontal="left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_Sheet1" xfId="51"/>
  </cellStyles>
  <tableStyles count="0" defaultTableStyle="TableStyleMedium9"/>
  <colors>
    <mruColors>
      <color rgb="00A6A400"/>
      <color rgb="00A6A6A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19050</xdr:colOff>
      <xdr:row>6</xdr:row>
      <xdr:rowOff>13970</xdr:rowOff>
    </xdr:from>
    <xdr:to>
      <xdr:col>9</xdr:col>
      <xdr:colOff>1230630</xdr:colOff>
      <xdr:row>6</xdr:row>
      <xdr:rowOff>337185</xdr:rowOff>
    </xdr:to>
    <xdr:pic>
      <xdr:nvPicPr>
        <xdr:cNvPr id="5" name="图片 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495665" y="1468120"/>
          <a:ext cx="1211580" cy="323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12065</xdr:colOff>
      <xdr:row>10</xdr:row>
      <xdr:rowOff>16510</xdr:rowOff>
    </xdr:from>
    <xdr:to>
      <xdr:col>9</xdr:col>
      <xdr:colOff>1223645</xdr:colOff>
      <xdr:row>10</xdr:row>
      <xdr:rowOff>339725</xdr:rowOff>
    </xdr:to>
    <xdr:pic>
      <xdr:nvPicPr>
        <xdr:cNvPr id="6" name="图片 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488680" y="2992755"/>
          <a:ext cx="1211580" cy="323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12065</xdr:colOff>
      <xdr:row>13</xdr:row>
      <xdr:rowOff>14605</xdr:rowOff>
    </xdr:from>
    <xdr:to>
      <xdr:col>9</xdr:col>
      <xdr:colOff>1223645</xdr:colOff>
      <xdr:row>13</xdr:row>
      <xdr:rowOff>337820</xdr:rowOff>
    </xdr:to>
    <xdr:pic>
      <xdr:nvPicPr>
        <xdr:cNvPr id="7" name="图片 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488680" y="3860800"/>
          <a:ext cx="1211580" cy="323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12065</xdr:colOff>
      <xdr:row>14</xdr:row>
      <xdr:rowOff>16510</xdr:rowOff>
    </xdr:from>
    <xdr:to>
      <xdr:col>9</xdr:col>
      <xdr:colOff>1223645</xdr:colOff>
      <xdr:row>14</xdr:row>
      <xdr:rowOff>339725</xdr:rowOff>
    </xdr:to>
    <xdr:pic>
      <xdr:nvPicPr>
        <xdr:cNvPr id="8" name="图片 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488680" y="4328795"/>
          <a:ext cx="1211580" cy="323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12065</xdr:colOff>
      <xdr:row>16</xdr:row>
      <xdr:rowOff>15240</xdr:rowOff>
    </xdr:from>
    <xdr:to>
      <xdr:col>9</xdr:col>
      <xdr:colOff>1223645</xdr:colOff>
      <xdr:row>16</xdr:row>
      <xdr:rowOff>338455</xdr:rowOff>
    </xdr:to>
    <xdr:pic>
      <xdr:nvPicPr>
        <xdr:cNvPr id="9" name="图片 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488680" y="5130165"/>
          <a:ext cx="1211580" cy="323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0417;&#30563;&#26816;&#26597;\2024\04&#39033;&#30446;&#26816;&#39564;&#34920;&#26684;\DOM&#26816;&#26597;&#24037;&#20316;&#34920;2024041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平面精度索引表"/>
      <sheetName val="0样品基本情况"/>
      <sheetName val="1评分表（分幅）-打印"/>
      <sheetName val="2影像质量评分表-打印"/>
      <sheetName val="3平面位置精度检测记录表-打印"/>
      <sheetName val="4检查记录表-打印"/>
      <sheetName val="5像控点精度统计表-打印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72"/>
  <sheetViews>
    <sheetView view="pageBreakPreview" zoomScale="120" zoomScaleNormal="130" workbookViewId="0">
      <pane ySplit="2" topLeftCell="A3" activePane="bottomLeft" state="frozen"/>
      <selection/>
      <selection pane="bottomLeft" activeCell="D17" sqref="D17"/>
    </sheetView>
  </sheetViews>
  <sheetFormatPr defaultColWidth="9" defaultRowHeight="15"/>
  <cols>
    <col min="1" max="1" width="3.5" style="481" customWidth="1"/>
    <col min="2" max="2" width="6.4" style="482" customWidth="1"/>
    <col min="3" max="3" width="6.74166666666667" style="482" customWidth="1"/>
    <col min="4" max="4" width="10.25" style="113" customWidth="1"/>
    <col min="5" max="5" width="38.2833333333333" style="482" customWidth="1"/>
    <col min="6" max="6" width="11" style="113" customWidth="1"/>
    <col min="7" max="7" width="13.325" style="113" customWidth="1"/>
    <col min="8" max="8" width="17.7416666666667" style="113" customWidth="1"/>
    <col min="9" max="9" width="4" style="113" customWidth="1"/>
    <col min="10" max="10" width="16.35" style="483" customWidth="1"/>
    <col min="11" max="11" width="23.1916666666667" style="484" customWidth="1"/>
    <col min="12" max="12" width="6.2" style="482" customWidth="1"/>
    <col min="13" max="16384" width="9" style="482"/>
  </cols>
  <sheetData>
    <row r="1" ht="20" customHeight="1" spans="2:11">
      <c r="B1" s="485" t="s">
        <v>0</v>
      </c>
      <c r="C1" s="485"/>
      <c r="D1" s="485"/>
      <c r="E1" s="485"/>
      <c r="F1" s="485"/>
      <c r="G1" s="485"/>
      <c r="H1" s="485"/>
      <c r="I1" s="485"/>
      <c r="J1" s="485"/>
      <c r="K1" s="513"/>
    </row>
    <row r="2" ht="24.75" spans="1:11">
      <c r="A2" s="486" t="s">
        <v>1</v>
      </c>
      <c r="B2" s="487" t="s">
        <v>2</v>
      </c>
      <c r="C2" s="487" t="s">
        <v>3</v>
      </c>
      <c r="D2" s="487" t="s">
        <v>4</v>
      </c>
      <c r="E2" s="487" t="s">
        <v>5</v>
      </c>
      <c r="F2" s="487" t="s">
        <v>6</v>
      </c>
      <c r="G2" s="487" t="s">
        <v>7</v>
      </c>
      <c r="H2" s="488" t="s">
        <v>8</v>
      </c>
      <c r="I2" s="487" t="s">
        <v>9</v>
      </c>
      <c r="J2" s="488" t="s">
        <v>10</v>
      </c>
      <c r="K2" s="514" t="s">
        <v>11</v>
      </c>
    </row>
    <row r="3" spans="1:11">
      <c r="A3" s="489" t="s">
        <v>12</v>
      </c>
      <c r="B3" s="490" t="s">
        <v>13</v>
      </c>
      <c r="C3" s="491" t="s">
        <v>14</v>
      </c>
      <c r="D3" s="491" t="s">
        <v>15</v>
      </c>
      <c r="E3" s="492" t="s">
        <v>16</v>
      </c>
      <c r="F3" s="491" t="s">
        <v>17</v>
      </c>
      <c r="G3" s="491" t="s">
        <v>18</v>
      </c>
      <c r="H3" s="490" t="s">
        <v>19</v>
      </c>
      <c r="I3" s="491" t="s">
        <v>20</v>
      </c>
      <c r="J3" s="515" t="s">
        <v>21</v>
      </c>
      <c r="K3" s="516"/>
    </row>
    <row r="4" spans="1:11">
      <c r="A4" s="493"/>
      <c r="B4" s="494"/>
      <c r="C4" s="495" t="s">
        <v>22</v>
      </c>
      <c r="D4" s="495" t="s">
        <v>22</v>
      </c>
      <c r="E4" s="496" t="s">
        <v>23</v>
      </c>
      <c r="F4" s="495" t="s">
        <v>17</v>
      </c>
      <c r="G4" s="495" t="s">
        <v>18</v>
      </c>
      <c r="H4" s="494" t="s">
        <v>19</v>
      </c>
      <c r="I4" s="495" t="s">
        <v>20</v>
      </c>
      <c r="J4" s="517" t="s">
        <v>21</v>
      </c>
      <c r="K4" s="518"/>
    </row>
    <row r="5" spans="1:11">
      <c r="A5" s="493"/>
      <c r="B5" s="494"/>
      <c r="C5" s="494" t="s">
        <v>24</v>
      </c>
      <c r="D5" s="495" t="s">
        <v>25</v>
      </c>
      <c r="E5" s="496" t="s">
        <v>26</v>
      </c>
      <c r="F5" s="495" t="s">
        <v>17</v>
      </c>
      <c r="G5" s="495" t="s">
        <v>18</v>
      </c>
      <c r="H5" s="494" t="s">
        <v>19</v>
      </c>
      <c r="I5" s="495" t="s">
        <v>20</v>
      </c>
      <c r="J5" s="517" t="s">
        <v>21</v>
      </c>
      <c r="K5" s="518"/>
    </row>
    <row r="6" ht="24.75" spans="1:11">
      <c r="A6" s="497"/>
      <c r="B6" s="498"/>
      <c r="C6" s="498"/>
      <c r="D6" s="499" t="s">
        <v>27</v>
      </c>
      <c r="E6" s="500" t="s">
        <v>28</v>
      </c>
      <c r="F6" s="499" t="s">
        <v>29</v>
      </c>
      <c r="G6" s="499" t="s">
        <v>18</v>
      </c>
      <c r="H6" s="498" t="s">
        <v>19</v>
      </c>
      <c r="I6" s="499" t="s">
        <v>20</v>
      </c>
      <c r="J6" s="519" t="s">
        <v>21</v>
      </c>
      <c r="K6" s="520"/>
    </row>
    <row r="7" ht="36.7" customHeight="1" spans="1:11">
      <c r="A7" s="489" t="s">
        <v>30</v>
      </c>
      <c r="B7" s="490" t="s">
        <v>31</v>
      </c>
      <c r="C7" s="490" t="s">
        <v>32</v>
      </c>
      <c r="D7" s="501" t="s">
        <v>33</v>
      </c>
      <c r="E7" s="502" t="s">
        <v>34</v>
      </c>
      <c r="F7" s="501" t="s">
        <v>17</v>
      </c>
      <c r="G7" s="503" t="s">
        <v>35</v>
      </c>
      <c r="H7" s="501" t="s">
        <v>36</v>
      </c>
      <c r="I7" s="501" t="s">
        <v>37</v>
      </c>
      <c r="J7" s="521"/>
      <c r="K7" s="516" t="s">
        <v>38</v>
      </c>
    </row>
    <row r="8" ht="36.7" customHeight="1" spans="1:11">
      <c r="A8" s="493"/>
      <c r="B8" s="494"/>
      <c r="C8" s="494"/>
      <c r="D8" s="504" t="s">
        <v>39</v>
      </c>
      <c r="E8" s="505" t="s">
        <v>40</v>
      </c>
      <c r="F8" s="506" t="s">
        <v>29</v>
      </c>
      <c r="G8" s="506" t="s">
        <v>41</v>
      </c>
      <c r="H8" s="504" t="s">
        <v>42</v>
      </c>
      <c r="I8" s="506" t="s">
        <v>43</v>
      </c>
      <c r="J8" s="517" t="s">
        <v>21</v>
      </c>
      <c r="K8" s="518" t="s">
        <v>44</v>
      </c>
    </row>
    <row r="9" ht="22.45" customHeight="1" spans="1:11">
      <c r="A9" s="493"/>
      <c r="B9" s="494"/>
      <c r="C9" s="494"/>
      <c r="D9" s="504" t="s">
        <v>45</v>
      </c>
      <c r="E9" s="505" t="s">
        <v>46</v>
      </c>
      <c r="F9" s="506" t="s">
        <v>29</v>
      </c>
      <c r="G9" s="506" t="s">
        <v>41</v>
      </c>
      <c r="H9" s="506" t="s">
        <v>47</v>
      </c>
      <c r="I9" s="506" t="s">
        <v>43</v>
      </c>
      <c r="J9" s="517" t="s">
        <v>48</v>
      </c>
      <c r="K9" s="518" t="s">
        <v>49</v>
      </c>
    </row>
    <row r="10" ht="24" spans="1:11">
      <c r="A10" s="493"/>
      <c r="B10" s="494"/>
      <c r="C10" s="494"/>
      <c r="D10" s="504" t="s">
        <v>50</v>
      </c>
      <c r="E10" s="505" t="s">
        <v>51</v>
      </c>
      <c r="F10" s="506" t="s">
        <v>29</v>
      </c>
      <c r="G10" s="506"/>
      <c r="H10" s="504"/>
      <c r="I10" s="506"/>
      <c r="J10" s="517"/>
      <c r="K10" s="518"/>
    </row>
    <row r="11" ht="27" customHeight="1" spans="1:11">
      <c r="A11" s="493"/>
      <c r="B11" s="494"/>
      <c r="C11" s="494"/>
      <c r="D11" s="504" t="s">
        <v>52</v>
      </c>
      <c r="E11" s="505" t="s">
        <v>53</v>
      </c>
      <c r="F11" s="506" t="s">
        <v>54</v>
      </c>
      <c r="G11" s="504" t="s">
        <v>35</v>
      </c>
      <c r="H11" s="506" t="s">
        <v>36</v>
      </c>
      <c r="I11" s="506" t="s">
        <v>37</v>
      </c>
      <c r="J11" s="517"/>
      <c r="K11" s="518" t="s">
        <v>55</v>
      </c>
    </row>
    <row r="12" ht="26.5" spans="1:11">
      <c r="A12" s="493"/>
      <c r="B12" s="494"/>
      <c r="C12" s="494"/>
      <c r="D12" s="504" t="s">
        <v>56</v>
      </c>
      <c r="E12" s="505" t="s">
        <v>57</v>
      </c>
      <c r="F12" s="506" t="s">
        <v>58</v>
      </c>
      <c r="G12" s="506" t="s">
        <v>41</v>
      </c>
      <c r="H12" s="504" t="s">
        <v>59</v>
      </c>
      <c r="I12" s="506" t="s">
        <v>43</v>
      </c>
      <c r="J12" s="517" t="s">
        <v>48</v>
      </c>
      <c r="K12" s="518" t="s">
        <v>60</v>
      </c>
    </row>
    <row r="13" spans="1:11">
      <c r="A13" s="493"/>
      <c r="B13" s="494"/>
      <c r="C13" s="494" t="s">
        <v>61</v>
      </c>
      <c r="D13" s="494" t="s">
        <v>62</v>
      </c>
      <c r="E13" s="507" t="s">
        <v>63</v>
      </c>
      <c r="F13" s="495" t="s">
        <v>29</v>
      </c>
      <c r="G13" s="495" t="s">
        <v>18</v>
      </c>
      <c r="H13" s="494" t="s">
        <v>19</v>
      </c>
      <c r="I13" s="495" t="s">
        <v>20</v>
      </c>
      <c r="J13" s="517" t="s">
        <v>21</v>
      </c>
      <c r="K13" s="518"/>
    </row>
    <row r="14" ht="36.7" customHeight="1" spans="1:11">
      <c r="A14" s="493"/>
      <c r="B14" s="494"/>
      <c r="C14" s="494"/>
      <c r="D14" s="506" t="s">
        <v>64</v>
      </c>
      <c r="E14" s="505" t="s">
        <v>65</v>
      </c>
      <c r="F14" s="506" t="s">
        <v>29</v>
      </c>
      <c r="G14" s="504" t="s">
        <v>35</v>
      </c>
      <c r="H14" s="506" t="s">
        <v>36</v>
      </c>
      <c r="I14" s="506" t="s">
        <v>37</v>
      </c>
      <c r="J14" s="517"/>
      <c r="K14" s="518" t="s">
        <v>38</v>
      </c>
    </row>
    <row r="15" ht="36.7" customHeight="1" spans="1:11">
      <c r="A15" s="493"/>
      <c r="B15" s="494"/>
      <c r="C15" s="494"/>
      <c r="D15" s="506" t="s">
        <v>66</v>
      </c>
      <c r="E15" s="505" t="s">
        <v>67</v>
      </c>
      <c r="F15" s="506" t="s">
        <v>29</v>
      </c>
      <c r="G15" s="504" t="s">
        <v>35</v>
      </c>
      <c r="H15" s="506" t="s">
        <v>36</v>
      </c>
      <c r="I15" s="506" t="s">
        <v>37</v>
      </c>
      <c r="J15" s="517"/>
      <c r="K15" s="518" t="s">
        <v>38</v>
      </c>
    </row>
    <row r="16" ht="26.5" spans="1:11">
      <c r="A16" s="493"/>
      <c r="B16" s="494"/>
      <c r="C16" s="494"/>
      <c r="D16" s="506" t="s">
        <v>68</v>
      </c>
      <c r="E16" s="505" t="s">
        <v>69</v>
      </c>
      <c r="F16" s="506" t="s">
        <v>29</v>
      </c>
      <c r="G16" s="506" t="s">
        <v>41</v>
      </c>
      <c r="H16" s="504" t="s">
        <v>42</v>
      </c>
      <c r="I16" s="506" t="s">
        <v>43</v>
      </c>
      <c r="J16" s="517" t="s">
        <v>21</v>
      </c>
      <c r="K16" s="518"/>
    </row>
    <row r="17" ht="27" customHeight="1" spans="1:11">
      <c r="A17" s="493"/>
      <c r="B17" s="494"/>
      <c r="C17" s="494"/>
      <c r="D17" s="506" t="s">
        <v>70</v>
      </c>
      <c r="E17" s="505" t="s">
        <v>71</v>
      </c>
      <c r="F17" s="506" t="s">
        <v>72</v>
      </c>
      <c r="G17" s="504" t="s">
        <v>35</v>
      </c>
      <c r="H17" s="506" t="s">
        <v>36</v>
      </c>
      <c r="I17" s="506" t="s">
        <v>37</v>
      </c>
      <c r="J17" s="517"/>
      <c r="K17" s="518" t="s">
        <v>73</v>
      </c>
    </row>
    <row r="18" ht="26.5" spans="1:11">
      <c r="A18" s="493"/>
      <c r="B18" s="494"/>
      <c r="C18" s="494"/>
      <c r="D18" s="506" t="s">
        <v>74</v>
      </c>
      <c r="E18" s="505" t="s">
        <v>75</v>
      </c>
      <c r="F18" s="506" t="s">
        <v>72</v>
      </c>
      <c r="G18" s="506" t="s">
        <v>41</v>
      </c>
      <c r="H18" s="506" t="s">
        <v>76</v>
      </c>
      <c r="I18" s="506" t="s">
        <v>43</v>
      </c>
      <c r="J18" s="517" t="s">
        <v>21</v>
      </c>
      <c r="K18" s="518" t="s">
        <v>77</v>
      </c>
    </row>
    <row r="19" ht="27.25" spans="1:11">
      <c r="A19" s="497"/>
      <c r="B19" s="498"/>
      <c r="C19" s="498"/>
      <c r="D19" s="508" t="s">
        <v>78</v>
      </c>
      <c r="E19" s="509" t="s">
        <v>79</v>
      </c>
      <c r="F19" s="508" t="s">
        <v>72</v>
      </c>
      <c r="G19" s="508" t="s">
        <v>41</v>
      </c>
      <c r="H19" s="508" t="s">
        <v>80</v>
      </c>
      <c r="I19" s="508" t="s">
        <v>43</v>
      </c>
      <c r="J19" s="519" t="s">
        <v>21</v>
      </c>
      <c r="K19" s="520" t="s">
        <v>77</v>
      </c>
    </row>
    <row r="20" ht="24" spans="1:11">
      <c r="A20" s="489" t="s">
        <v>81</v>
      </c>
      <c r="B20" s="490" t="s">
        <v>82</v>
      </c>
      <c r="C20" s="491" t="s">
        <v>83</v>
      </c>
      <c r="D20" s="503" t="s">
        <v>84</v>
      </c>
      <c r="E20" s="502" t="s">
        <v>85</v>
      </c>
      <c r="F20" s="501" t="s">
        <v>29</v>
      </c>
      <c r="G20" s="501" t="s">
        <v>41</v>
      </c>
      <c r="H20" s="501" t="s">
        <v>47</v>
      </c>
      <c r="I20" s="501" t="s">
        <v>43</v>
      </c>
      <c r="J20" s="515" t="s">
        <v>48</v>
      </c>
      <c r="K20" s="516" t="s">
        <v>49</v>
      </c>
    </row>
    <row r="21" ht="24" spans="1:11">
      <c r="A21" s="493"/>
      <c r="B21" s="494"/>
      <c r="C21" s="494"/>
      <c r="D21" s="506" t="s">
        <v>86</v>
      </c>
      <c r="E21" s="505" t="s">
        <v>87</v>
      </c>
      <c r="F21" s="506" t="s">
        <v>29</v>
      </c>
      <c r="G21" s="506"/>
      <c r="H21" s="504"/>
      <c r="I21" s="506"/>
      <c r="J21" s="517"/>
      <c r="K21" s="518"/>
    </row>
    <row r="22" ht="24.75" spans="1:11">
      <c r="A22" s="497"/>
      <c r="B22" s="498"/>
      <c r="C22" s="499" t="s">
        <v>88</v>
      </c>
      <c r="D22" s="510" t="s">
        <v>89</v>
      </c>
      <c r="E22" s="509" t="s">
        <v>90</v>
      </c>
      <c r="F22" s="508" t="s">
        <v>29</v>
      </c>
      <c r="G22" s="508"/>
      <c r="H22" s="510"/>
      <c r="I22" s="508"/>
      <c r="J22" s="519"/>
      <c r="K22" s="520"/>
    </row>
    <row r="23" ht="25" customHeight="1" spans="1:11">
      <c r="A23" s="489" t="s">
        <v>91</v>
      </c>
      <c r="B23" s="490" t="s">
        <v>92</v>
      </c>
      <c r="C23" s="490" t="s">
        <v>93</v>
      </c>
      <c r="D23" s="503" t="s">
        <v>94</v>
      </c>
      <c r="E23" s="502" t="s">
        <v>95</v>
      </c>
      <c r="F23" s="501" t="s">
        <v>29</v>
      </c>
      <c r="G23" s="501" t="s">
        <v>41</v>
      </c>
      <c r="H23" s="501" t="s">
        <v>47</v>
      </c>
      <c r="I23" s="501" t="s">
        <v>43</v>
      </c>
      <c r="J23" s="515" t="s">
        <v>48</v>
      </c>
      <c r="K23" s="516" t="s">
        <v>96</v>
      </c>
    </row>
    <row r="24" ht="25" customHeight="1" spans="1:11">
      <c r="A24" s="497"/>
      <c r="B24" s="498"/>
      <c r="C24" s="498" t="s">
        <v>97</v>
      </c>
      <c r="D24" s="510" t="s">
        <v>98</v>
      </c>
      <c r="E24" s="509" t="s">
        <v>99</v>
      </c>
      <c r="F24" s="508" t="s">
        <v>29</v>
      </c>
      <c r="G24" s="508"/>
      <c r="H24" s="510"/>
      <c r="I24" s="508"/>
      <c r="J24" s="519"/>
      <c r="K24" s="520"/>
    </row>
    <row r="25" ht="24" spans="1:11">
      <c r="A25" s="489" t="s">
        <v>100</v>
      </c>
      <c r="B25" s="491" t="s">
        <v>101</v>
      </c>
      <c r="C25" s="491" t="s">
        <v>102</v>
      </c>
      <c r="D25" s="490" t="s">
        <v>103</v>
      </c>
      <c r="E25" s="511" t="s">
        <v>104</v>
      </c>
      <c r="F25" s="491" t="s">
        <v>29</v>
      </c>
      <c r="G25" s="491" t="s">
        <v>18</v>
      </c>
      <c r="H25" s="490" t="s">
        <v>19</v>
      </c>
      <c r="I25" s="491" t="s">
        <v>20</v>
      </c>
      <c r="J25" s="515" t="s">
        <v>21</v>
      </c>
      <c r="K25" s="516"/>
    </row>
    <row r="26" spans="1:11">
      <c r="A26" s="493"/>
      <c r="B26" s="494"/>
      <c r="C26" s="494"/>
      <c r="D26" s="494" t="s">
        <v>105</v>
      </c>
      <c r="E26" s="507" t="s">
        <v>106</v>
      </c>
      <c r="F26" s="495" t="s">
        <v>29</v>
      </c>
      <c r="G26" s="495" t="s">
        <v>18</v>
      </c>
      <c r="H26" s="494" t="s">
        <v>19</v>
      </c>
      <c r="I26" s="495" t="s">
        <v>20</v>
      </c>
      <c r="J26" s="517" t="s">
        <v>21</v>
      </c>
      <c r="K26" s="518"/>
    </row>
    <row r="27" spans="1:11">
      <c r="A27" s="493"/>
      <c r="B27" s="494"/>
      <c r="C27" s="495" t="s">
        <v>107</v>
      </c>
      <c r="D27" s="494" t="s">
        <v>108</v>
      </c>
      <c r="E27" s="507" t="s">
        <v>109</v>
      </c>
      <c r="F27" s="495" t="s">
        <v>17</v>
      </c>
      <c r="G27" s="495" t="s">
        <v>18</v>
      </c>
      <c r="H27" s="494" t="s">
        <v>19</v>
      </c>
      <c r="I27" s="495" t="s">
        <v>20</v>
      </c>
      <c r="J27" s="517" t="s">
        <v>21</v>
      </c>
      <c r="K27" s="518"/>
    </row>
    <row r="28" spans="1:11">
      <c r="A28" s="493"/>
      <c r="B28" s="494"/>
      <c r="C28" s="494"/>
      <c r="D28" s="494" t="s">
        <v>110</v>
      </c>
      <c r="E28" s="507" t="s">
        <v>111</v>
      </c>
      <c r="F28" s="495" t="s">
        <v>17</v>
      </c>
      <c r="G28" s="495" t="s">
        <v>18</v>
      </c>
      <c r="H28" s="494" t="s">
        <v>19</v>
      </c>
      <c r="I28" s="495" t="s">
        <v>20</v>
      </c>
      <c r="J28" s="517" t="s">
        <v>21</v>
      </c>
      <c r="K28" s="518"/>
    </row>
    <row r="29" spans="1:11">
      <c r="A29" s="493"/>
      <c r="B29" s="494"/>
      <c r="C29" s="494"/>
      <c r="D29" s="494" t="s">
        <v>112</v>
      </c>
      <c r="E29" s="507" t="s">
        <v>113</v>
      </c>
      <c r="F29" s="495" t="s">
        <v>17</v>
      </c>
      <c r="G29" s="495" t="s">
        <v>18</v>
      </c>
      <c r="H29" s="494" t="s">
        <v>19</v>
      </c>
      <c r="I29" s="495" t="s">
        <v>20</v>
      </c>
      <c r="J29" s="517" t="s">
        <v>21</v>
      </c>
      <c r="K29" s="518"/>
    </row>
    <row r="30" spans="1:11">
      <c r="A30" s="493"/>
      <c r="B30" s="494"/>
      <c r="C30" s="494"/>
      <c r="D30" s="494" t="s">
        <v>114</v>
      </c>
      <c r="E30" s="507" t="s">
        <v>115</v>
      </c>
      <c r="F30" s="495" t="s">
        <v>17</v>
      </c>
      <c r="G30" s="495" t="s">
        <v>18</v>
      </c>
      <c r="H30" s="494" t="s">
        <v>19</v>
      </c>
      <c r="I30" s="495" t="s">
        <v>20</v>
      </c>
      <c r="J30" s="517" t="s">
        <v>21</v>
      </c>
      <c r="K30" s="518"/>
    </row>
    <row r="31" spans="1:11">
      <c r="A31" s="493"/>
      <c r="B31" s="494"/>
      <c r="C31" s="495" t="s">
        <v>116</v>
      </c>
      <c r="D31" s="494" t="s">
        <v>117</v>
      </c>
      <c r="E31" s="507" t="s">
        <v>118</v>
      </c>
      <c r="F31" s="495" t="s">
        <v>29</v>
      </c>
      <c r="G31" s="495" t="s">
        <v>18</v>
      </c>
      <c r="H31" s="494" t="s">
        <v>19</v>
      </c>
      <c r="I31" s="495" t="s">
        <v>20</v>
      </c>
      <c r="J31" s="517" t="s">
        <v>21</v>
      </c>
      <c r="K31" s="518"/>
    </row>
    <row r="32" spans="1:11">
      <c r="A32" s="493"/>
      <c r="B32" s="494"/>
      <c r="C32" s="494"/>
      <c r="D32" s="504" t="s">
        <v>119</v>
      </c>
      <c r="E32" s="505" t="s">
        <v>120</v>
      </c>
      <c r="F32" s="506" t="s">
        <v>29</v>
      </c>
      <c r="G32" s="506" t="s">
        <v>41</v>
      </c>
      <c r="H32" s="506" t="s">
        <v>121</v>
      </c>
      <c r="I32" s="506" t="s">
        <v>43</v>
      </c>
      <c r="J32" s="517" t="s">
        <v>48</v>
      </c>
      <c r="K32" s="518" t="s">
        <v>49</v>
      </c>
    </row>
    <row r="33" spans="1:11">
      <c r="A33" s="493"/>
      <c r="B33" s="494"/>
      <c r="C33" s="494"/>
      <c r="D33" s="504" t="s">
        <v>122</v>
      </c>
      <c r="E33" s="505" t="s">
        <v>123</v>
      </c>
      <c r="F33" s="506" t="s">
        <v>29</v>
      </c>
      <c r="G33" s="506"/>
      <c r="H33" s="504"/>
      <c r="I33" s="506"/>
      <c r="J33" s="517"/>
      <c r="K33" s="518"/>
    </row>
    <row r="34" spans="1:11">
      <c r="A34" s="493"/>
      <c r="B34" s="494"/>
      <c r="C34" s="494"/>
      <c r="D34" s="504" t="s">
        <v>124</v>
      </c>
      <c r="E34" s="505" t="s">
        <v>125</v>
      </c>
      <c r="F34" s="506" t="s">
        <v>29</v>
      </c>
      <c r="G34" s="506"/>
      <c r="H34" s="504"/>
      <c r="I34" s="506"/>
      <c r="J34" s="517"/>
      <c r="K34" s="518"/>
    </row>
    <row r="35" spans="1:11">
      <c r="A35" s="493"/>
      <c r="B35" s="494"/>
      <c r="C35" s="494"/>
      <c r="D35" s="504" t="s">
        <v>126</v>
      </c>
      <c r="E35" s="505" t="s">
        <v>127</v>
      </c>
      <c r="F35" s="506" t="s">
        <v>29</v>
      </c>
      <c r="G35" s="506"/>
      <c r="H35" s="504"/>
      <c r="I35" s="506"/>
      <c r="J35" s="517"/>
      <c r="K35" s="518"/>
    </row>
    <row r="36" spans="1:11">
      <c r="A36" s="493"/>
      <c r="B36" s="494"/>
      <c r="C36" s="494"/>
      <c r="D36" s="504" t="s">
        <v>128</v>
      </c>
      <c r="E36" s="505" t="s">
        <v>129</v>
      </c>
      <c r="F36" s="506" t="s">
        <v>29</v>
      </c>
      <c r="G36" s="506"/>
      <c r="H36" s="504"/>
      <c r="I36" s="506"/>
      <c r="J36" s="517"/>
      <c r="K36" s="518"/>
    </row>
    <row r="37" ht="24.75" spans="1:11">
      <c r="A37" s="497"/>
      <c r="B37" s="498"/>
      <c r="C37" s="498"/>
      <c r="D37" s="510" t="s">
        <v>130</v>
      </c>
      <c r="E37" s="509" t="s">
        <v>131</v>
      </c>
      <c r="F37" s="508" t="s">
        <v>29</v>
      </c>
      <c r="G37" s="508"/>
      <c r="H37" s="510"/>
      <c r="I37" s="508"/>
      <c r="J37" s="519"/>
      <c r="K37" s="520"/>
    </row>
    <row r="38" spans="1:11">
      <c r="A38" s="489" t="s">
        <v>132</v>
      </c>
      <c r="B38" s="490" t="s">
        <v>133</v>
      </c>
      <c r="C38" s="490" t="s">
        <v>134</v>
      </c>
      <c r="D38" s="490" t="s">
        <v>135</v>
      </c>
      <c r="E38" s="511" t="s">
        <v>136</v>
      </c>
      <c r="F38" s="491" t="s">
        <v>17</v>
      </c>
      <c r="G38" s="491" t="s">
        <v>18</v>
      </c>
      <c r="H38" s="490" t="s">
        <v>19</v>
      </c>
      <c r="I38" s="491" t="s">
        <v>20</v>
      </c>
      <c r="J38" s="515" t="s">
        <v>21</v>
      </c>
      <c r="K38" s="516"/>
    </row>
    <row r="39" ht="15.75" spans="1:11">
      <c r="A39" s="497"/>
      <c r="B39" s="498"/>
      <c r="C39" s="498"/>
      <c r="D39" s="498" t="s">
        <v>137</v>
      </c>
      <c r="E39" s="512" t="s">
        <v>138</v>
      </c>
      <c r="F39" s="499" t="s">
        <v>17</v>
      </c>
      <c r="G39" s="499" t="s">
        <v>18</v>
      </c>
      <c r="H39" s="498" t="s">
        <v>19</v>
      </c>
      <c r="I39" s="499" t="s">
        <v>20</v>
      </c>
      <c r="J39" s="519" t="s">
        <v>21</v>
      </c>
      <c r="K39" s="520"/>
    </row>
    <row r="40" ht="24" spans="1:11">
      <c r="A40" s="489" t="s">
        <v>139</v>
      </c>
      <c r="B40" s="491" t="s">
        <v>140</v>
      </c>
      <c r="C40" s="490" t="s">
        <v>141</v>
      </c>
      <c r="D40" s="490" t="s">
        <v>142</v>
      </c>
      <c r="E40" s="511" t="s">
        <v>143</v>
      </c>
      <c r="F40" s="491" t="s">
        <v>54</v>
      </c>
      <c r="G40" s="491" t="s">
        <v>18</v>
      </c>
      <c r="H40" s="490" t="s">
        <v>19</v>
      </c>
      <c r="I40" s="491" t="s">
        <v>20</v>
      </c>
      <c r="J40" s="515" t="s">
        <v>21</v>
      </c>
      <c r="K40" s="516"/>
    </row>
    <row r="41" ht="36" spans="1:11">
      <c r="A41" s="493"/>
      <c r="B41" s="494"/>
      <c r="C41" s="494"/>
      <c r="D41" s="494" t="s">
        <v>144</v>
      </c>
      <c r="E41" s="507" t="s">
        <v>145</v>
      </c>
      <c r="F41" s="495" t="s">
        <v>146</v>
      </c>
      <c r="G41" s="495" t="s">
        <v>18</v>
      </c>
      <c r="H41" s="494" t="s">
        <v>19</v>
      </c>
      <c r="I41" s="495" t="s">
        <v>20</v>
      </c>
      <c r="J41" s="517" t="s">
        <v>21</v>
      </c>
      <c r="K41" s="518"/>
    </row>
    <row r="42" spans="1:11">
      <c r="A42" s="493"/>
      <c r="B42" s="494"/>
      <c r="C42" s="494" t="s">
        <v>147</v>
      </c>
      <c r="D42" s="494" t="s">
        <v>148</v>
      </c>
      <c r="E42" s="507" t="s">
        <v>149</v>
      </c>
      <c r="F42" s="495" t="s">
        <v>72</v>
      </c>
      <c r="G42" s="495" t="s">
        <v>18</v>
      </c>
      <c r="H42" s="494" t="s">
        <v>19</v>
      </c>
      <c r="I42" s="495" t="s">
        <v>20</v>
      </c>
      <c r="J42" s="517" t="s">
        <v>21</v>
      </c>
      <c r="K42" s="518"/>
    </row>
    <row r="43" ht="36" spans="1:11">
      <c r="A43" s="493"/>
      <c r="B43" s="494"/>
      <c r="C43" s="494"/>
      <c r="D43" s="495" t="s">
        <v>150</v>
      </c>
      <c r="E43" s="507" t="s">
        <v>151</v>
      </c>
      <c r="F43" s="495" t="s">
        <v>152</v>
      </c>
      <c r="G43" s="495" t="s">
        <v>18</v>
      </c>
      <c r="H43" s="494" t="s">
        <v>19</v>
      </c>
      <c r="I43" s="495" t="s">
        <v>20</v>
      </c>
      <c r="J43" s="517" t="s">
        <v>21</v>
      </c>
      <c r="K43" s="518"/>
    </row>
    <row r="44" ht="36" spans="1:11">
      <c r="A44" s="493"/>
      <c r="B44" s="494"/>
      <c r="C44" s="494" t="s">
        <v>153</v>
      </c>
      <c r="D44" s="494" t="s">
        <v>154</v>
      </c>
      <c r="E44" s="507" t="s">
        <v>155</v>
      </c>
      <c r="F44" s="495" t="s">
        <v>146</v>
      </c>
      <c r="G44" s="495" t="s">
        <v>18</v>
      </c>
      <c r="H44" s="494" t="s">
        <v>19</v>
      </c>
      <c r="I44" s="495" t="s">
        <v>20</v>
      </c>
      <c r="J44" s="517" t="s">
        <v>21</v>
      </c>
      <c r="K44" s="518"/>
    </row>
    <row r="45" ht="18.35" customHeight="1" spans="1:11">
      <c r="A45" s="493"/>
      <c r="B45" s="494"/>
      <c r="C45" s="494"/>
      <c r="D45" s="504" t="s">
        <v>156</v>
      </c>
      <c r="E45" s="505" t="s">
        <v>157</v>
      </c>
      <c r="F45" s="506" t="s">
        <v>54</v>
      </c>
      <c r="G45" s="506" t="s">
        <v>158</v>
      </c>
      <c r="H45" s="506" t="s">
        <v>159</v>
      </c>
      <c r="I45" s="506" t="s">
        <v>43</v>
      </c>
      <c r="J45" s="517" t="s">
        <v>48</v>
      </c>
      <c r="K45" s="522" t="s">
        <v>160</v>
      </c>
    </row>
    <row r="46" ht="18.35" customHeight="1" spans="1:11">
      <c r="A46" s="493"/>
      <c r="B46" s="494"/>
      <c r="C46" s="494"/>
      <c r="D46" s="504" t="s">
        <v>161</v>
      </c>
      <c r="E46" s="505" t="s">
        <v>162</v>
      </c>
      <c r="F46" s="506" t="s">
        <v>54</v>
      </c>
      <c r="G46" s="506"/>
      <c r="H46" s="504"/>
      <c r="I46" s="506"/>
      <c r="J46" s="517"/>
      <c r="K46" s="523"/>
    </row>
    <row r="47" ht="36" spans="1:11">
      <c r="A47" s="493"/>
      <c r="B47" s="494"/>
      <c r="C47" s="494"/>
      <c r="D47" s="504" t="s">
        <v>163</v>
      </c>
      <c r="E47" s="505" t="s">
        <v>164</v>
      </c>
      <c r="F47" s="506" t="s">
        <v>146</v>
      </c>
      <c r="G47" s="506"/>
      <c r="H47" s="504"/>
      <c r="I47" s="506"/>
      <c r="J47" s="517"/>
      <c r="K47" s="524" t="s">
        <v>165</v>
      </c>
    </row>
    <row r="48" spans="1:11">
      <c r="A48" s="493"/>
      <c r="B48" s="494"/>
      <c r="C48" s="494"/>
      <c r="D48" s="504" t="s">
        <v>166</v>
      </c>
      <c r="E48" s="505" t="s">
        <v>167</v>
      </c>
      <c r="F48" s="506" t="s">
        <v>58</v>
      </c>
      <c r="G48" s="506"/>
      <c r="H48" s="504"/>
      <c r="I48" s="506"/>
      <c r="J48" s="517"/>
      <c r="K48" s="524"/>
    </row>
    <row r="49" ht="15.75" spans="1:11">
      <c r="A49" s="497"/>
      <c r="B49" s="498"/>
      <c r="C49" s="498"/>
      <c r="D49" s="510" t="s">
        <v>168</v>
      </c>
      <c r="E49" s="509" t="s">
        <v>169</v>
      </c>
      <c r="F49" s="508" t="s">
        <v>58</v>
      </c>
      <c r="G49" s="508"/>
      <c r="H49" s="510"/>
      <c r="I49" s="508"/>
      <c r="J49" s="519"/>
      <c r="K49" s="525"/>
    </row>
    <row r="50" spans="1:11">
      <c r="A50" s="489" t="s">
        <v>170</v>
      </c>
      <c r="B50" s="490" t="s">
        <v>171</v>
      </c>
      <c r="C50" s="490" t="s">
        <v>172</v>
      </c>
      <c r="D50" s="503" t="s">
        <v>173</v>
      </c>
      <c r="E50" s="502" t="s">
        <v>174</v>
      </c>
      <c r="F50" s="501" t="s">
        <v>29</v>
      </c>
      <c r="G50" s="501" t="s">
        <v>41</v>
      </c>
      <c r="H50" s="501" t="s">
        <v>175</v>
      </c>
      <c r="I50" s="501" t="s">
        <v>43</v>
      </c>
      <c r="J50" s="515" t="s">
        <v>48</v>
      </c>
      <c r="K50" s="526"/>
    </row>
    <row r="51" ht="24" spans="1:11">
      <c r="A51" s="493"/>
      <c r="B51" s="494"/>
      <c r="C51" s="494"/>
      <c r="D51" s="504" t="s">
        <v>176</v>
      </c>
      <c r="E51" s="505" t="s">
        <v>177</v>
      </c>
      <c r="F51" s="506" t="s">
        <v>29</v>
      </c>
      <c r="G51" s="506"/>
      <c r="H51" s="504"/>
      <c r="I51" s="506"/>
      <c r="J51" s="517"/>
      <c r="K51" s="524"/>
    </row>
    <row r="52" spans="1:11">
      <c r="A52" s="493"/>
      <c r="B52" s="494"/>
      <c r="C52" s="494" t="s">
        <v>178</v>
      </c>
      <c r="D52" s="504" t="s">
        <v>179</v>
      </c>
      <c r="E52" s="505" t="s">
        <v>180</v>
      </c>
      <c r="F52" s="506" t="s">
        <v>29</v>
      </c>
      <c r="G52" s="506"/>
      <c r="H52" s="504"/>
      <c r="I52" s="506"/>
      <c r="J52" s="517"/>
      <c r="K52" s="524"/>
    </row>
    <row r="53" ht="24" spans="1:11">
      <c r="A53" s="493"/>
      <c r="B53" s="494"/>
      <c r="C53" s="494"/>
      <c r="D53" s="504" t="s">
        <v>181</v>
      </c>
      <c r="E53" s="505" t="s">
        <v>182</v>
      </c>
      <c r="F53" s="506" t="s">
        <v>29</v>
      </c>
      <c r="G53" s="506"/>
      <c r="H53" s="504"/>
      <c r="I53" s="506"/>
      <c r="J53" s="517"/>
      <c r="K53" s="524" t="s">
        <v>183</v>
      </c>
    </row>
    <row r="54" spans="1:11">
      <c r="A54" s="493"/>
      <c r="B54" s="494"/>
      <c r="C54" s="494"/>
      <c r="D54" s="504" t="s">
        <v>184</v>
      </c>
      <c r="E54" s="505" t="s">
        <v>185</v>
      </c>
      <c r="F54" s="506" t="s">
        <v>29</v>
      </c>
      <c r="G54" s="506"/>
      <c r="H54" s="504"/>
      <c r="I54" s="506"/>
      <c r="J54" s="517"/>
      <c r="K54" s="524"/>
    </row>
    <row r="55" spans="1:11">
      <c r="A55" s="493"/>
      <c r="B55" s="494"/>
      <c r="C55" s="494"/>
      <c r="D55" s="504" t="s">
        <v>186</v>
      </c>
      <c r="E55" s="505" t="s">
        <v>187</v>
      </c>
      <c r="F55" s="506" t="s">
        <v>29</v>
      </c>
      <c r="G55" s="506"/>
      <c r="H55" s="504"/>
      <c r="I55" s="506"/>
      <c r="J55" s="517"/>
      <c r="K55" s="524"/>
    </row>
    <row r="56" spans="1:11">
      <c r="A56" s="493"/>
      <c r="B56" s="494"/>
      <c r="C56" s="494" t="s">
        <v>188</v>
      </c>
      <c r="D56" s="504" t="s">
        <v>189</v>
      </c>
      <c r="E56" s="505" t="s">
        <v>190</v>
      </c>
      <c r="F56" s="506" t="s">
        <v>29</v>
      </c>
      <c r="G56" s="506" t="s">
        <v>41</v>
      </c>
      <c r="H56" s="506" t="s">
        <v>191</v>
      </c>
      <c r="I56" s="506" t="s">
        <v>43</v>
      </c>
      <c r="J56" s="517" t="s">
        <v>48</v>
      </c>
      <c r="K56" s="518"/>
    </row>
    <row r="57" spans="1:11">
      <c r="A57" s="493"/>
      <c r="B57" s="494"/>
      <c r="C57" s="494"/>
      <c r="D57" s="504" t="s">
        <v>192</v>
      </c>
      <c r="E57" s="505" t="s">
        <v>193</v>
      </c>
      <c r="F57" s="506" t="s">
        <v>29</v>
      </c>
      <c r="G57" s="506"/>
      <c r="H57" s="504"/>
      <c r="I57" s="506"/>
      <c r="J57" s="517"/>
      <c r="K57" s="518"/>
    </row>
    <row r="58" spans="1:11">
      <c r="A58" s="493"/>
      <c r="B58" s="494"/>
      <c r="C58" s="494" t="s">
        <v>194</v>
      </c>
      <c r="D58" s="504" t="s">
        <v>195</v>
      </c>
      <c r="E58" s="505" t="s">
        <v>196</v>
      </c>
      <c r="F58" s="506" t="s">
        <v>29</v>
      </c>
      <c r="G58" s="506"/>
      <c r="H58" s="504"/>
      <c r="I58" s="506"/>
      <c r="J58" s="517"/>
      <c r="K58" s="518"/>
    </row>
    <row r="59" spans="1:11">
      <c r="A59" s="493"/>
      <c r="B59" s="494"/>
      <c r="C59" s="494"/>
      <c r="D59" s="504" t="s">
        <v>197</v>
      </c>
      <c r="E59" s="505" t="s">
        <v>198</v>
      </c>
      <c r="F59" s="506" t="s">
        <v>29</v>
      </c>
      <c r="G59" s="506"/>
      <c r="H59" s="504"/>
      <c r="I59" s="506"/>
      <c r="J59" s="517"/>
      <c r="K59" s="518"/>
    </row>
    <row r="60" spans="1:11">
      <c r="A60" s="493"/>
      <c r="B60" s="494"/>
      <c r="C60" s="494"/>
      <c r="D60" s="504" t="s">
        <v>199</v>
      </c>
      <c r="E60" s="505" t="s">
        <v>200</v>
      </c>
      <c r="F60" s="506" t="s">
        <v>29</v>
      </c>
      <c r="G60" s="506"/>
      <c r="H60" s="504"/>
      <c r="I60" s="506"/>
      <c r="J60" s="517"/>
      <c r="K60" s="518"/>
    </row>
    <row r="61" spans="1:11">
      <c r="A61" s="493"/>
      <c r="B61" s="494"/>
      <c r="C61" s="494" t="s">
        <v>201</v>
      </c>
      <c r="D61" s="494" t="s">
        <v>202</v>
      </c>
      <c r="E61" s="507" t="s">
        <v>203</v>
      </c>
      <c r="F61" s="495" t="s">
        <v>29</v>
      </c>
      <c r="G61" s="495" t="s">
        <v>18</v>
      </c>
      <c r="H61" s="494" t="s">
        <v>19</v>
      </c>
      <c r="I61" s="495" t="s">
        <v>20</v>
      </c>
      <c r="J61" s="517" t="s">
        <v>21</v>
      </c>
      <c r="K61" s="518"/>
    </row>
    <row r="62" spans="1:11">
      <c r="A62" s="493"/>
      <c r="B62" s="494"/>
      <c r="C62" s="494"/>
      <c r="D62" s="494" t="s">
        <v>204</v>
      </c>
      <c r="E62" s="507" t="s">
        <v>205</v>
      </c>
      <c r="F62" s="495" t="s">
        <v>29</v>
      </c>
      <c r="G62" s="495" t="s">
        <v>18</v>
      </c>
      <c r="H62" s="494" t="s">
        <v>19</v>
      </c>
      <c r="I62" s="495" t="s">
        <v>20</v>
      </c>
      <c r="J62" s="517" t="s">
        <v>21</v>
      </c>
      <c r="K62" s="518"/>
    </row>
    <row r="63" spans="1:11">
      <c r="A63" s="493"/>
      <c r="B63" s="494"/>
      <c r="C63" s="494"/>
      <c r="D63" s="494" t="s">
        <v>206</v>
      </c>
      <c r="E63" s="507" t="s">
        <v>207</v>
      </c>
      <c r="F63" s="495" t="s">
        <v>29</v>
      </c>
      <c r="G63" s="495" t="s">
        <v>18</v>
      </c>
      <c r="H63" s="494" t="s">
        <v>19</v>
      </c>
      <c r="I63" s="495" t="s">
        <v>20</v>
      </c>
      <c r="J63" s="517" t="s">
        <v>21</v>
      </c>
      <c r="K63" s="518"/>
    </row>
    <row r="64" ht="15.75" spans="1:11">
      <c r="A64" s="497"/>
      <c r="B64" s="498"/>
      <c r="C64" s="498"/>
      <c r="D64" s="498" t="s">
        <v>208</v>
      </c>
      <c r="E64" s="512" t="s">
        <v>209</v>
      </c>
      <c r="F64" s="499" t="s">
        <v>29</v>
      </c>
      <c r="G64" s="499" t="s">
        <v>18</v>
      </c>
      <c r="H64" s="498" t="s">
        <v>19</v>
      </c>
      <c r="I64" s="499" t="s">
        <v>20</v>
      </c>
      <c r="J64" s="519" t="s">
        <v>21</v>
      </c>
      <c r="K64" s="520"/>
    </row>
    <row r="65" spans="1:11">
      <c r="A65" s="489" t="s">
        <v>210</v>
      </c>
      <c r="B65" s="490" t="s">
        <v>211</v>
      </c>
      <c r="C65" s="490" t="s">
        <v>212</v>
      </c>
      <c r="D65" s="490" t="s">
        <v>213</v>
      </c>
      <c r="E65" s="511" t="s">
        <v>214</v>
      </c>
      <c r="F65" s="491" t="s">
        <v>17</v>
      </c>
      <c r="G65" s="491" t="s">
        <v>18</v>
      </c>
      <c r="H65" s="490" t="s">
        <v>19</v>
      </c>
      <c r="I65" s="491" t="s">
        <v>20</v>
      </c>
      <c r="J65" s="515" t="s">
        <v>21</v>
      </c>
      <c r="K65" s="516"/>
    </row>
    <row r="66" ht="26.5" spans="1:11">
      <c r="A66" s="493"/>
      <c r="B66" s="494"/>
      <c r="C66" s="494"/>
      <c r="D66" s="504" t="s">
        <v>215</v>
      </c>
      <c r="E66" s="505" t="s">
        <v>216</v>
      </c>
      <c r="F66" s="506" t="s">
        <v>17</v>
      </c>
      <c r="G66" s="506" t="s">
        <v>41</v>
      </c>
      <c r="H66" s="504" t="s">
        <v>217</v>
      </c>
      <c r="I66" s="506" t="s">
        <v>43</v>
      </c>
      <c r="J66" s="517" t="s">
        <v>48</v>
      </c>
      <c r="K66" s="518" t="s">
        <v>218</v>
      </c>
    </row>
    <row r="67" ht="26.5" spans="1:11">
      <c r="A67" s="493"/>
      <c r="B67" s="494"/>
      <c r="C67" s="494" t="s">
        <v>219</v>
      </c>
      <c r="D67" s="504" t="s">
        <v>215</v>
      </c>
      <c r="E67" s="505" t="s">
        <v>220</v>
      </c>
      <c r="F67" s="506" t="s">
        <v>17</v>
      </c>
      <c r="G67" s="506" t="s">
        <v>41</v>
      </c>
      <c r="H67" s="504" t="s">
        <v>217</v>
      </c>
      <c r="I67" s="506" t="s">
        <v>43</v>
      </c>
      <c r="J67" s="517" t="s">
        <v>48</v>
      </c>
      <c r="K67" s="518" t="s">
        <v>221</v>
      </c>
    </row>
    <row r="68" spans="1:11">
      <c r="A68" s="493"/>
      <c r="B68" s="494"/>
      <c r="C68" s="494" t="s">
        <v>222</v>
      </c>
      <c r="D68" s="494" t="s">
        <v>92</v>
      </c>
      <c r="E68" s="507" t="s">
        <v>223</v>
      </c>
      <c r="F68" s="495" t="s">
        <v>17</v>
      </c>
      <c r="G68" s="495" t="s">
        <v>18</v>
      </c>
      <c r="H68" s="494" t="s">
        <v>19</v>
      </c>
      <c r="I68" s="495" t="s">
        <v>20</v>
      </c>
      <c r="J68" s="517" t="s">
        <v>21</v>
      </c>
      <c r="K68" s="518"/>
    </row>
    <row r="69" spans="1:11">
      <c r="A69" s="493"/>
      <c r="B69" s="494"/>
      <c r="C69" s="494"/>
      <c r="D69" s="494" t="s">
        <v>224</v>
      </c>
      <c r="E69" s="507" t="s">
        <v>225</v>
      </c>
      <c r="F69" s="495" t="s">
        <v>17</v>
      </c>
      <c r="G69" s="495" t="s">
        <v>18</v>
      </c>
      <c r="H69" s="494" t="s">
        <v>19</v>
      </c>
      <c r="I69" s="495" t="s">
        <v>20</v>
      </c>
      <c r="J69" s="517" t="s">
        <v>21</v>
      </c>
      <c r="K69" s="518"/>
    </row>
    <row r="70" s="114" customFormat="1" ht="15.75" spans="1:11">
      <c r="A70" s="497"/>
      <c r="B70" s="498"/>
      <c r="C70" s="498"/>
      <c r="D70" s="498" t="s">
        <v>226</v>
      </c>
      <c r="E70" s="512" t="s">
        <v>227</v>
      </c>
      <c r="F70" s="499" t="s">
        <v>17</v>
      </c>
      <c r="G70" s="499" t="s">
        <v>18</v>
      </c>
      <c r="H70" s="498" t="s">
        <v>19</v>
      </c>
      <c r="I70" s="499" t="s">
        <v>20</v>
      </c>
      <c r="J70" s="519" t="s">
        <v>21</v>
      </c>
      <c r="K70" s="520"/>
    </row>
    <row r="71" ht="72" customHeight="1" spans="1:11">
      <c r="A71" s="527" t="s">
        <v>228</v>
      </c>
      <c r="B71" s="528"/>
      <c r="C71" s="528"/>
      <c r="D71" s="528"/>
      <c r="E71" s="528"/>
      <c r="F71" s="528"/>
      <c r="G71" s="528"/>
      <c r="H71" s="528"/>
      <c r="I71" s="528"/>
      <c r="J71" s="528"/>
      <c r="K71" s="531"/>
    </row>
    <row r="72" spans="2:9">
      <c r="B72" s="529"/>
      <c r="C72" s="529"/>
      <c r="D72" s="530"/>
      <c r="E72" s="529"/>
      <c r="F72" s="530"/>
      <c r="G72" s="530"/>
      <c r="I72" s="530"/>
    </row>
  </sheetData>
  <mergeCells count="73">
    <mergeCell ref="B1:K1"/>
    <mergeCell ref="A71:K71"/>
    <mergeCell ref="B72:I72"/>
    <mergeCell ref="A3:A6"/>
    <mergeCell ref="A7:A19"/>
    <mergeCell ref="A20:A22"/>
    <mergeCell ref="A23:A24"/>
    <mergeCell ref="A25:A37"/>
    <mergeCell ref="A38:A39"/>
    <mergeCell ref="A40:A49"/>
    <mergeCell ref="A50:A64"/>
    <mergeCell ref="A65:A70"/>
    <mergeCell ref="B3:B6"/>
    <mergeCell ref="B7:B19"/>
    <mergeCell ref="B20:B22"/>
    <mergeCell ref="B23:B24"/>
    <mergeCell ref="B25:B37"/>
    <mergeCell ref="B38:B39"/>
    <mergeCell ref="B40:B49"/>
    <mergeCell ref="B50:B64"/>
    <mergeCell ref="B65:B70"/>
    <mergeCell ref="C5:C6"/>
    <mergeCell ref="C7:C12"/>
    <mergeCell ref="C13:C19"/>
    <mergeCell ref="C20:C21"/>
    <mergeCell ref="C25:C26"/>
    <mergeCell ref="C27:C30"/>
    <mergeCell ref="C31:C37"/>
    <mergeCell ref="C38:C39"/>
    <mergeCell ref="C40:C41"/>
    <mergeCell ref="C42:C43"/>
    <mergeCell ref="C44:C49"/>
    <mergeCell ref="C50:C51"/>
    <mergeCell ref="C52:C55"/>
    <mergeCell ref="C56:C57"/>
    <mergeCell ref="C58:C60"/>
    <mergeCell ref="C61:C64"/>
    <mergeCell ref="C65:C66"/>
    <mergeCell ref="C68:C70"/>
    <mergeCell ref="G9:G10"/>
    <mergeCell ref="G20:G22"/>
    <mergeCell ref="G23:G24"/>
    <mergeCell ref="G32:G37"/>
    <mergeCell ref="G45:G49"/>
    <mergeCell ref="G50:G55"/>
    <mergeCell ref="G56:G60"/>
    <mergeCell ref="H9:H10"/>
    <mergeCell ref="H20:H22"/>
    <mergeCell ref="H23:H24"/>
    <mergeCell ref="H32:H37"/>
    <mergeCell ref="H45:H49"/>
    <mergeCell ref="H50:H55"/>
    <mergeCell ref="H56:H60"/>
    <mergeCell ref="I9:I10"/>
    <mergeCell ref="I20:I22"/>
    <mergeCell ref="I23:I24"/>
    <mergeCell ref="I32:I37"/>
    <mergeCell ref="I45:I49"/>
    <mergeCell ref="I50:I55"/>
    <mergeCell ref="I56:I60"/>
    <mergeCell ref="J9:J10"/>
    <mergeCell ref="J20:J22"/>
    <mergeCell ref="J23:J24"/>
    <mergeCell ref="J32:J37"/>
    <mergeCell ref="J45:J49"/>
    <mergeCell ref="J50:J55"/>
    <mergeCell ref="J56:J60"/>
    <mergeCell ref="K9:K10"/>
    <mergeCell ref="K20:K22"/>
    <mergeCell ref="K23:K24"/>
    <mergeCell ref="K32:K37"/>
    <mergeCell ref="K45:K46"/>
    <mergeCell ref="K56:K60"/>
  </mergeCells>
  <printOptions horizontalCentered="1" verticalCentered="1"/>
  <pageMargins left="0.36" right="0.36" top="0.2" bottom="0.2" header="0" footer="0"/>
  <pageSetup paperSize="9" scale="87" orientation="landscape" horizontalDpi="600" verticalDpi="6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Y59"/>
  <sheetViews>
    <sheetView tabSelected="1" zoomScale="85" zoomScaleNormal="85" workbookViewId="0">
      <pane ySplit="1" topLeftCell="A2" activePane="bottomLeft" state="frozen"/>
      <selection/>
      <selection pane="bottomLeft" activeCell="V24" sqref="V24"/>
    </sheetView>
  </sheetViews>
  <sheetFormatPr defaultColWidth="8.96666666666667" defaultRowHeight="15"/>
  <cols>
    <col min="1" max="1" width="7.375" style="106" customWidth="1"/>
    <col min="2" max="2" width="5.44166666666667" style="107" customWidth="1"/>
    <col min="3" max="3" width="7.375" style="106" customWidth="1"/>
    <col min="4" max="4" width="6.15" style="106" customWidth="1"/>
    <col min="5" max="5" width="8.25" style="106" customWidth="1"/>
    <col min="6" max="6" width="5" style="108" customWidth="1"/>
    <col min="7" max="7" width="7.375" style="106" customWidth="1"/>
    <col min="8" max="8" width="5.44166666666667" style="108" customWidth="1"/>
    <col min="9" max="12" width="7.5" style="109" customWidth="1"/>
    <col min="13" max="13" width="6.26666666666667" style="109" customWidth="1"/>
    <col min="14" max="14" width="26.0666666666667" style="95" customWidth="1"/>
    <col min="15" max="15" width="7.375" style="110" customWidth="1"/>
    <col min="16" max="16" width="7.375" style="111" customWidth="1"/>
    <col min="17" max="17" width="9.06666666666667" style="110" customWidth="1"/>
    <col min="18" max="18" width="7.375" style="110" customWidth="1"/>
    <col min="19" max="19" width="8.96666666666667" style="110"/>
    <col min="20" max="21" width="6.38333333333333" style="95" customWidth="1"/>
    <col min="22" max="22" width="20.075" style="95" customWidth="1"/>
    <col min="23" max="25" width="4" customWidth="1"/>
    <col min="26" max="26" width="6.125" style="112" customWidth="1"/>
    <col min="27" max="27" width="7.5" customWidth="1"/>
    <col min="28" max="28" width="8.96666666666667" style="113" hidden="1" customWidth="1"/>
    <col min="29" max="29" width="8.23333333333333" style="114" hidden="1" customWidth="1"/>
    <col min="30" max="30" width="6.95833333333333" style="114" hidden="1" customWidth="1"/>
    <col min="31" max="31" width="3.81666666666667" style="115" hidden="1" customWidth="1"/>
    <col min="32" max="32" width="4.30833333333333" style="115" hidden="1" customWidth="1"/>
    <col min="33" max="33" width="3.125" style="115" hidden="1" customWidth="1"/>
    <col min="34" max="34" width="2.84166666666667" style="115" hidden="1" customWidth="1"/>
    <col min="35" max="35" width="3.425" hidden="1" customWidth="1"/>
    <col min="36" max="36" width="3.81666666666667" hidden="1" customWidth="1"/>
    <col min="37" max="37" width="4.30833333333333" hidden="1" customWidth="1"/>
    <col min="38" max="38" width="1.95833333333333" hidden="1" customWidth="1"/>
    <col min="39" max="39" width="2.34166666666667" hidden="1" customWidth="1"/>
    <col min="40" max="40" width="2.54166666666667" hidden="1" customWidth="1"/>
    <col min="41" max="41" width="20.975" hidden="1" customWidth="1"/>
  </cols>
  <sheetData>
    <row r="1" ht="33" customHeight="1" spans="1:44">
      <c r="A1" s="116" t="s">
        <v>229</v>
      </c>
      <c r="B1" s="117" t="s">
        <v>230</v>
      </c>
      <c r="C1" s="118" t="s">
        <v>231</v>
      </c>
      <c r="D1" s="119" t="s">
        <v>230</v>
      </c>
      <c r="E1" s="120" t="s">
        <v>232</v>
      </c>
      <c r="F1" s="121" t="s">
        <v>233</v>
      </c>
      <c r="G1" s="122" t="s">
        <v>234</v>
      </c>
      <c r="H1" s="123" t="s">
        <v>230</v>
      </c>
      <c r="I1" s="280" t="s">
        <v>235</v>
      </c>
      <c r="J1" s="281" t="s">
        <v>236</v>
      </c>
      <c r="K1" s="282" t="s">
        <v>237</v>
      </c>
      <c r="L1" s="283" t="s">
        <v>238</v>
      </c>
      <c r="M1" s="284" t="s">
        <v>239</v>
      </c>
      <c r="N1" s="285" t="s">
        <v>240</v>
      </c>
      <c r="O1" s="286" t="s">
        <v>241</v>
      </c>
      <c r="P1" s="286" t="s">
        <v>242</v>
      </c>
      <c r="Q1" s="286" t="s">
        <v>243</v>
      </c>
      <c r="R1" s="286" t="s">
        <v>244</v>
      </c>
      <c r="S1" s="286" t="s">
        <v>245</v>
      </c>
      <c r="T1" s="286" t="s">
        <v>246</v>
      </c>
      <c r="U1" s="382" t="s">
        <v>247</v>
      </c>
      <c r="V1" s="383" t="s">
        <v>11</v>
      </c>
      <c r="W1" s="384" t="s">
        <v>248</v>
      </c>
      <c r="X1" s="286" t="s">
        <v>249</v>
      </c>
      <c r="Y1" s="382" t="s">
        <v>250</v>
      </c>
      <c r="Z1" s="436" t="s">
        <v>251</v>
      </c>
      <c r="AA1" s="437" t="s">
        <v>252</v>
      </c>
      <c r="AB1" s="438" t="s">
        <v>253</v>
      </c>
      <c r="AC1" s="439"/>
      <c r="AD1" s="439"/>
      <c r="AE1" s="439"/>
      <c r="AF1" s="439"/>
      <c r="AG1" s="439"/>
      <c r="AH1" s="439"/>
      <c r="AI1" s="439"/>
      <c r="AJ1" s="439"/>
      <c r="AK1" s="472"/>
      <c r="AL1" s="472"/>
      <c r="AM1" s="472"/>
      <c r="AN1" s="472"/>
      <c r="AO1" s="439"/>
      <c r="AP1" s="95"/>
      <c r="AQ1" s="95"/>
      <c r="AR1" s="95"/>
    </row>
    <row r="2" ht="15.75" customHeight="1" spans="1:51">
      <c r="A2" s="124" t="s">
        <v>254</v>
      </c>
      <c r="B2" s="125" t="s">
        <v>254</v>
      </c>
      <c r="C2" s="126" t="s">
        <v>254</v>
      </c>
      <c r="D2" s="127" t="s">
        <v>254</v>
      </c>
      <c r="E2" s="128" t="s">
        <v>254</v>
      </c>
      <c r="F2" s="129" t="s">
        <v>254</v>
      </c>
      <c r="G2" s="130">
        <f>IF(R2&gt;0,100%,0%)</f>
        <v>0</v>
      </c>
      <c r="H2" s="131">
        <v>0</v>
      </c>
      <c r="I2" s="287" t="s">
        <v>254</v>
      </c>
      <c r="J2" s="288" t="s">
        <v>254</v>
      </c>
      <c r="K2" s="289" t="s">
        <v>254</v>
      </c>
      <c r="L2" s="290">
        <f>IF(G2=H2,100,0)</f>
        <v>100</v>
      </c>
      <c r="M2" s="291"/>
      <c r="N2" s="292" t="s">
        <v>255</v>
      </c>
      <c r="O2" s="293" t="s">
        <v>254</v>
      </c>
      <c r="P2" s="293" t="s">
        <v>254</v>
      </c>
      <c r="Q2" s="293" t="s">
        <v>254</v>
      </c>
      <c r="R2" s="385">
        <v>0</v>
      </c>
      <c r="S2" s="386" t="s">
        <v>254</v>
      </c>
      <c r="T2" s="386" t="s">
        <v>254</v>
      </c>
      <c r="U2" s="387" t="s">
        <v>254</v>
      </c>
      <c r="V2" s="388"/>
      <c r="W2" s="389"/>
      <c r="X2" s="390"/>
      <c r="Y2" s="440"/>
      <c r="Z2" s="441" t="s">
        <v>30</v>
      </c>
      <c r="AA2" s="442" t="s">
        <v>30</v>
      </c>
      <c r="AB2" s="443">
        <f>SUM(R2)</f>
        <v>0</v>
      </c>
      <c r="AC2" s="444" t="str">
        <f>TRIM(X2)</f>
        <v/>
      </c>
      <c r="AD2" s="444" t="str">
        <f>SUBSTITUTE(TRIM(Y2),"、【",CHAR(10)&amp;"【")</f>
        <v/>
      </c>
      <c r="AE2" s="445" t="str">
        <f>IF(LEN(AC2)&gt;1,Z2,"")</f>
        <v/>
      </c>
      <c r="AF2" s="445" t="str">
        <f>IF(LEN(AD2)&gt;1,AA2,"")</f>
        <v/>
      </c>
      <c r="AG2" s="445" t="str">
        <f>IF(LEN(AC2)&gt;1,AB2,"")</f>
        <v/>
      </c>
      <c r="AH2" s="445" t="str">
        <f>IF(LEN(AD2)&gt;1,N2,"")</f>
        <v/>
      </c>
      <c r="AI2" s="473" t="e">
        <f>FIND("$",AC24)</f>
        <v>#VALUE!</v>
      </c>
      <c r="AJ2" s="473" t="e">
        <f>FIND("$",AD24)</f>
        <v>#VALUE!</v>
      </c>
      <c r="AK2" s="473" t="e">
        <f>FIND("$",AE24)</f>
        <v>#VALUE!</v>
      </c>
      <c r="AL2" s="473" t="e">
        <f>FIND("$",AF24)</f>
        <v>#VALUE!</v>
      </c>
      <c r="AM2" s="473" t="e">
        <f>FIND("$",AG24)</f>
        <v>#VALUE!</v>
      </c>
      <c r="AN2" s="473" t="e">
        <f>FIND("$",AH24)</f>
        <v>#VALUE!</v>
      </c>
      <c r="AO2" s="477" t="e">
        <f>LEFT(AD24,AJ2-1)</f>
        <v>#VALUE!</v>
      </c>
      <c r="AP2" s="477"/>
      <c r="AQ2" s="477"/>
      <c r="AR2" s="477"/>
      <c r="AS2" s="477"/>
      <c r="AT2" s="477"/>
      <c r="AU2" s="115"/>
      <c r="AV2" s="115"/>
      <c r="AW2" s="115"/>
      <c r="AX2" s="115"/>
      <c r="AY2" s="115"/>
    </row>
    <row r="3" ht="15.75" customHeight="1" spans="1:51">
      <c r="A3" s="132">
        <f>(O3+O4)/U25</f>
        <v>0</v>
      </c>
      <c r="B3" s="133">
        <v>0.003</v>
      </c>
      <c r="C3" s="134">
        <f>(P3+P4)/U25</f>
        <v>0</v>
      </c>
      <c r="D3" s="135">
        <v>0.0005</v>
      </c>
      <c r="E3" s="136">
        <f>(Q3+Q4)/U25</f>
        <v>0</v>
      </c>
      <c r="F3" s="137">
        <v>0</v>
      </c>
      <c r="G3" s="138" t="s">
        <v>254</v>
      </c>
      <c r="H3" s="139" t="s">
        <v>254</v>
      </c>
      <c r="I3" s="294">
        <f>60+40/B3*(B3-A3)</f>
        <v>100</v>
      </c>
      <c r="J3" s="295">
        <f>60+40/D3*(D3-C3)</f>
        <v>100</v>
      </c>
      <c r="K3" s="296">
        <f>IF(E3=F3,100,0)</f>
        <v>100</v>
      </c>
      <c r="L3" s="297" t="s">
        <v>254</v>
      </c>
      <c r="M3" s="298"/>
      <c r="N3" s="299" t="s">
        <v>256</v>
      </c>
      <c r="O3" s="300">
        <v>0</v>
      </c>
      <c r="P3" s="300">
        <v>0</v>
      </c>
      <c r="Q3" s="300">
        <v>0</v>
      </c>
      <c r="R3" s="391" t="s">
        <v>254</v>
      </c>
      <c r="S3" s="391" t="s">
        <v>254</v>
      </c>
      <c r="T3" s="391" t="s">
        <v>254</v>
      </c>
      <c r="U3" s="392" t="s">
        <v>254</v>
      </c>
      <c r="V3" s="393"/>
      <c r="W3" s="394"/>
      <c r="X3" s="395"/>
      <c r="Y3" s="446"/>
      <c r="Z3" s="447" t="s">
        <v>30</v>
      </c>
      <c r="AA3" s="430" t="s">
        <v>30</v>
      </c>
      <c r="AB3" s="443">
        <f>SUM(O3:Q3)</f>
        <v>0</v>
      </c>
      <c r="AC3" s="444" t="str">
        <f t="shared" ref="AC3:AC28" si="0">TRIM(X3)</f>
        <v/>
      </c>
      <c r="AD3" s="444" t="str">
        <f t="shared" ref="AD3:AD23" si="1">SUBSTITUTE(TRIM(Y3),"、【",CHAR(10)&amp;"【")</f>
        <v/>
      </c>
      <c r="AE3" s="445" t="str">
        <f t="shared" ref="AE3:AE23" si="2">IF(LEN(AC3)&gt;1,Z3,"")</f>
        <v/>
      </c>
      <c r="AF3" s="445" t="str">
        <f t="shared" ref="AF3:AF24" si="3">IF(LEN(AD3)&gt;1,AA3,"")</f>
        <v/>
      </c>
      <c r="AG3" s="445" t="str">
        <f t="shared" ref="AG3:AG23" si="4">IF(LEN(AC3)&gt;1,AB3,"")</f>
        <v/>
      </c>
      <c r="AH3" s="445" t="str">
        <f t="shared" ref="AH3:AH24" si="5">IF(LEN(AD3)&gt;1,N3,"")</f>
        <v/>
      </c>
      <c r="AI3" s="474" t="e">
        <f>IF(AI2="","",IF(ISERROR(FIND("$",AC$24,AI2+1)),"",FIND("$",AC$24,AI2+1)))</f>
        <v>#VALUE!</v>
      </c>
      <c r="AJ3" s="474" t="e">
        <f>IF(AJ2="","",IF(ISERROR(FIND("$",AD$24,AJ2+1)),"",FIND("$",AD$24,AJ2+1)))</f>
        <v>#VALUE!</v>
      </c>
      <c r="AK3" s="474" t="e">
        <f>IF(AK2="","",IF(ISERROR(FIND("$",AE$24,AK2+1)),"",FIND("$",AE$24,AK2+1)))</f>
        <v>#VALUE!</v>
      </c>
      <c r="AL3" s="474" t="e">
        <f>IF(AL2="","",IF(ISERROR(FIND("$",AF$24,AL2+1)),"",FIND("$",AF$24,AL2+1)))</f>
        <v>#VALUE!</v>
      </c>
      <c r="AM3" s="474" t="e">
        <f>IF(AM2="","",IF(ISERROR(FIND("$",AG$24,AM2+1)),"",FIND("$",AG$24,AM2+1)))</f>
        <v>#VALUE!</v>
      </c>
      <c r="AN3" s="474" t="e">
        <f>IF(AN2="","",IF(ISERROR(FIND("$",AH$24,AN2+1)),"",FIND("$",AH$24,AN2+1)))</f>
        <v>#VALUE!</v>
      </c>
      <c r="AO3" s="477" t="e">
        <f t="shared" ref="AO3:AO8" si="6">IF(AJ2="","",IF(AJ3="",MID(AD$24,AJ2+1,LEN(AD$24)-AJ2),MID(AD$24,AJ2+1,AJ3-AJ2-1)))</f>
        <v>#VALUE!</v>
      </c>
      <c r="AP3" s="477"/>
      <c r="AQ3" s="477"/>
      <c r="AR3" s="477"/>
      <c r="AS3" s="115"/>
      <c r="AT3" s="115"/>
      <c r="AU3" s="115"/>
      <c r="AV3" s="115"/>
      <c r="AW3" s="115"/>
      <c r="AX3" s="115"/>
      <c r="AY3" s="115"/>
    </row>
    <row r="4" ht="15.75" customHeight="1" spans="1:51">
      <c r="A4" s="140"/>
      <c r="B4" s="141"/>
      <c r="C4" s="142"/>
      <c r="D4" s="143"/>
      <c r="E4" s="144"/>
      <c r="F4" s="145"/>
      <c r="G4" s="146"/>
      <c r="H4" s="147"/>
      <c r="I4" s="301"/>
      <c r="J4" s="302"/>
      <c r="K4" s="303"/>
      <c r="L4" s="304"/>
      <c r="M4" s="305"/>
      <c r="N4" s="299" t="s">
        <v>257</v>
      </c>
      <c r="O4" s="300">
        <v>0</v>
      </c>
      <c r="P4" s="300">
        <v>0</v>
      </c>
      <c r="Q4" s="300">
        <v>0</v>
      </c>
      <c r="R4" s="391" t="s">
        <v>254</v>
      </c>
      <c r="S4" s="391" t="s">
        <v>254</v>
      </c>
      <c r="T4" s="391" t="s">
        <v>254</v>
      </c>
      <c r="U4" s="392" t="s">
        <v>254</v>
      </c>
      <c r="V4" s="393"/>
      <c r="W4" s="394"/>
      <c r="X4" s="395"/>
      <c r="Y4" s="446"/>
      <c r="Z4" s="447" t="s">
        <v>30</v>
      </c>
      <c r="AA4" s="430" t="s">
        <v>30</v>
      </c>
      <c r="AB4" s="443">
        <f>SUM(O4:Q4)</f>
        <v>0</v>
      </c>
      <c r="AC4" s="444" t="str">
        <f t="shared" si="0"/>
        <v/>
      </c>
      <c r="AD4" s="444" t="str">
        <f t="shared" si="1"/>
        <v/>
      </c>
      <c r="AE4" s="445" t="str">
        <f t="shared" si="2"/>
        <v/>
      </c>
      <c r="AF4" s="445" t="str">
        <f t="shared" si="3"/>
        <v/>
      </c>
      <c r="AG4" s="445" t="str">
        <f t="shared" si="4"/>
        <v/>
      </c>
      <c r="AH4" s="445" t="str">
        <f t="shared" si="5"/>
        <v/>
      </c>
      <c r="AI4" s="474" t="e">
        <f>IF(AI3="","",IF(ISERROR(FIND("$",$AC$24,AI3+1)),"",FIND("$",$AC$24,AI3+1)))</f>
        <v>#VALUE!</v>
      </c>
      <c r="AJ4" s="474" t="e">
        <f>IF(AJ3="","",IF(ISERROR(FIND("$",AD$24,AJ3+1)),"",FIND("$",AD$24,AJ3+1)))</f>
        <v>#VALUE!</v>
      </c>
      <c r="AK4" s="474" t="e">
        <f>IF(AK3="","",IF(ISERROR(FIND("$",AE$24,AK3+1)),"",FIND("$",AE$24,AK3+1)))</f>
        <v>#VALUE!</v>
      </c>
      <c r="AL4" s="474" t="e">
        <f t="shared" ref="AL4:AL24" si="7">IF(AL3="","",IF(ISERROR(FIND("$",AF$24,AL3+1)),"",FIND("$",AF$24,AL3+1)))</f>
        <v>#VALUE!</v>
      </c>
      <c r="AM4" s="474" t="e">
        <f>IF(AM3="","",IF(ISERROR(FIND("$",AG$24,AM3+1)),"",FIND("$",AG$24,AM3+1)))</f>
        <v>#VALUE!</v>
      </c>
      <c r="AN4" s="474" t="e">
        <f t="shared" ref="AN4:AN24" si="8">IF(AN3="","",IF(ISERROR(FIND("$",AH$24,AN3+1)),"",FIND("$",AH$24,AN3+1)))</f>
        <v>#VALUE!</v>
      </c>
      <c r="AO4" s="477" t="e">
        <f t="shared" si="6"/>
        <v>#VALUE!</v>
      </c>
      <c r="AP4" s="471"/>
      <c r="AQ4" s="471"/>
      <c r="AR4" s="471"/>
      <c r="AS4" s="115"/>
      <c r="AT4" s="115"/>
      <c r="AU4" s="115"/>
      <c r="AV4" s="115"/>
      <c r="AW4" s="115"/>
      <c r="AX4" s="115"/>
      <c r="AY4" s="115"/>
    </row>
    <row r="5" ht="15.75" customHeight="1" spans="1:51">
      <c r="A5" s="148" t="s">
        <v>254</v>
      </c>
      <c r="B5" s="149"/>
      <c r="C5" s="150" t="s">
        <v>254</v>
      </c>
      <c r="D5" s="151"/>
      <c r="E5" s="152" t="s">
        <v>254</v>
      </c>
      <c r="F5" s="153"/>
      <c r="G5" s="154">
        <f>R5/U26</f>
        <v>0</v>
      </c>
      <c r="H5" s="155">
        <v>0.01</v>
      </c>
      <c r="I5" s="306" t="s">
        <v>254</v>
      </c>
      <c r="J5" s="307" t="s">
        <v>254</v>
      </c>
      <c r="K5" s="308" t="s">
        <v>254</v>
      </c>
      <c r="L5" s="309">
        <f>60+40/H5*(H5-G5)</f>
        <v>100</v>
      </c>
      <c r="M5" s="310"/>
      <c r="N5" s="311" t="s">
        <v>258</v>
      </c>
      <c r="O5" s="312" t="s">
        <v>254</v>
      </c>
      <c r="P5" s="312" t="s">
        <v>254</v>
      </c>
      <c r="Q5" s="312" t="s">
        <v>254</v>
      </c>
      <c r="R5" s="355">
        <v>0</v>
      </c>
      <c r="S5" s="352" t="s">
        <v>254</v>
      </c>
      <c r="T5" s="352" t="s">
        <v>254</v>
      </c>
      <c r="U5" s="396" t="s">
        <v>254</v>
      </c>
      <c r="V5" s="397"/>
      <c r="W5" s="398"/>
      <c r="X5" s="399"/>
      <c r="Y5" s="448"/>
      <c r="Z5" s="449" t="s">
        <v>30</v>
      </c>
      <c r="AA5" s="450" t="s">
        <v>30</v>
      </c>
      <c r="AB5" s="443">
        <f>SUM(R5)</f>
        <v>0</v>
      </c>
      <c r="AC5" s="444" t="str">
        <f t="shared" si="0"/>
        <v/>
      </c>
      <c r="AD5" s="444" t="str">
        <f t="shared" si="1"/>
        <v/>
      </c>
      <c r="AE5" s="445" t="str">
        <f t="shared" si="2"/>
        <v/>
      </c>
      <c r="AF5" s="445" t="str">
        <f t="shared" si="3"/>
        <v/>
      </c>
      <c r="AG5" s="445" t="str">
        <f t="shared" si="4"/>
        <v/>
      </c>
      <c r="AH5" s="445" t="str">
        <f t="shared" si="5"/>
        <v/>
      </c>
      <c r="AI5" s="474" t="e">
        <f>IF(AI4="","",IF(ISERROR(FIND("$",$AC$24,AI4+1)),"",FIND("$",$AC$24,AI4+1)))</f>
        <v>#VALUE!</v>
      </c>
      <c r="AJ5" s="474" t="e">
        <f>IF(AJ4="","",IF(ISERROR(FIND("$",AD$24,AJ4+1)),"",FIND("$",AD$24,AJ4+1)))</f>
        <v>#VALUE!</v>
      </c>
      <c r="AK5" s="474" t="e">
        <f>IF(AK4="","",IF(ISERROR(FIND("$",AE$24,AK4+1)),"",FIND("$",AE$24,AK4+1)))</f>
        <v>#VALUE!</v>
      </c>
      <c r="AL5" s="474" t="e">
        <f t="shared" si="7"/>
        <v>#VALUE!</v>
      </c>
      <c r="AM5" s="474" t="e">
        <f>IF(AM4="","",IF(ISERROR(FIND("$",AG$24,AM4+1)),"",FIND("$",AG$24,AM4+1)))</f>
        <v>#VALUE!</v>
      </c>
      <c r="AN5" s="474" t="e">
        <f t="shared" si="8"/>
        <v>#VALUE!</v>
      </c>
      <c r="AO5" s="477" t="e">
        <f t="shared" si="6"/>
        <v>#VALUE!</v>
      </c>
      <c r="AP5" s="471"/>
      <c r="AQ5" s="471"/>
      <c r="AR5" s="471"/>
      <c r="AS5" s="115"/>
      <c r="AT5" s="115"/>
      <c r="AU5" s="115"/>
      <c r="AV5" s="115"/>
      <c r="AW5" s="115"/>
      <c r="AX5" s="115"/>
      <c r="AY5" s="115"/>
    </row>
    <row r="6" ht="15.75" customHeight="1" spans="1:51">
      <c r="A6" s="124" t="s">
        <v>254</v>
      </c>
      <c r="B6" s="125" t="s">
        <v>254</v>
      </c>
      <c r="C6" s="126" t="s">
        <v>254</v>
      </c>
      <c r="D6" s="127" t="s">
        <v>254</v>
      </c>
      <c r="E6" s="128" t="s">
        <v>254</v>
      </c>
      <c r="F6" s="129" t="s">
        <v>254</v>
      </c>
      <c r="G6" s="130">
        <f>IF(R6&gt;0,100%,0%)</f>
        <v>0</v>
      </c>
      <c r="H6" s="131">
        <v>0</v>
      </c>
      <c r="I6" s="287" t="s">
        <v>254</v>
      </c>
      <c r="J6" s="288" t="s">
        <v>254</v>
      </c>
      <c r="K6" s="289" t="s">
        <v>254</v>
      </c>
      <c r="L6" s="290">
        <f>IF(G6=H6,100,0)</f>
        <v>100</v>
      </c>
      <c r="M6" s="313"/>
      <c r="N6" s="314" t="s">
        <v>259</v>
      </c>
      <c r="O6" s="315" t="s">
        <v>254</v>
      </c>
      <c r="P6" s="315" t="s">
        <v>254</v>
      </c>
      <c r="Q6" s="315" t="s">
        <v>254</v>
      </c>
      <c r="R6" s="354">
        <v>0</v>
      </c>
      <c r="S6" s="345" t="s">
        <v>254</v>
      </c>
      <c r="T6" s="345" t="s">
        <v>254</v>
      </c>
      <c r="U6" s="400" t="s">
        <v>254</v>
      </c>
      <c r="V6" s="388"/>
      <c r="W6" s="389"/>
      <c r="X6" s="390"/>
      <c r="Y6" s="440"/>
      <c r="Z6" s="441" t="s">
        <v>30</v>
      </c>
      <c r="AA6" s="442" t="s">
        <v>30</v>
      </c>
      <c r="AB6" s="443">
        <f>SUM(R6)</f>
        <v>0</v>
      </c>
      <c r="AC6" s="444" t="str">
        <f t="shared" si="0"/>
        <v/>
      </c>
      <c r="AD6" s="444" t="str">
        <f t="shared" si="1"/>
        <v/>
      </c>
      <c r="AE6" s="445" t="str">
        <f t="shared" si="2"/>
        <v/>
      </c>
      <c r="AF6" s="445" t="str">
        <f t="shared" si="3"/>
        <v/>
      </c>
      <c r="AG6" s="445" t="str">
        <f t="shared" si="4"/>
        <v/>
      </c>
      <c r="AH6" s="445" t="str">
        <f t="shared" si="5"/>
        <v/>
      </c>
      <c r="AI6" s="474" t="e">
        <f>IF(AI5="","",IF(ISERROR(FIND("$",$AC$24,AI5+1)),"",FIND("$",$AC$24,AI5+1)))</f>
        <v>#VALUE!</v>
      </c>
      <c r="AJ6" s="474" t="e">
        <f>IF(AJ5="","",IF(ISERROR(FIND("$",AD$24,AJ5+1)),"",FIND("$",AD$24,AJ5+1)))</f>
        <v>#VALUE!</v>
      </c>
      <c r="AK6" s="474" t="e">
        <f>IF(AK5="","",IF(ISERROR(FIND("$",AE$24,AK5+1)),"",FIND("$",AE$24,AK5+1)))</f>
        <v>#VALUE!</v>
      </c>
      <c r="AL6" s="474" t="e">
        <f t="shared" si="7"/>
        <v>#VALUE!</v>
      </c>
      <c r="AM6" s="474" t="e">
        <f>IF(AM5="","",IF(ISERROR(FIND("$",AG$24,AM5+1)),"",FIND("$",AG$24,AM5+1)))</f>
        <v>#VALUE!</v>
      </c>
      <c r="AN6" s="474" t="e">
        <f t="shared" si="8"/>
        <v>#VALUE!</v>
      </c>
      <c r="AO6" s="477" t="e">
        <f t="shared" si="6"/>
        <v>#VALUE!</v>
      </c>
      <c r="AP6" s="471"/>
      <c r="AQ6" s="471"/>
      <c r="AR6" s="471"/>
      <c r="AS6" s="115"/>
      <c r="AT6" s="115"/>
      <c r="AU6" s="115"/>
      <c r="AV6" s="115"/>
      <c r="AW6" s="115"/>
      <c r="AX6" s="115"/>
      <c r="AY6" s="115"/>
    </row>
    <row r="7" ht="15.75" customHeight="1" spans="1:51">
      <c r="A7" s="156" t="s">
        <v>254</v>
      </c>
      <c r="B7" s="157" t="s">
        <v>254</v>
      </c>
      <c r="C7" s="158" t="s">
        <v>254</v>
      </c>
      <c r="D7" s="159" t="s">
        <v>254</v>
      </c>
      <c r="E7" s="160" t="s">
        <v>254</v>
      </c>
      <c r="F7" s="161" t="s">
        <v>254</v>
      </c>
      <c r="G7" s="162">
        <f>IF(R7&gt;0,100%,0%)</f>
        <v>0</v>
      </c>
      <c r="H7" s="163">
        <v>0</v>
      </c>
      <c r="I7" s="316" t="s">
        <v>254</v>
      </c>
      <c r="J7" s="317" t="s">
        <v>254</v>
      </c>
      <c r="K7" s="318" t="s">
        <v>254</v>
      </c>
      <c r="L7" s="319">
        <f>IF(G7=H7,100,0)</f>
        <v>100</v>
      </c>
      <c r="M7" s="298"/>
      <c r="N7" s="320" t="s">
        <v>260</v>
      </c>
      <c r="O7" s="321" t="s">
        <v>254</v>
      </c>
      <c r="P7" s="321" t="s">
        <v>254</v>
      </c>
      <c r="Q7" s="321" t="s">
        <v>254</v>
      </c>
      <c r="R7" s="401">
        <v>0</v>
      </c>
      <c r="S7" s="391" t="s">
        <v>254</v>
      </c>
      <c r="T7" s="391" t="s">
        <v>254</v>
      </c>
      <c r="U7" s="392" t="s">
        <v>254</v>
      </c>
      <c r="V7" s="393"/>
      <c r="W7" s="394"/>
      <c r="X7" s="395"/>
      <c r="Y7" s="446"/>
      <c r="Z7" s="447" t="s">
        <v>30</v>
      </c>
      <c r="AA7" s="430" t="s">
        <v>30</v>
      </c>
      <c r="AB7" s="443">
        <f>SUM(R7)</f>
        <v>0</v>
      </c>
      <c r="AC7" s="444" t="str">
        <f t="shared" si="0"/>
        <v/>
      </c>
      <c r="AD7" s="444" t="str">
        <f t="shared" si="1"/>
        <v/>
      </c>
      <c r="AE7" s="445" t="str">
        <f t="shared" si="2"/>
        <v/>
      </c>
      <c r="AF7" s="445" t="str">
        <f t="shared" si="3"/>
        <v/>
      </c>
      <c r="AG7" s="445" t="str">
        <f t="shared" si="4"/>
        <v/>
      </c>
      <c r="AH7" s="445" t="str">
        <f t="shared" si="5"/>
        <v/>
      </c>
      <c r="AI7" s="474" t="e">
        <f>IF(AI6="","",IF(ISERROR(FIND("$",$AC$24,AI6+1)),"",FIND("$",$AC$24,AI6+1)))</f>
        <v>#VALUE!</v>
      </c>
      <c r="AJ7" s="474" t="e">
        <f>IF(AJ6="","",IF(ISERROR(FIND("$",AD$24,AJ6+1)),"",FIND("$",AD$24,AJ6+1)))</f>
        <v>#VALUE!</v>
      </c>
      <c r="AK7" s="474" t="e">
        <f>IF(AK6="","",IF(ISERROR(FIND("$",AE$24,AK6+1)),"",FIND("$",AE$24,AK6+1)))</f>
        <v>#VALUE!</v>
      </c>
      <c r="AL7" s="474" t="e">
        <f t="shared" si="7"/>
        <v>#VALUE!</v>
      </c>
      <c r="AM7" s="474" t="e">
        <f>IF(AM6="","",IF(ISERROR(FIND("$",AG$24,AM6+1)),"",FIND("$",AG$24,AM6+1)))</f>
        <v>#VALUE!</v>
      </c>
      <c r="AN7" s="474" t="e">
        <f t="shared" si="8"/>
        <v>#VALUE!</v>
      </c>
      <c r="AO7" s="477" t="e">
        <f t="shared" si="6"/>
        <v>#VALUE!</v>
      </c>
      <c r="AP7" s="471"/>
      <c r="AQ7" s="471"/>
      <c r="AR7" s="471"/>
      <c r="AS7" s="115"/>
      <c r="AT7" s="115"/>
      <c r="AU7" s="115"/>
      <c r="AV7" s="115"/>
      <c r="AW7" s="115"/>
      <c r="AX7" s="115"/>
      <c r="AY7" s="115"/>
    </row>
    <row r="8" ht="15.75" customHeight="1" spans="1:51">
      <c r="A8" s="148" t="s">
        <v>254</v>
      </c>
      <c r="B8" s="149" t="s">
        <v>254</v>
      </c>
      <c r="C8" s="150" t="s">
        <v>254</v>
      </c>
      <c r="D8" s="151" t="s">
        <v>254</v>
      </c>
      <c r="E8" s="152" t="s">
        <v>254</v>
      </c>
      <c r="F8" s="153" t="s">
        <v>254</v>
      </c>
      <c r="G8" s="154">
        <f>IF(R8&gt;0,100%,0%)</f>
        <v>0</v>
      </c>
      <c r="H8" s="155">
        <v>0</v>
      </c>
      <c r="I8" s="306" t="s">
        <v>254</v>
      </c>
      <c r="J8" s="307" t="s">
        <v>254</v>
      </c>
      <c r="K8" s="308" t="s">
        <v>254</v>
      </c>
      <c r="L8" s="309">
        <f>IF(G8=H8,100,0)</f>
        <v>100</v>
      </c>
      <c r="M8" s="310"/>
      <c r="N8" s="311" t="s">
        <v>261</v>
      </c>
      <c r="O8" s="312" t="s">
        <v>254</v>
      </c>
      <c r="P8" s="312" t="s">
        <v>254</v>
      </c>
      <c r="Q8" s="312" t="s">
        <v>254</v>
      </c>
      <c r="R8" s="355">
        <v>0</v>
      </c>
      <c r="S8" s="352" t="s">
        <v>254</v>
      </c>
      <c r="T8" s="352" t="s">
        <v>254</v>
      </c>
      <c r="U8" s="396" t="s">
        <v>254</v>
      </c>
      <c r="V8" s="397"/>
      <c r="W8" s="398"/>
      <c r="X8" s="399"/>
      <c r="Y8" s="448"/>
      <c r="Z8" s="449" t="s">
        <v>30</v>
      </c>
      <c r="AA8" s="450" t="s">
        <v>30</v>
      </c>
      <c r="AB8" s="443">
        <f>SUM(R8)</f>
        <v>0</v>
      </c>
      <c r="AC8" s="444" t="str">
        <f t="shared" si="0"/>
        <v/>
      </c>
      <c r="AD8" s="444" t="str">
        <f t="shared" si="1"/>
        <v/>
      </c>
      <c r="AE8" s="445" t="str">
        <f t="shared" si="2"/>
        <v/>
      </c>
      <c r="AF8" s="445" t="str">
        <f t="shared" si="3"/>
        <v/>
      </c>
      <c r="AG8" s="445" t="str">
        <f t="shared" si="4"/>
        <v/>
      </c>
      <c r="AH8" s="445" t="str">
        <f t="shared" si="5"/>
        <v/>
      </c>
      <c r="AI8" s="474" t="e">
        <f t="shared" ref="AI8:AI23" si="9">IF(AI7="","",IF(ISERROR(FIND("$",$AC$24,AI7+1)),"",FIND("$",$AC$24,AI7+1)))</f>
        <v>#VALUE!</v>
      </c>
      <c r="AJ8" s="474" t="e">
        <f t="shared" ref="AJ8:AJ23" si="10">IF(AJ7="","",IF(ISERROR(FIND("$",AD$24,AJ7+1)),"",FIND("$",AD$24,AJ7+1)))</f>
        <v>#VALUE!</v>
      </c>
      <c r="AK8" s="474" t="e">
        <f t="shared" ref="AK8:AK23" si="11">IF(AK7="","",IF(ISERROR(FIND("$",AE$24,AK7+1)),"",FIND("$",AE$24,AK7+1)))</f>
        <v>#VALUE!</v>
      </c>
      <c r="AL8" s="474" t="e">
        <f t="shared" si="7"/>
        <v>#VALUE!</v>
      </c>
      <c r="AM8" s="474" t="e">
        <f t="shared" ref="AM8:AM23" si="12">IF(AM7="","",IF(ISERROR(FIND("$",AG$24,AM7+1)),"",FIND("$",AG$24,AM7+1)))</f>
        <v>#VALUE!</v>
      </c>
      <c r="AN8" s="474" t="e">
        <f t="shared" si="8"/>
        <v>#VALUE!</v>
      </c>
      <c r="AO8" s="477" t="e">
        <f t="shared" si="6"/>
        <v>#VALUE!</v>
      </c>
      <c r="AP8" s="471"/>
      <c r="AQ8" s="471"/>
      <c r="AR8" s="471"/>
      <c r="AS8" s="115"/>
      <c r="AT8" s="115"/>
      <c r="AU8" s="115"/>
      <c r="AV8" s="115"/>
      <c r="AW8" s="115"/>
      <c r="AX8" s="115"/>
      <c r="AY8" s="115"/>
    </row>
    <row r="9" ht="15.75" customHeight="1" spans="1:51">
      <c r="A9" s="124">
        <f>(O9+O10)/U25</f>
        <v>0</v>
      </c>
      <c r="B9" s="164">
        <v>0.003</v>
      </c>
      <c r="C9" s="126">
        <f>(P9+P10)/U25</f>
        <v>0</v>
      </c>
      <c r="D9" s="165">
        <v>0.0005</v>
      </c>
      <c r="E9" s="128">
        <f>(Q9+Q10)/U25</f>
        <v>0</v>
      </c>
      <c r="F9" s="166">
        <v>0</v>
      </c>
      <c r="G9" s="167" t="s">
        <v>254</v>
      </c>
      <c r="H9" s="168" t="s">
        <v>254</v>
      </c>
      <c r="I9" s="322">
        <f>60+40/B9*(B9-A9)</f>
        <v>100</v>
      </c>
      <c r="J9" s="323">
        <f>60+40/D9*(D9-C9)</f>
        <v>100</v>
      </c>
      <c r="K9" s="324">
        <f>IF(E9=F9,100,0)</f>
        <v>100</v>
      </c>
      <c r="L9" s="325" t="s">
        <v>254</v>
      </c>
      <c r="M9" s="313"/>
      <c r="N9" s="326" t="s">
        <v>262</v>
      </c>
      <c r="O9" s="327">
        <v>0</v>
      </c>
      <c r="P9" s="327">
        <v>0</v>
      </c>
      <c r="Q9" s="327">
        <v>0</v>
      </c>
      <c r="R9" s="345" t="s">
        <v>254</v>
      </c>
      <c r="S9" s="345" t="s">
        <v>254</v>
      </c>
      <c r="T9" s="345" t="s">
        <v>254</v>
      </c>
      <c r="U9" s="400" t="s">
        <v>254</v>
      </c>
      <c r="V9" s="388"/>
      <c r="W9" s="389"/>
      <c r="X9" s="390"/>
      <c r="Y9" s="440"/>
      <c r="Z9" s="441" t="s">
        <v>81</v>
      </c>
      <c r="AA9" s="442" t="s">
        <v>81</v>
      </c>
      <c r="AB9" s="443">
        <f>SUM(O9:Q9)</f>
        <v>0</v>
      </c>
      <c r="AC9" s="444" t="str">
        <f t="shared" si="0"/>
        <v/>
      </c>
      <c r="AD9" s="444" t="str">
        <f t="shared" si="1"/>
        <v/>
      </c>
      <c r="AE9" s="445" t="str">
        <f t="shared" si="2"/>
        <v/>
      </c>
      <c r="AF9" s="445" t="str">
        <f t="shared" si="3"/>
        <v/>
      </c>
      <c r="AG9" s="445" t="str">
        <f t="shared" si="4"/>
        <v/>
      </c>
      <c r="AH9" s="445" t="str">
        <f t="shared" si="5"/>
        <v/>
      </c>
      <c r="AI9" s="474" t="e">
        <f t="shared" si="9"/>
        <v>#VALUE!</v>
      </c>
      <c r="AJ9" s="474" t="e">
        <f t="shared" si="10"/>
        <v>#VALUE!</v>
      </c>
      <c r="AK9" s="474" t="e">
        <f t="shared" si="11"/>
        <v>#VALUE!</v>
      </c>
      <c r="AL9" s="474" t="e">
        <f t="shared" si="7"/>
        <v>#VALUE!</v>
      </c>
      <c r="AM9" s="474" t="e">
        <f t="shared" si="12"/>
        <v>#VALUE!</v>
      </c>
      <c r="AN9" s="474" t="e">
        <f t="shared" si="8"/>
        <v>#VALUE!</v>
      </c>
      <c r="AO9" s="477" t="e">
        <f t="shared" ref="AO9:AO23" si="13">IF(AJ8="","",IF(AJ9="",MID(AD$24,AJ8+1,LEN(AD$24)-AJ8),MID(AD$24,AJ8+1,AJ9-AJ8-1)))</f>
        <v>#VALUE!</v>
      </c>
      <c r="AP9" s="471"/>
      <c r="AQ9" s="471"/>
      <c r="AR9" s="471"/>
      <c r="AS9" s="115"/>
      <c r="AT9" s="115"/>
      <c r="AU9" s="115"/>
      <c r="AV9" s="115"/>
      <c r="AW9" s="115"/>
      <c r="AX9" s="115"/>
      <c r="AY9" s="115"/>
    </row>
    <row r="10" ht="15.75" customHeight="1" spans="1:51">
      <c r="A10" s="148"/>
      <c r="B10" s="169"/>
      <c r="C10" s="150"/>
      <c r="D10" s="170"/>
      <c r="E10" s="152"/>
      <c r="F10" s="171"/>
      <c r="G10" s="172"/>
      <c r="H10" s="173"/>
      <c r="I10" s="328"/>
      <c r="J10" s="329"/>
      <c r="K10" s="330"/>
      <c r="L10" s="331"/>
      <c r="M10" s="332"/>
      <c r="N10" s="333" t="s">
        <v>263</v>
      </c>
      <c r="O10" s="334">
        <v>0</v>
      </c>
      <c r="P10" s="334">
        <v>0</v>
      </c>
      <c r="Q10" s="334">
        <v>0</v>
      </c>
      <c r="R10" s="352" t="s">
        <v>254</v>
      </c>
      <c r="S10" s="352" t="s">
        <v>254</v>
      </c>
      <c r="T10" s="352" t="s">
        <v>254</v>
      </c>
      <c r="U10" s="396" t="s">
        <v>254</v>
      </c>
      <c r="V10" s="397"/>
      <c r="W10" s="398"/>
      <c r="X10" s="399"/>
      <c r="Y10" s="448"/>
      <c r="Z10" s="449" t="s">
        <v>81</v>
      </c>
      <c r="AA10" s="450" t="s">
        <v>81</v>
      </c>
      <c r="AB10" s="443">
        <f>SUM(O10:Q10)</f>
        <v>0</v>
      </c>
      <c r="AC10" s="444" t="str">
        <f t="shared" si="0"/>
        <v/>
      </c>
      <c r="AD10" s="444" t="str">
        <f t="shared" si="1"/>
        <v/>
      </c>
      <c r="AE10" s="445" t="str">
        <f t="shared" si="2"/>
        <v/>
      </c>
      <c r="AF10" s="445" t="str">
        <f t="shared" si="3"/>
        <v/>
      </c>
      <c r="AG10" s="445" t="str">
        <f t="shared" si="4"/>
        <v/>
      </c>
      <c r="AH10" s="445" t="str">
        <f t="shared" si="5"/>
        <v/>
      </c>
      <c r="AI10" s="474" t="e">
        <f t="shared" si="9"/>
        <v>#VALUE!</v>
      </c>
      <c r="AJ10" s="474" t="e">
        <f t="shared" si="10"/>
        <v>#VALUE!</v>
      </c>
      <c r="AK10" s="474" t="e">
        <f t="shared" si="11"/>
        <v>#VALUE!</v>
      </c>
      <c r="AL10" s="474" t="e">
        <f t="shared" si="7"/>
        <v>#VALUE!</v>
      </c>
      <c r="AM10" s="474" t="e">
        <f t="shared" si="12"/>
        <v>#VALUE!</v>
      </c>
      <c r="AN10" s="474" t="e">
        <f t="shared" si="8"/>
        <v>#VALUE!</v>
      </c>
      <c r="AO10" s="477" t="e">
        <f t="shared" si="13"/>
        <v>#VALUE!</v>
      </c>
      <c r="AP10" s="471"/>
      <c r="AQ10" s="471"/>
      <c r="AR10" s="471"/>
      <c r="AS10" s="115"/>
      <c r="AT10" s="115"/>
      <c r="AU10" s="115"/>
      <c r="AV10" s="115"/>
      <c r="AW10" s="115"/>
      <c r="AX10" s="115"/>
      <c r="AY10" s="115"/>
    </row>
    <row r="11" ht="15.75" customHeight="1" spans="1:51">
      <c r="A11" s="124">
        <f>(O11+O12)/U25</f>
        <v>0</v>
      </c>
      <c r="B11" s="164">
        <v>0.003</v>
      </c>
      <c r="C11" s="126">
        <f>(P11+P12)/U25</f>
        <v>0</v>
      </c>
      <c r="D11" s="165">
        <v>0.0005</v>
      </c>
      <c r="E11" s="128">
        <f>(Q11+Q12)/U25</f>
        <v>0</v>
      </c>
      <c r="F11" s="166">
        <v>0</v>
      </c>
      <c r="G11" s="167" t="s">
        <v>254</v>
      </c>
      <c r="H11" s="168" t="s">
        <v>254</v>
      </c>
      <c r="I11" s="322">
        <f>60+40/B11*(B11-A11)</f>
        <v>100</v>
      </c>
      <c r="J11" s="323">
        <f>60+40/D11*(D11-C11)</f>
        <v>100</v>
      </c>
      <c r="K11" s="324">
        <f>IF(E11=F11,100,0)</f>
        <v>100</v>
      </c>
      <c r="L11" s="325" t="s">
        <v>254</v>
      </c>
      <c r="M11" s="313"/>
      <c r="N11" s="326" t="s">
        <v>264</v>
      </c>
      <c r="O11" s="327">
        <v>0</v>
      </c>
      <c r="P11" s="327">
        <v>0</v>
      </c>
      <c r="Q11" s="327">
        <v>0</v>
      </c>
      <c r="R11" s="345" t="s">
        <v>254</v>
      </c>
      <c r="S11" s="345" t="s">
        <v>254</v>
      </c>
      <c r="T11" s="345" t="s">
        <v>254</v>
      </c>
      <c r="U11" s="400" t="s">
        <v>254</v>
      </c>
      <c r="V11" s="388"/>
      <c r="W11" s="389"/>
      <c r="X11" s="390"/>
      <c r="Y11" s="440"/>
      <c r="Z11" s="441" t="s">
        <v>91</v>
      </c>
      <c r="AA11" s="442" t="s">
        <v>91</v>
      </c>
      <c r="AB11" s="443">
        <f t="shared" ref="AB11:AB18" si="14">SUM(O11:Q11)</f>
        <v>0</v>
      </c>
      <c r="AC11" s="444" t="str">
        <f t="shared" si="0"/>
        <v/>
      </c>
      <c r="AD11" s="444" t="str">
        <f t="shared" si="1"/>
        <v/>
      </c>
      <c r="AE11" s="445" t="str">
        <f t="shared" si="2"/>
        <v/>
      </c>
      <c r="AF11" s="445" t="str">
        <f t="shared" si="3"/>
        <v/>
      </c>
      <c r="AG11" s="445" t="str">
        <f t="shared" si="4"/>
        <v/>
      </c>
      <c r="AH11" s="445" t="str">
        <f t="shared" si="5"/>
        <v/>
      </c>
      <c r="AI11" s="474" t="e">
        <f t="shared" si="9"/>
        <v>#VALUE!</v>
      </c>
      <c r="AJ11" s="474" t="e">
        <f t="shared" si="10"/>
        <v>#VALUE!</v>
      </c>
      <c r="AK11" s="474" t="e">
        <f t="shared" si="11"/>
        <v>#VALUE!</v>
      </c>
      <c r="AL11" s="474" t="e">
        <f t="shared" si="7"/>
        <v>#VALUE!</v>
      </c>
      <c r="AM11" s="474" t="e">
        <f t="shared" si="12"/>
        <v>#VALUE!</v>
      </c>
      <c r="AN11" s="474" t="e">
        <f t="shared" si="8"/>
        <v>#VALUE!</v>
      </c>
      <c r="AO11" s="477" t="e">
        <f t="shared" si="13"/>
        <v>#VALUE!</v>
      </c>
      <c r="AP11" s="471"/>
      <c r="AQ11" s="471"/>
      <c r="AR11" s="471"/>
      <c r="AS11" s="115"/>
      <c r="AT11" s="115"/>
      <c r="AU11" s="115"/>
      <c r="AV11" s="115"/>
      <c r="AW11" s="115"/>
      <c r="AX11" s="115"/>
      <c r="AY11" s="115"/>
    </row>
    <row r="12" ht="15.75" customHeight="1" spans="1:51">
      <c r="A12" s="148"/>
      <c r="B12" s="169"/>
      <c r="C12" s="150"/>
      <c r="D12" s="170"/>
      <c r="E12" s="152"/>
      <c r="F12" s="171"/>
      <c r="G12" s="172"/>
      <c r="H12" s="173"/>
      <c r="I12" s="328"/>
      <c r="J12" s="329"/>
      <c r="K12" s="330"/>
      <c r="L12" s="331"/>
      <c r="M12" s="332"/>
      <c r="N12" s="333" t="s">
        <v>265</v>
      </c>
      <c r="O12" s="334">
        <v>0</v>
      </c>
      <c r="P12" s="334">
        <v>0</v>
      </c>
      <c r="Q12" s="334">
        <v>0</v>
      </c>
      <c r="R12" s="352" t="s">
        <v>254</v>
      </c>
      <c r="S12" s="352" t="s">
        <v>254</v>
      </c>
      <c r="T12" s="352" t="s">
        <v>254</v>
      </c>
      <c r="U12" s="396" t="s">
        <v>254</v>
      </c>
      <c r="V12" s="397"/>
      <c r="W12" s="398"/>
      <c r="X12" s="399"/>
      <c r="Y12" s="448"/>
      <c r="Z12" s="449" t="s">
        <v>91</v>
      </c>
      <c r="AA12" s="450" t="s">
        <v>91</v>
      </c>
      <c r="AB12" s="443">
        <f t="shared" si="14"/>
        <v>0</v>
      </c>
      <c r="AC12" s="444" t="str">
        <f t="shared" si="0"/>
        <v/>
      </c>
      <c r="AD12" s="444" t="str">
        <f t="shared" si="1"/>
        <v/>
      </c>
      <c r="AE12" s="445" t="str">
        <f t="shared" si="2"/>
        <v/>
      </c>
      <c r="AF12" s="445" t="str">
        <f t="shared" si="3"/>
        <v/>
      </c>
      <c r="AG12" s="445" t="str">
        <f t="shared" si="4"/>
        <v/>
      </c>
      <c r="AH12" s="445" t="str">
        <f t="shared" si="5"/>
        <v/>
      </c>
      <c r="AI12" s="474" t="e">
        <f t="shared" si="9"/>
        <v>#VALUE!</v>
      </c>
      <c r="AJ12" s="474" t="e">
        <f t="shared" si="10"/>
        <v>#VALUE!</v>
      </c>
      <c r="AK12" s="474" t="e">
        <f t="shared" si="11"/>
        <v>#VALUE!</v>
      </c>
      <c r="AL12" s="474" t="e">
        <f t="shared" si="7"/>
        <v>#VALUE!</v>
      </c>
      <c r="AM12" s="474" t="e">
        <f t="shared" si="12"/>
        <v>#VALUE!</v>
      </c>
      <c r="AN12" s="474" t="e">
        <f t="shared" si="8"/>
        <v>#VALUE!</v>
      </c>
      <c r="AO12" s="477" t="e">
        <f t="shared" si="13"/>
        <v>#VALUE!</v>
      </c>
      <c r="AP12" s="471"/>
      <c r="AQ12" s="471"/>
      <c r="AR12" s="471"/>
      <c r="AS12" s="115"/>
      <c r="AT12" s="115"/>
      <c r="AU12" s="115"/>
      <c r="AV12" s="115"/>
      <c r="AW12" s="115"/>
      <c r="AX12" s="115"/>
      <c r="AY12" s="115"/>
    </row>
    <row r="13" ht="15.75" customHeight="1" spans="1:51">
      <c r="A13" s="116">
        <f>O13/U25</f>
        <v>0</v>
      </c>
      <c r="B13" s="174">
        <v>0.004</v>
      </c>
      <c r="C13" s="118">
        <f>(P13+Q13)/U25</f>
        <v>0</v>
      </c>
      <c r="D13" s="175">
        <v>0.0007</v>
      </c>
      <c r="E13" s="120" t="s">
        <v>254</v>
      </c>
      <c r="F13" s="176" t="s">
        <v>254</v>
      </c>
      <c r="G13" s="122" t="s">
        <v>254</v>
      </c>
      <c r="H13" s="177" t="s">
        <v>254</v>
      </c>
      <c r="I13" s="335">
        <f>60+40/B13*(B13-A13)</f>
        <v>100</v>
      </c>
      <c r="J13" s="336">
        <f>60+40/D13*(D13-C13)</f>
        <v>100</v>
      </c>
      <c r="K13" s="282" t="s">
        <v>254</v>
      </c>
      <c r="L13" s="283" t="s">
        <v>254</v>
      </c>
      <c r="M13" s="337"/>
      <c r="N13" s="338" t="s">
        <v>266</v>
      </c>
      <c r="O13" s="339">
        <v>0</v>
      </c>
      <c r="P13" s="339">
        <v>0</v>
      </c>
      <c r="Q13" s="339">
        <v>0</v>
      </c>
      <c r="R13" s="251" t="s">
        <v>254</v>
      </c>
      <c r="S13" s="251" t="s">
        <v>254</v>
      </c>
      <c r="T13" s="251" t="s">
        <v>254</v>
      </c>
      <c r="U13" s="252" t="s">
        <v>254</v>
      </c>
      <c r="V13" s="402"/>
      <c r="W13" s="403"/>
      <c r="X13" s="404"/>
      <c r="Y13" s="451"/>
      <c r="Z13" s="452" t="s">
        <v>100</v>
      </c>
      <c r="AA13" s="453" t="s">
        <v>100</v>
      </c>
      <c r="AB13" s="443">
        <f t="shared" si="14"/>
        <v>0</v>
      </c>
      <c r="AC13" s="444" t="str">
        <f t="shared" si="0"/>
        <v/>
      </c>
      <c r="AD13" s="444" t="str">
        <f t="shared" si="1"/>
        <v/>
      </c>
      <c r="AE13" s="445" t="str">
        <f t="shared" si="2"/>
        <v/>
      </c>
      <c r="AF13" s="445" t="str">
        <f t="shared" si="3"/>
        <v/>
      </c>
      <c r="AG13" s="445" t="str">
        <f t="shared" si="4"/>
        <v/>
      </c>
      <c r="AH13" s="445" t="str">
        <f t="shared" si="5"/>
        <v/>
      </c>
      <c r="AI13" s="474" t="e">
        <f t="shared" si="9"/>
        <v>#VALUE!</v>
      </c>
      <c r="AJ13" s="474" t="e">
        <f t="shared" si="10"/>
        <v>#VALUE!</v>
      </c>
      <c r="AK13" s="474" t="e">
        <f t="shared" si="11"/>
        <v>#VALUE!</v>
      </c>
      <c r="AL13" s="474" t="e">
        <f t="shared" si="7"/>
        <v>#VALUE!</v>
      </c>
      <c r="AM13" s="474" t="e">
        <f t="shared" si="12"/>
        <v>#VALUE!</v>
      </c>
      <c r="AN13" s="474" t="e">
        <f t="shared" si="8"/>
        <v>#VALUE!</v>
      </c>
      <c r="AO13" s="477" t="e">
        <f t="shared" si="13"/>
        <v>#VALUE!</v>
      </c>
      <c r="AP13" s="471"/>
      <c r="AQ13" s="471"/>
      <c r="AR13" s="471"/>
      <c r="AS13" s="115"/>
      <c r="AT13" s="115"/>
      <c r="AU13" s="115"/>
      <c r="AV13" s="115"/>
      <c r="AW13" s="115"/>
      <c r="AX13" s="115"/>
      <c r="AY13" s="115"/>
    </row>
    <row r="14" ht="15.75" customHeight="1" spans="1:51">
      <c r="A14" s="178" t="s">
        <v>254</v>
      </c>
      <c r="B14" s="179" t="s">
        <v>254</v>
      </c>
      <c r="C14" s="180" t="s">
        <v>254</v>
      </c>
      <c r="D14" s="181" t="s">
        <v>254</v>
      </c>
      <c r="E14" s="182" t="s">
        <v>254</v>
      </c>
      <c r="F14" s="183" t="s">
        <v>254</v>
      </c>
      <c r="G14" s="167">
        <f>S14/U24</f>
        <v>0</v>
      </c>
      <c r="H14" s="184">
        <v>0.01</v>
      </c>
      <c r="I14" s="340" t="s">
        <v>254</v>
      </c>
      <c r="J14" s="341" t="s">
        <v>254</v>
      </c>
      <c r="K14" s="342" t="s">
        <v>254</v>
      </c>
      <c r="L14" s="343">
        <f>60+40/H14*(H14-G14)</f>
        <v>100</v>
      </c>
      <c r="M14" s="344"/>
      <c r="N14" s="314" t="s">
        <v>267</v>
      </c>
      <c r="O14" s="345" t="s">
        <v>254</v>
      </c>
      <c r="P14" s="345" t="s">
        <v>254</v>
      </c>
      <c r="Q14" s="345" t="s">
        <v>254</v>
      </c>
      <c r="R14" s="345" t="s">
        <v>254</v>
      </c>
      <c r="S14" s="354">
        <v>0</v>
      </c>
      <c r="T14" s="405">
        <v>0</v>
      </c>
      <c r="U14" s="400" t="s">
        <v>254</v>
      </c>
      <c r="V14" s="406" t="s">
        <v>268</v>
      </c>
      <c r="W14" s="389"/>
      <c r="X14" s="390"/>
      <c r="Y14" s="440"/>
      <c r="Z14" s="441" t="s">
        <v>254</v>
      </c>
      <c r="AA14" s="442" t="s">
        <v>139</v>
      </c>
      <c r="AB14" s="443"/>
      <c r="AC14" s="444" t="str">
        <f t="shared" si="0"/>
        <v/>
      </c>
      <c r="AD14" s="444" t="str">
        <f t="shared" si="1"/>
        <v/>
      </c>
      <c r="AE14" s="445" t="str">
        <f t="shared" si="2"/>
        <v/>
      </c>
      <c r="AF14" s="445" t="str">
        <f t="shared" si="3"/>
        <v/>
      </c>
      <c r="AG14" s="445" t="str">
        <f t="shared" si="4"/>
        <v/>
      </c>
      <c r="AH14" s="445" t="str">
        <f t="shared" si="5"/>
        <v/>
      </c>
      <c r="AI14" s="474" t="e">
        <f t="shared" si="9"/>
        <v>#VALUE!</v>
      </c>
      <c r="AJ14" s="474" t="e">
        <f t="shared" si="10"/>
        <v>#VALUE!</v>
      </c>
      <c r="AK14" s="474" t="e">
        <f t="shared" si="11"/>
        <v>#VALUE!</v>
      </c>
      <c r="AL14" s="474" t="e">
        <f t="shared" si="7"/>
        <v>#VALUE!</v>
      </c>
      <c r="AM14" s="474" t="e">
        <f t="shared" si="12"/>
        <v>#VALUE!</v>
      </c>
      <c r="AN14" s="474" t="e">
        <f t="shared" si="8"/>
        <v>#VALUE!</v>
      </c>
      <c r="AO14" s="477" t="e">
        <f t="shared" si="13"/>
        <v>#VALUE!</v>
      </c>
      <c r="AP14" s="471"/>
      <c r="AQ14" s="471"/>
      <c r="AR14" s="471"/>
      <c r="AS14" s="115"/>
      <c r="AT14" s="115"/>
      <c r="AU14" s="115"/>
      <c r="AV14" s="115"/>
      <c r="AW14" s="115"/>
      <c r="AX14" s="115"/>
      <c r="AY14" s="115"/>
    </row>
    <row r="15" ht="15.75" customHeight="1" spans="1:51">
      <c r="A15" s="185" t="s">
        <v>254</v>
      </c>
      <c r="B15" s="186" t="s">
        <v>254</v>
      </c>
      <c r="C15" s="187" t="s">
        <v>254</v>
      </c>
      <c r="D15" s="188" t="s">
        <v>254</v>
      </c>
      <c r="E15" s="189" t="s">
        <v>254</v>
      </c>
      <c r="F15" s="190" t="s">
        <v>254</v>
      </c>
      <c r="G15" s="191">
        <f>S15/U24</f>
        <v>0</v>
      </c>
      <c r="H15" s="192">
        <v>0.03</v>
      </c>
      <c r="I15" s="346" t="s">
        <v>254</v>
      </c>
      <c r="J15" s="347" t="s">
        <v>254</v>
      </c>
      <c r="K15" s="348" t="s">
        <v>254</v>
      </c>
      <c r="L15" s="349">
        <f>60+40/H15*(H15-G15)</f>
        <v>100</v>
      </c>
      <c r="M15" s="350"/>
      <c r="N15" s="266" t="s">
        <v>269</v>
      </c>
      <c r="O15" s="351" t="s">
        <v>254</v>
      </c>
      <c r="P15" s="352" t="s">
        <v>254</v>
      </c>
      <c r="Q15" s="351" t="s">
        <v>254</v>
      </c>
      <c r="R15" s="351" t="s">
        <v>254</v>
      </c>
      <c r="S15" s="407">
        <v>0</v>
      </c>
      <c r="T15" s="352" t="s">
        <v>254</v>
      </c>
      <c r="U15" s="396" t="s">
        <v>254</v>
      </c>
      <c r="V15" s="408"/>
      <c r="W15" s="398"/>
      <c r="X15" s="399"/>
      <c r="Y15" s="448"/>
      <c r="Z15" s="449" t="s">
        <v>254</v>
      </c>
      <c r="AA15" s="450" t="s">
        <v>139</v>
      </c>
      <c r="AB15" s="443"/>
      <c r="AC15" s="444" t="str">
        <f t="shared" si="0"/>
        <v/>
      </c>
      <c r="AD15" s="444" t="str">
        <f t="shared" si="1"/>
        <v/>
      </c>
      <c r="AE15" s="445" t="str">
        <f t="shared" si="2"/>
        <v/>
      </c>
      <c r="AF15" s="445" t="str">
        <f t="shared" si="3"/>
        <v/>
      </c>
      <c r="AG15" s="445" t="str">
        <f t="shared" si="4"/>
        <v/>
      </c>
      <c r="AH15" s="445" t="str">
        <f t="shared" si="5"/>
        <v/>
      </c>
      <c r="AI15" s="474" t="e">
        <f t="shared" si="9"/>
        <v>#VALUE!</v>
      </c>
      <c r="AJ15" s="474" t="e">
        <f t="shared" si="10"/>
        <v>#VALUE!</v>
      </c>
      <c r="AK15" s="474" t="e">
        <f t="shared" si="11"/>
        <v>#VALUE!</v>
      </c>
      <c r="AL15" s="474" t="e">
        <f t="shared" si="7"/>
        <v>#VALUE!</v>
      </c>
      <c r="AM15" s="474" t="e">
        <f t="shared" si="12"/>
        <v>#VALUE!</v>
      </c>
      <c r="AN15" s="474" t="e">
        <f t="shared" si="8"/>
        <v>#VALUE!</v>
      </c>
      <c r="AO15" s="477" t="e">
        <f t="shared" si="13"/>
        <v>#VALUE!</v>
      </c>
      <c r="AP15" s="471"/>
      <c r="AQ15" s="471"/>
      <c r="AR15" s="471"/>
      <c r="AS15" s="115"/>
      <c r="AT15" s="115"/>
      <c r="AU15" s="115"/>
      <c r="AV15" s="115"/>
      <c r="AW15" s="115"/>
      <c r="AX15" s="115"/>
      <c r="AY15" s="115"/>
    </row>
    <row r="16" ht="15.75" customHeight="1" spans="1:51">
      <c r="A16" s="193">
        <f>(O16+O17)/U25</f>
        <v>0</v>
      </c>
      <c r="B16" s="194">
        <v>0.004</v>
      </c>
      <c r="C16" s="195">
        <f>(P16+P17)/U25</f>
        <v>0</v>
      </c>
      <c r="D16" s="196">
        <v>0.0007</v>
      </c>
      <c r="E16" s="197">
        <f>(Q16+Q17)/U25</f>
        <v>0</v>
      </c>
      <c r="F16" s="198">
        <v>0</v>
      </c>
      <c r="G16" s="199" t="s">
        <v>254</v>
      </c>
      <c r="H16" s="200" t="s">
        <v>254</v>
      </c>
      <c r="I16" s="301">
        <f>60+40/B16*(B16-A16)</f>
        <v>100</v>
      </c>
      <c r="J16" s="302">
        <f>60+40/D16*(D16-C16)</f>
        <v>100</v>
      </c>
      <c r="K16" s="303">
        <f>IF(E16=F16,100,0)</f>
        <v>100</v>
      </c>
      <c r="L16" s="353" t="s">
        <v>254</v>
      </c>
      <c r="M16" s="313"/>
      <c r="N16" s="326" t="s">
        <v>270</v>
      </c>
      <c r="O16" s="354">
        <v>0</v>
      </c>
      <c r="P16" s="354">
        <v>0</v>
      </c>
      <c r="Q16" s="354">
        <v>0</v>
      </c>
      <c r="R16" s="345" t="s">
        <v>254</v>
      </c>
      <c r="S16" s="345" t="s">
        <v>254</v>
      </c>
      <c r="T16" s="345" t="s">
        <v>254</v>
      </c>
      <c r="U16" s="400" t="s">
        <v>254</v>
      </c>
      <c r="V16" s="409"/>
      <c r="W16" s="389"/>
      <c r="X16" s="390"/>
      <c r="Y16" s="440"/>
      <c r="Z16" s="441" t="s">
        <v>139</v>
      </c>
      <c r="AA16" s="442" t="s">
        <v>170</v>
      </c>
      <c r="AB16" s="443">
        <f t="shared" si="14"/>
        <v>0</v>
      </c>
      <c r="AC16" s="444" t="str">
        <f t="shared" si="0"/>
        <v/>
      </c>
      <c r="AD16" s="444" t="str">
        <f t="shared" si="1"/>
        <v/>
      </c>
      <c r="AE16" s="445" t="str">
        <f t="shared" si="2"/>
        <v/>
      </c>
      <c r="AF16" s="445" t="str">
        <f t="shared" si="3"/>
        <v/>
      </c>
      <c r="AG16" s="445" t="str">
        <f t="shared" si="4"/>
        <v/>
      </c>
      <c r="AH16" s="445" t="str">
        <f t="shared" si="5"/>
        <v/>
      </c>
      <c r="AI16" s="474" t="e">
        <f t="shared" si="9"/>
        <v>#VALUE!</v>
      </c>
      <c r="AJ16" s="474" t="e">
        <f t="shared" si="10"/>
        <v>#VALUE!</v>
      </c>
      <c r="AK16" s="474" t="e">
        <f t="shared" si="11"/>
        <v>#VALUE!</v>
      </c>
      <c r="AL16" s="474" t="e">
        <f t="shared" si="7"/>
        <v>#VALUE!</v>
      </c>
      <c r="AM16" s="474" t="e">
        <f t="shared" si="12"/>
        <v>#VALUE!</v>
      </c>
      <c r="AN16" s="474" t="e">
        <f t="shared" si="8"/>
        <v>#VALUE!</v>
      </c>
      <c r="AO16" s="477" t="e">
        <f t="shared" si="13"/>
        <v>#VALUE!</v>
      </c>
      <c r="AP16" s="471"/>
      <c r="AQ16" s="471"/>
      <c r="AR16" s="471"/>
      <c r="AS16" s="115"/>
      <c r="AT16" s="115"/>
      <c r="AU16" s="115"/>
      <c r="AV16" s="115"/>
      <c r="AW16" s="115"/>
      <c r="AX16" s="115"/>
      <c r="AY16" s="115"/>
    </row>
    <row r="17" ht="15.75" customHeight="1" spans="1:51">
      <c r="A17" s="185"/>
      <c r="B17" s="201"/>
      <c r="C17" s="187"/>
      <c r="D17" s="202"/>
      <c r="E17" s="189"/>
      <c r="F17" s="203"/>
      <c r="G17" s="204"/>
      <c r="H17" s="205"/>
      <c r="I17" s="328"/>
      <c r="J17" s="329"/>
      <c r="K17" s="330"/>
      <c r="L17" s="331"/>
      <c r="M17" s="310"/>
      <c r="N17" s="333" t="s">
        <v>271</v>
      </c>
      <c r="O17" s="355">
        <v>0</v>
      </c>
      <c r="P17" s="355">
        <v>0</v>
      </c>
      <c r="Q17" s="355">
        <v>0</v>
      </c>
      <c r="R17" s="352" t="s">
        <v>254</v>
      </c>
      <c r="S17" s="352" t="s">
        <v>254</v>
      </c>
      <c r="T17" s="352" t="s">
        <v>254</v>
      </c>
      <c r="U17" s="396" t="s">
        <v>254</v>
      </c>
      <c r="V17" s="410"/>
      <c r="W17" s="398"/>
      <c r="X17" s="399"/>
      <c r="Y17" s="448"/>
      <c r="Z17" s="449" t="s">
        <v>139</v>
      </c>
      <c r="AA17" s="450" t="s">
        <v>170</v>
      </c>
      <c r="AB17" s="443">
        <f t="shared" si="14"/>
        <v>0</v>
      </c>
      <c r="AC17" s="444" t="str">
        <f t="shared" si="0"/>
        <v/>
      </c>
      <c r="AD17" s="444" t="str">
        <f t="shared" si="1"/>
        <v/>
      </c>
      <c r="AE17" s="445" t="str">
        <f t="shared" si="2"/>
        <v/>
      </c>
      <c r="AF17" s="445" t="str">
        <f t="shared" si="3"/>
        <v/>
      </c>
      <c r="AG17" s="445" t="str">
        <f t="shared" si="4"/>
        <v/>
      </c>
      <c r="AH17" s="445" t="str">
        <f t="shared" si="5"/>
        <v/>
      </c>
      <c r="AI17" s="474" t="e">
        <f t="shared" si="9"/>
        <v>#VALUE!</v>
      </c>
      <c r="AJ17" s="474" t="e">
        <f t="shared" si="10"/>
        <v>#VALUE!</v>
      </c>
      <c r="AK17" s="474" t="e">
        <f t="shared" si="11"/>
        <v>#VALUE!</v>
      </c>
      <c r="AL17" s="474" t="e">
        <f t="shared" si="7"/>
        <v>#VALUE!</v>
      </c>
      <c r="AM17" s="474" t="e">
        <f t="shared" si="12"/>
        <v>#VALUE!</v>
      </c>
      <c r="AN17" s="474" t="e">
        <f t="shared" si="8"/>
        <v>#VALUE!</v>
      </c>
      <c r="AO17" s="477" t="e">
        <f t="shared" si="13"/>
        <v>#VALUE!</v>
      </c>
      <c r="AP17" s="471"/>
      <c r="AQ17" s="471"/>
      <c r="AR17" s="471"/>
      <c r="AS17" s="115"/>
      <c r="AT17" s="115"/>
      <c r="AU17" s="115"/>
      <c r="AV17" s="115"/>
      <c r="AW17" s="115"/>
      <c r="AX17" s="115"/>
      <c r="AY17" s="115"/>
    </row>
    <row r="18" ht="15.75" customHeight="1" spans="1:51">
      <c r="A18" s="206" t="s">
        <v>254</v>
      </c>
      <c r="B18" s="207" t="s">
        <v>254</v>
      </c>
      <c r="C18" s="208" t="s">
        <v>254</v>
      </c>
      <c r="D18" s="209" t="s">
        <v>254</v>
      </c>
      <c r="E18" s="210">
        <f>(Q18+Q19)/U25</f>
        <v>0</v>
      </c>
      <c r="F18" s="198">
        <v>0</v>
      </c>
      <c r="G18" s="211">
        <f>(R18+R19)/U25</f>
        <v>0</v>
      </c>
      <c r="H18" s="212">
        <v>0.03</v>
      </c>
      <c r="I18" s="287" t="s">
        <v>254</v>
      </c>
      <c r="J18" s="288" t="s">
        <v>254</v>
      </c>
      <c r="K18" s="324">
        <f>IF(E18=F18,100,0)</f>
        <v>100</v>
      </c>
      <c r="L18" s="356">
        <f>60+40/H18*(H18-G18)</f>
        <v>100</v>
      </c>
      <c r="M18" s="313"/>
      <c r="N18" s="314" t="s">
        <v>272</v>
      </c>
      <c r="O18" s="345" t="s">
        <v>254</v>
      </c>
      <c r="P18" s="345" t="s">
        <v>254</v>
      </c>
      <c r="Q18" s="354">
        <v>0</v>
      </c>
      <c r="R18" s="354">
        <v>0</v>
      </c>
      <c r="S18" s="345" t="s">
        <v>254</v>
      </c>
      <c r="T18" s="345" t="s">
        <v>254</v>
      </c>
      <c r="U18" s="400" t="s">
        <v>254</v>
      </c>
      <c r="V18" s="409"/>
      <c r="W18" s="389"/>
      <c r="X18" s="390"/>
      <c r="Y18" s="440"/>
      <c r="Z18" s="441" t="s">
        <v>139</v>
      </c>
      <c r="AA18" s="442" t="s">
        <v>170</v>
      </c>
      <c r="AB18" s="443">
        <f>SUM(Q18:R18)</f>
        <v>0</v>
      </c>
      <c r="AC18" s="444" t="str">
        <f t="shared" si="0"/>
        <v/>
      </c>
      <c r="AD18" s="444" t="str">
        <f t="shared" si="1"/>
        <v/>
      </c>
      <c r="AE18" s="445" t="str">
        <f t="shared" si="2"/>
        <v/>
      </c>
      <c r="AF18" s="445" t="str">
        <f t="shared" si="3"/>
        <v/>
      </c>
      <c r="AG18" s="445" t="str">
        <f t="shared" si="4"/>
        <v/>
      </c>
      <c r="AH18" s="445" t="str">
        <f t="shared" si="5"/>
        <v/>
      </c>
      <c r="AI18" s="474" t="e">
        <f t="shared" si="9"/>
        <v>#VALUE!</v>
      </c>
      <c r="AJ18" s="474" t="e">
        <f t="shared" si="10"/>
        <v>#VALUE!</v>
      </c>
      <c r="AK18" s="474" t="e">
        <f t="shared" si="11"/>
        <v>#VALUE!</v>
      </c>
      <c r="AL18" s="474" t="e">
        <f t="shared" si="7"/>
        <v>#VALUE!</v>
      </c>
      <c r="AM18" s="474" t="e">
        <f t="shared" si="12"/>
        <v>#VALUE!</v>
      </c>
      <c r="AN18" s="474" t="e">
        <f t="shared" si="8"/>
        <v>#VALUE!</v>
      </c>
      <c r="AO18" s="477" t="e">
        <f t="shared" si="13"/>
        <v>#VALUE!</v>
      </c>
      <c r="AP18" s="471"/>
      <c r="AQ18" s="471"/>
      <c r="AR18" s="471"/>
      <c r="AS18" s="115"/>
      <c r="AT18" s="115"/>
      <c r="AU18" s="115"/>
      <c r="AV18" s="115"/>
      <c r="AW18" s="115"/>
      <c r="AX18" s="115"/>
      <c r="AY18" s="115"/>
    </row>
    <row r="19" ht="15.75" customHeight="1" spans="1:51">
      <c r="A19" s="213"/>
      <c r="B19" s="214"/>
      <c r="C19" s="215"/>
      <c r="D19" s="216"/>
      <c r="E19" s="217"/>
      <c r="F19" s="198"/>
      <c r="G19" s="218"/>
      <c r="H19" s="219"/>
      <c r="I19" s="357"/>
      <c r="J19" s="358"/>
      <c r="K19" s="296"/>
      <c r="L19" s="359"/>
      <c r="M19" s="310"/>
      <c r="N19" s="311" t="s">
        <v>273</v>
      </c>
      <c r="O19" s="352" t="s">
        <v>254</v>
      </c>
      <c r="P19" s="352" t="s">
        <v>254</v>
      </c>
      <c r="Q19" s="355">
        <v>0</v>
      </c>
      <c r="R19" s="355">
        <v>0</v>
      </c>
      <c r="S19" s="352" t="s">
        <v>254</v>
      </c>
      <c r="T19" s="352" t="s">
        <v>254</v>
      </c>
      <c r="U19" s="396" t="s">
        <v>254</v>
      </c>
      <c r="V19" s="410"/>
      <c r="W19" s="398"/>
      <c r="X19" s="399"/>
      <c r="Y19" s="448"/>
      <c r="Z19" s="449" t="s">
        <v>139</v>
      </c>
      <c r="AA19" s="450" t="s">
        <v>170</v>
      </c>
      <c r="AB19" s="443">
        <f>SUM(Q19:R19)</f>
        <v>0</v>
      </c>
      <c r="AC19" s="444" t="str">
        <f t="shared" si="0"/>
        <v/>
      </c>
      <c r="AD19" s="444" t="str">
        <f t="shared" si="1"/>
        <v/>
      </c>
      <c r="AE19" s="445" t="str">
        <f t="shared" si="2"/>
        <v/>
      </c>
      <c r="AF19" s="445" t="str">
        <f t="shared" si="3"/>
        <v/>
      </c>
      <c r="AG19" s="445" t="str">
        <f t="shared" si="4"/>
        <v/>
      </c>
      <c r="AH19" s="445" t="str">
        <f t="shared" si="5"/>
        <v/>
      </c>
      <c r="AI19" s="474" t="e">
        <f t="shared" si="9"/>
        <v>#VALUE!</v>
      </c>
      <c r="AJ19" s="474" t="e">
        <f t="shared" si="10"/>
        <v>#VALUE!</v>
      </c>
      <c r="AK19" s="474" t="e">
        <f t="shared" si="11"/>
        <v>#VALUE!</v>
      </c>
      <c r="AL19" s="474" t="e">
        <f t="shared" si="7"/>
        <v>#VALUE!</v>
      </c>
      <c r="AM19" s="474" t="e">
        <f t="shared" si="12"/>
        <v>#VALUE!</v>
      </c>
      <c r="AN19" s="474" t="e">
        <f t="shared" si="8"/>
        <v>#VALUE!</v>
      </c>
      <c r="AO19" s="477" t="e">
        <f t="shared" si="13"/>
        <v>#VALUE!</v>
      </c>
      <c r="AP19" s="471"/>
      <c r="AQ19" s="471"/>
      <c r="AR19" s="471"/>
      <c r="AS19" s="115"/>
      <c r="AT19" s="115"/>
      <c r="AU19" s="115"/>
      <c r="AV19" s="115"/>
      <c r="AW19" s="115"/>
      <c r="AX19" s="115"/>
      <c r="AY19" s="115"/>
    </row>
    <row r="20" ht="15.75" customHeight="1" spans="1:51">
      <c r="A20" s="124" t="s">
        <v>254</v>
      </c>
      <c r="B20" s="220" t="s">
        <v>254</v>
      </c>
      <c r="C20" s="126" t="s">
        <v>254</v>
      </c>
      <c r="D20" s="221" t="s">
        <v>254</v>
      </c>
      <c r="E20" s="128" t="s">
        <v>254</v>
      </c>
      <c r="F20" s="222" t="s">
        <v>254</v>
      </c>
      <c r="G20" s="130">
        <f>R20/U27</f>
        <v>0</v>
      </c>
      <c r="H20" s="223">
        <v>0.05</v>
      </c>
      <c r="I20" s="287" t="s">
        <v>254</v>
      </c>
      <c r="J20" s="288" t="s">
        <v>254</v>
      </c>
      <c r="K20" s="289" t="s">
        <v>254</v>
      </c>
      <c r="L20" s="360">
        <f>60+40/H20*(H20-G20)</f>
        <v>100</v>
      </c>
      <c r="M20" s="344"/>
      <c r="N20" s="256" t="s">
        <v>274</v>
      </c>
      <c r="O20" s="345" t="s">
        <v>254</v>
      </c>
      <c r="P20" s="345" t="s">
        <v>254</v>
      </c>
      <c r="Q20" s="345" t="s">
        <v>254</v>
      </c>
      <c r="R20" s="405">
        <v>0</v>
      </c>
      <c r="S20" s="345" t="s">
        <v>254</v>
      </c>
      <c r="T20" s="345" t="s">
        <v>254</v>
      </c>
      <c r="U20" s="400" t="s">
        <v>254</v>
      </c>
      <c r="V20" s="411" t="s">
        <v>275</v>
      </c>
      <c r="W20" s="412"/>
      <c r="X20" s="413"/>
      <c r="Y20" s="454"/>
      <c r="Z20" s="441" t="s">
        <v>170</v>
      </c>
      <c r="AA20" s="442" t="s">
        <v>210</v>
      </c>
      <c r="AB20" s="443">
        <f>SUM(R20)</f>
        <v>0</v>
      </c>
      <c r="AC20" s="444" t="str">
        <f t="shared" si="0"/>
        <v/>
      </c>
      <c r="AD20" s="444" t="str">
        <f t="shared" si="1"/>
        <v/>
      </c>
      <c r="AE20" s="445" t="str">
        <f t="shared" si="2"/>
        <v/>
      </c>
      <c r="AF20" s="445" t="str">
        <f t="shared" si="3"/>
        <v/>
      </c>
      <c r="AG20" s="445" t="str">
        <f t="shared" si="4"/>
        <v/>
      </c>
      <c r="AH20" s="445" t="str">
        <f t="shared" si="5"/>
        <v/>
      </c>
      <c r="AI20" s="474" t="e">
        <f t="shared" si="9"/>
        <v>#VALUE!</v>
      </c>
      <c r="AJ20" s="474" t="e">
        <f t="shared" si="10"/>
        <v>#VALUE!</v>
      </c>
      <c r="AK20" s="474" t="e">
        <f t="shared" si="11"/>
        <v>#VALUE!</v>
      </c>
      <c r="AL20" s="474" t="e">
        <f t="shared" si="7"/>
        <v>#VALUE!</v>
      </c>
      <c r="AM20" s="474" t="e">
        <f t="shared" si="12"/>
        <v>#VALUE!</v>
      </c>
      <c r="AN20" s="474" t="e">
        <f t="shared" si="8"/>
        <v>#VALUE!</v>
      </c>
      <c r="AO20" s="477" t="e">
        <f t="shared" si="13"/>
        <v>#VALUE!</v>
      </c>
      <c r="AP20" s="471"/>
      <c r="AQ20" s="471"/>
      <c r="AR20" s="471"/>
      <c r="AS20" s="115"/>
      <c r="AT20" s="115"/>
      <c r="AU20" s="115"/>
      <c r="AV20" s="115"/>
      <c r="AW20" s="115"/>
      <c r="AX20" s="115"/>
      <c r="AY20" s="115"/>
    </row>
    <row r="21" ht="15.75" customHeight="1" spans="1:51">
      <c r="A21" s="148" t="s">
        <v>254</v>
      </c>
      <c r="B21" s="224" t="s">
        <v>254</v>
      </c>
      <c r="C21" s="150" t="s">
        <v>254</v>
      </c>
      <c r="D21" s="225" t="s">
        <v>254</v>
      </c>
      <c r="E21" s="152" t="s">
        <v>254</v>
      </c>
      <c r="F21" s="226" t="s">
        <v>254</v>
      </c>
      <c r="G21" s="154">
        <f>R21/U28</f>
        <v>0</v>
      </c>
      <c r="H21" s="227">
        <v>0.05</v>
      </c>
      <c r="I21" s="306" t="s">
        <v>254</v>
      </c>
      <c r="J21" s="307" t="s">
        <v>254</v>
      </c>
      <c r="K21" s="308" t="s">
        <v>254</v>
      </c>
      <c r="L21" s="349">
        <f>60+40/H21*(H21-G21)</f>
        <v>100</v>
      </c>
      <c r="M21" s="350"/>
      <c r="N21" s="266" t="s">
        <v>276</v>
      </c>
      <c r="O21" s="352" t="s">
        <v>254</v>
      </c>
      <c r="P21" s="352" t="s">
        <v>254</v>
      </c>
      <c r="Q21" s="352" t="s">
        <v>254</v>
      </c>
      <c r="R21" s="414">
        <v>0</v>
      </c>
      <c r="S21" s="352" t="s">
        <v>254</v>
      </c>
      <c r="T21" s="352" t="s">
        <v>254</v>
      </c>
      <c r="U21" s="396" t="s">
        <v>254</v>
      </c>
      <c r="V21" s="415" t="s">
        <v>277</v>
      </c>
      <c r="W21" s="416"/>
      <c r="X21" s="417"/>
      <c r="Y21" s="455"/>
      <c r="Z21" s="456" t="s">
        <v>254</v>
      </c>
      <c r="AA21" s="457" t="s">
        <v>254</v>
      </c>
      <c r="AB21" s="443">
        <f>SUM(R21)</f>
        <v>0</v>
      </c>
      <c r="AC21" s="444" t="str">
        <f t="shared" si="0"/>
        <v/>
      </c>
      <c r="AD21" s="444" t="str">
        <f t="shared" si="1"/>
        <v/>
      </c>
      <c r="AE21" s="445" t="str">
        <f t="shared" si="2"/>
        <v/>
      </c>
      <c r="AF21" s="445" t="str">
        <f t="shared" si="3"/>
        <v/>
      </c>
      <c r="AG21" s="445" t="str">
        <f t="shared" si="4"/>
        <v/>
      </c>
      <c r="AH21" s="445" t="str">
        <f t="shared" si="5"/>
        <v/>
      </c>
      <c r="AI21" s="474" t="e">
        <f t="shared" si="9"/>
        <v>#VALUE!</v>
      </c>
      <c r="AJ21" s="474" t="e">
        <f t="shared" si="10"/>
        <v>#VALUE!</v>
      </c>
      <c r="AK21" s="474" t="e">
        <f t="shared" si="11"/>
        <v>#VALUE!</v>
      </c>
      <c r="AL21" s="474" t="e">
        <f t="shared" si="7"/>
        <v>#VALUE!</v>
      </c>
      <c r="AM21" s="474" t="e">
        <f t="shared" si="12"/>
        <v>#VALUE!</v>
      </c>
      <c r="AN21" s="474" t="e">
        <f t="shared" si="8"/>
        <v>#VALUE!</v>
      </c>
      <c r="AO21" s="477" t="e">
        <f t="shared" si="13"/>
        <v>#VALUE!</v>
      </c>
      <c r="AP21" s="471"/>
      <c r="AQ21" s="471"/>
      <c r="AR21" s="471"/>
      <c r="AS21" s="115"/>
      <c r="AT21" s="115"/>
      <c r="AU21" s="115"/>
      <c r="AV21" s="115"/>
      <c r="AW21" s="115"/>
      <c r="AX21" s="115"/>
      <c r="AY21" s="115"/>
    </row>
    <row r="22" ht="15.75" customHeight="1" spans="1:51">
      <c r="A22" s="228" t="s">
        <v>254</v>
      </c>
      <c r="B22" s="229" t="s">
        <v>254</v>
      </c>
      <c r="C22" s="230" t="s">
        <v>254</v>
      </c>
      <c r="D22" s="231" t="s">
        <v>254</v>
      </c>
      <c r="E22" s="232" t="s">
        <v>254</v>
      </c>
      <c r="F22" s="233" t="s">
        <v>254</v>
      </c>
      <c r="G22" s="172" t="s">
        <v>254</v>
      </c>
      <c r="H22" s="173" t="s">
        <v>254</v>
      </c>
      <c r="I22" s="361" t="s">
        <v>254</v>
      </c>
      <c r="J22" s="362" t="s">
        <v>254</v>
      </c>
      <c r="K22" s="363" t="s">
        <v>254</v>
      </c>
      <c r="L22" s="364" t="s">
        <v>254</v>
      </c>
      <c r="M22" s="365"/>
      <c r="N22" s="314" t="s">
        <v>278</v>
      </c>
      <c r="O22" s="345" t="s">
        <v>254</v>
      </c>
      <c r="P22" s="345" t="s">
        <v>254</v>
      </c>
      <c r="Q22" s="345" t="s">
        <v>254</v>
      </c>
      <c r="R22" s="345" t="s">
        <v>254</v>
      </c>
      <c r="S22" s="345" t="s">
        <v>254</v>
      </c>
      <c r="T22" s="345" t="s">
        <v>254</v>
      </c>
      <c r="U22" s="418" t="s">
        <v>254</v>
      </c>
      <c r="V22" s="419" t="s">
        <v>279</v>
      </c>
      <c r="W22" s="389"/>
      <c r="X22" s="390"/>
      <c r="Y22" s="440"/>
      <c r="Z22" s="458" t="s">
        <v>254</v>
      </c>
      <c r="AA22" s="459" t="s">
        <v>254</v>
      </c>
      <c r="AB22" s="443" t="s">
        <v>254</v>
      </c>
      <c r="AC22" s="444" t="str">
        <f t="shared" si="0"/>
        <v/>
      </c>
      <c r="AD22" s="444" t="str">
        <f t="shared" si="1"/>
        <v/>
      </c>
      <c r="AE22" s="445" t="str">
        <f t="shared" si="2"/>
        <v/>
      </c>
      <c r="AF22" s="445" t="str">
        <f t="shared" si="3"/>
        <v/>
      </c>
      <c r="AG22" s="445" t="str">
        <f t="shared" si="4"/>
        <v/>
      </c>
      <c r="AH22" s="445" t="str">
        <f t="shared" si="5"/>
        <v/>
      </c>
      <c r="AI22" s="474" t="e">
        <f t="shared" si="9"/>
        <v>#VALUE!</v>
      </c>
      <c r="AJ22" s="474" t="e">
        <f t="shared" si="10"/>
        <v>#VALUE!</v>
      </c>
      <c r="AK22" s="474" t="e">
        <f t="shared" si="11"/>
        <v>#VALUE!</v>
      </c>
      <c r="AL22" s="474" t="e">
        <f t="shared" si="7"/>
        <v>#VALUE!</v>
      </c>
      <c r="AM22" s="474" t="e">
        <f t="shared" si="12"/>
        <v>#VALUE!</v>
      </c>
      <c r="AN22" s="474" t="e">
        <f t="shared" si="8"/>
        <v>#VALUE!</v>
      </c>
      <c r="AO22" s="477" t="e">
        <f t="shared" si="13"/>
        <v>#VALUE!</v>
      </c>
      <c r="AP22" s="471"/>
      <c r="AQ22" s="471"/>
      <c r="AR22" s="471"/>
      <c r="AS22" s="115"/>
      <c r="AT22" s="115"/>
      <c r="AU22" s="115"/>
      <c r="AV22" s="115"/>
      <c r="AW22" s="115"/>
      <c r="AX22" s="115"/>
      <c r="AY22" s="115"/>
    </row>
    <row r="23" ht="15.75" customHeight="1" spans="1:51">
      <c r="A23" s="116" t="s">
        <v>254</v>
      </c>
      <c r="B23" s="117" t="s">
        <v>254</v>
      </c>
      <c r="C23" s="118" t="s">
        <v>254</v>
      </c>
      <c r="D23" s="234" t="s">
        <v>254</v>
      </c>
      <c r="E23" s="120" t="s">
        <v>254</v>
      </c>
      <c r="F23" s="176" t="s">
        <v>254</v>
      </c>
      <c r="G23" s="122" t="s">
        <v>254</v>
      </c>
      <c r="H23" s="177" t="s">
        <v>254</v>
      </c>
      <c r="I23" s="280" t="s">
        <v>254</v>
      </c>
      <c r="J23" s="281" t="s">
        <v>254</v>
      </c>
      <c r="K23" s="282" t="s">
        <v>254</v>
      </c>
      <c r="L23" s="366" t="s">
        <v>254</v>
      </c>
      <c r="M23" s="367"/>
      <c r="N23" s="311" t="s">
        <v>280</v>
      </c>
      <c r="O23" s="352" t="s">
        <v>254</v>
      </c>
      <c r="P23" s="352" t="s">
        <v>254</v>
      </c>
      <c r="Q23" s="352" t="s">
        <v>254</v>
      </c>
      <c r="R23" s="352" t="s">
        <v>254</v>
      </c>
      <c r="S23" s="352" t="s">
        <v>254</v>
      </c>
      <c r="T23" s="352" t="s">
        <v>254</v>
      </c>
      <c r="U23" s="420" t="s">
        <v>254</v>
      </c>
      <c r="V23" s="421" t="s">
        <v>279</v>
      </c>
      <c r="W23" s="398"/>
      <c r="X23" s="399"/>
      <c r="Y23" s="448"/>
      <c r="Z23" s="456" t="s">
        <v>254</v>
      </c>
      <c r="AA23" s="457" t="s">
        <v>254</v>
      </c>
      <c r="AB23" s="443" t="s">
        <v>254</v>
      </c>
      <c r="AC23" s="444" t="str">
        <f t="shared" si="0"/>
        <v/>
      </c>
      <c r="AD23" s="444" t="str">
        <f t="shared" si="1"/>
        <v/>
      </c>
      <c r="AE23" s="445" t="str">
        <f t="shared" si="2"/>
        <v/>
      </c>
      <c r="AF23" s="445" t="str">
        <f t="shared" si="3"/>
        <v/>
      </c>
      <c r="AG23" s="445" t="str">
        <f t="shared" si="4"/>
        <v/>
      </c>
      <c r="AH23" s="445" t="str">
        <f t="shared" si="5"/>
        <v/>
      </c>
      <c r="AI23" s="474" t="e">
        <f t="shared" si="9"/>
        <v>#VALUE!</v>
      </c>
      <c r="AJ23" s="474" t="e">
        <f t="shared" si="10"/>
        <v>#VALUE!</v>
      </c>
      <c r="AK23" s="474" t="e">
        <f t="shared" si="11"/>
        <v>#VALUE!</v>
      </c>
      <c r="AL23" s="474" t="e">
        <f t="shared" si="7"/>
        <v>#VALUE!</v>
      </c>
      <c r="AM23" s="474" t="e">
        <f t="shared" si="12"/>
        <v>#VALUE!</v>
      </c>
      <c r="AN23" s="474" t="e">
        <f t="shared" si="8"/>
        <v>#VALUE!</v>
      </c>
      <c r="AO23" s="477" t="e">
        <f t="shared" si="13"/>
        <v>#VALUE!</v>
      </c>
      <c r="AP23" s="471"/>
      <c r="AQ23" s="471"/>
      <c r="AR23" s="471"/>
      <c r="AS23" s="115"/>
      <c r="AT23" s="115"/>
      <c r="AU23" s="115"/>
      <c r="AV23" s="115"/>
      <c r="AW23" s="115"/>
      <c r="AX23" s="115"/>
      <c r="AY23" s="115"/>
    </row>
    <row r="24" s="105" customFormat="1" ht="19" customHeight="1" spans="1:51">
      <c r="A24" s="235"/>
      <c r="B24" s="236"/>
      <c r="C24" s="235"/>
      <c r="D24" s="235"/>
      <c r="E24" s="235"/>
      <c r="F24" s="237"/>
      <c r="G24" s="235"/>
      <c r="H24" s="237"/>
      <c r="I24" s="368"/>
      <c r="J24" s="368"/>
      <c r="K24" s="368"/>
      <c r="L24" s="368"/>
      <c r="M24" s="369"/>
      <c r="N24" s="370" t="s">
        <v>281</v>
      </c>
      <c r="O24" s="371" t="s">
        <v>254</v>
      </c>
      <c r="P24" s="371" t="s">
        <v>254</v>
      </c>
      <c r="Q24" s="371" t="s">
        <v>254</v>
      </c>
      <c r="R24" s="371" t="s">
        <v>254</v>
      </c>
      <c r="S24" s="371" t="s">
        <v>254</v>
      </c>
      <c r="T24" s="371" t="s">
        <v>254</v>
      </c>
      <c r="U24" s="422">
        <v>10000</v>
      </c>
      <c r="V24" s="423"/>
      <c r="W24" s="424"/>
      <c r="X24" s="425"/>
      <c r="Y24" s="460"/>
      <c r="Z24" s="461"/>
      <c r="AA24" s="462"/>
      <c r="AB24" s="443"/>
      <c r="AC24" s="444" t="str">
        <f>_xlfn.TEXTJOIN("$",TRUE,AC2:AC23)</f>
        <v/>
      </c>
      <c r="AD24" s="444" t="str">
        <f>_xlfn.TEXTJOIN("$",TRUE,AD2:AD23)</f>
        <v/>
      </c>
      <c r="AE24" s="445" t="str">
        <f>_xlfn.TEXTJOIN("$",TRUE,AE2:AE23)</f>
        <v/>
      </c>
      <c r="AF24" s="445" t="str">
        <f>_xlfn.TEXTJOIN("$",TRUE,AF2:AF23)</f>
        <v/>
      </c>
      <c r="AG24" s="445" t="str">
        <f>_xlfn.TEXTJOIN("$",TRUE,AG2:AG23)</f>
        <v/>
      </c>
      <c r="AH24" s="445" t="str">
        <f>_xlfn.TEXTJOIN("$",TRUE,AH2:AH23)</f>
        <v/>
      </c>
      <c r="AI24" s="475"/>
      <c r="AJ24" s="475"/>
      <c r="AK24" s="475"/>
      <c r="AL24" s="474" t="e">
        <f t="shared" si="7"/>
        <v>#VALUE!</v>
      </c>
      <c r="AM24" s="475"/>
      <c r="AN24" s="474"/>
      <c r="AO24" s="475"/>
      <c r="AP24" s="478"/>
      <c r="AQ24" s="478"/>
      <c r="AR24" s="478"/>
      <c r="AS24" s="479"/>
      <c r="AT24" s="479"/>
      <c r="AU24" s="479"/>
      <c r="AV24" s="479"/>
      <c r="AW24" s="479"/>
      <c r="AX24" s="479"/>
      <c r="AY24" s="479"/>
    </row>
    <row r="25" s="105" customFormat="1" ht="19" customHeight="1" spans="1:51">
      <c r="A25" s="238" t="s">
        <v>282</v>
      </c>
      <c r="B25" s="239" t="s">
        <v>283</v>
      </c>
      <c r="C25" s="239"/>
      <c r="D25" s="239"/>
      <c r="E25" s="240"/>
      <c r="F25" s="241" t="s">
        <v>282</v>
      </c>
      <c r="G25" s="242" t="s">
        <v>284</v>
      </c>
      <c r="H25" s="242"/>
      <c r="I25" s="242"/>
      <c r="K25" s="368"/>
      <c r="L25" s="372"/>
      <c r="M25" s="373"/>
      <c r="N25" s="374" t="s">
        <v>285</v>
      </c>
      <c r="O25" s="375" t="s">
        <v>254</v>
      </c>
      <c r="P25" s="375" t="s">
        <v>254</v>
      </c>
      <c r="Q25" s="375" t="s">
        <v>254</v>
      </c>
      <c r="R25" s="375" t="s">
        <v>254</v>
      </c>
      <c r="S25" s="375" t="s">
        <v>254</v>
      </c>
      <c r="T25" s="375" t="s">
        <v>254</v>
      </c>
      <c r="U25" s="426">
        <v>10000</v>
      </c>
      <c r="V25" s="427"/>
      <c r="W25" s="428"/>
      <c r="X25" s="429"/>
      <c r="Y25" s="463"/>
      <c r="Z25" s="464"/>
      <c r="AA25" s="465"/>
      <c r="AB25" s="439"/>
      <c r="AC25" s="444" t="str">
        <f t="shared" si="0"/>
        <v/>
      </c>
      <c r="AD25" s="444" t="str">
        <f>TRIM(Y25)</f>
        <v/>
      </c>
      <c r="AE25" s="466"/>
      <c r="AF25" s="466"/>
      <c r="AG25" s="466"/>
      <c r="AH25" s="475"/>
      <c r="AI25" s="475"/>
      <c r="AJ25" s="475"/>
      <c r="AK25" s="475"/>
      <c r="AL25" s="475"/>
      <c r="AM25" s="475"/>
      <c r="AN25" s="475"/>
      <c r="AO25" s="475"/>
      <c r="AP25" s="478"/>
      <c r="AQ25" s="478"/>
      <c r="AR25" s="478"/>
      <c r="AS25" s="479"/>
      <c r="AT25" s="479"/>
      <c r="AU25" s="479"/>
      <c r="AV25" s="479"/>
      <c r="AW25" s="479"/>
      <c r="AX25" s="479"/>
      <c r="AY25" s="479"/>
    </row>
    <row r="26" s="105" customFormat="1" ht="19" customHeight="1" spans="1:51">
      <c r="A26" s="243" t="s">
        <v>282</v>
      </c>
      <c r="B26" s="239" t="s">
        <v>286</v>
      </c>
      <c r="C26" s="239"/>
      <c r="D26" s="239"/>
      <c r="E26" s="240"/>
      <c r="F26" s="244" t="s">
        <v>282</v>
      </c>
      <c r="G26" s="245" t="s">
        <v>287</v>
      </c>
      <c r="H26" s="245"/>
      <c r="I26" s="245"/>
      <c r="K26" s="368"/>
      <c r="L26" s="368"/>
      <c r="M26" s="376"/>
      <c r="N26" s="377" t="s">
        <v>288</v>
      </c>
      <c r="O26" s="375" t="s">
        <v>254</v>
      </c>
      <c r="P26" s="375" t="s">
        <v>254</v>
      </c>
      <c r="Q26" s="375" t="s">
        <v>254</v>
      </c>
      <c r="R26" s="375" t="s">
        <v>254</v>
      </c>
      <c r="S26" s="375" t="s">
        <v>254</v>
      </c>
      <c r="T26" s="375" t="s">
        <v>254</v>
      </c>
      <c r="U26" s="430">
        <v>20</v>
      </c>
      <c r="V26" s="431" t="s">
        <v>289</v>
      </c>
      <c r="W26" s="428"/>
      <c r="X26" s="429"/>
      <c r="Y26" s="463"/>
      <c r="Z26" s="464"/>
      <c r="AA26" s="465"/>
      <c r="AB26" s="439"/>
      <c r="AC26" s="444" t="str">
        <f t="shared" si="0"/>
        <v/>
      </c>
      <c r="AD26" s="444" t="str">
        <f>TRIM(Y26)</f>
        <v/>
      </c>
      <c r="AE26" s="466"/>
      <c r="AF26" s="466"/>
      <c r="AG26" s="466"/>
      <c r="AH26" s="475"/>
      <c r="AI26" s="475"/>
      <c r="AJ26" s="475"/>
      <c r="AK26" s="475"/>
      <c r="AL26" s="475"/>
      <c r="AM26" s="475"/>
      <c r="AN26" s="475"/>
      <c r="AO26" s="475"/>
      <c r="AP26" s="478"/>
      <c r="AQ26" s="478"/>
      <c r="AR26" s="478"/>
      <c r="AS26" s="479"/>
      <c r="AT26" s="479"/>
      <c r="AU26" s="479"/>
      <c r="AV26" s="479"/>
      <c r="AW26" s="479"/>
      <c r="AX26" s="479"/>
      <c r="AY26" s="479"/>
    </row>
    <row r="27" s="105" customFormat="1" ht="19" customHeight="1" spans="1:51">
      <c r="A27" s="246" t="s">
        <v>282</v>
      </c>
      <c r="B27" s="239" t="s">
        <v>290</v>
      </c>
      <c r="C27" s="239"/>
      <c r="D27" s="239"/>
      <c r="E27" s="240"/>
      <c r="F27" s="247" t="s">
        <v>282</v>
      </c>
      <c r="G27" s="245" t="s">
        <v>291</v>
      </c>
      <c r="H27" s="245"/>
      <c r="I27" s="245"/>
      <c r="J27" s="368"/>
      <c r="K27" s="368"/>
      <c r="L27" s="368"/>
      <c r="M27" s="376"/>
      <c r="N27" s="374" t="s">
        <v>292</v>
      </c>
      <c r="O27" s="375" t="s">
        <v>254</v>
      </c>
      <c r="P27" s="375" t="s">
        <v>254</v>
      </c>
      <c r="Q27" s="375" t="s">
        <v>254</v>
      </c>
      <c r="R27" s="375" t="s">
        <v>254</v>
      </c>
      <c r="S27" s="375" t="s">
        <v>254</v>
      </c>
      <c r="T27" s="375" t="s">
        <v>254</v>
      </c>
      <c r="U27" s="432">
        <v>50</v>
      </c>
      <c r="V27" s="431" t="s">
        <v>293</v>
      </c>
      <c r="W27" s="428"/>
      <c r="X27" s="429"/>
      <c r="Y27" s="463"/>
      <c r="Z27" s="464"/>
      <c r="AA27" s="465"/>
      <c r="AB27" s="439"/>
      <c r="AC27" s="444" t="str">
        <f t="shared" si="0"/>
        <v/>
      </c>
      <c r="AD27" s="444" t="str">
        <f>TRIM(Y27)</f>
        <v/>
      </c>
      <c r="AE27" s="466"/>
      <c r="AF27" s="466"/>
      <c r="AG27" s="466"/>
      <c r="AH27" s="475"/>
      <c r="AI27" s="475"/>
      <c r="AJ27" s="475"/>
      <c r="AK27" s="475"/>
      <c r="AL27" s="475"/>
      <c r="AM27" s="475"/>
      <c r="AN27" s="475"/>
      <c r="AO27" s="475"/>
      <c r="AP27" s="478"/>
      <c r="AQ27" s="478"/>
      <c r="AR27" s="478"/>
      <c r="AS27" s="479"/>
      <c r="AT27" s="479"/>
      <c r="AU27" s="479"/>
      <c r="AV27" s="479"/>
      <c r="AW27" s="479"/>
      <c r="AX27" s="479"/>
      <c r="AY27" s="479"/>
    </row>
    <row r="28" s="105" customFormat="1" ht="19" customHeight="1" spans="1:44">
      <c r="A28" s="235"/>
      <c r="B28" s="236"/>
      <c r="C28" s="235"/>
      <c r="D28" s="235"/>
      <c r="E28" s="235"/>
      <c r="F28" s="237"/>
      <c r="G28" s="235"/>
      <c r="H28" s="237"/>
      <c r="I28" s="368"/>
      <c r="J28" s="368"/>
      <c r="K28" s="368"/>
      <c r="L28" s="372"/>
      <c r="M28" s="378"/>
      <c r="N28" s="379" t="s">
        <v>294</v>
      </c>
      <c r="O28" s="380" t="s">
        <v>254</v>
      </c>
      <c r="P28" s="380" t="s">
        <v>254</v>
      </c>
      <c r="Q28" s="380" t="s">
        <v>254</v>
      </c>
      <c r="R28" s="380" t="s">
        <v>254</v>
      </c>
      <c r="S28" s="380" t="s">
        <v>254</v>
      </c>
      <c r="T28" s="380" t="s">
        <v>254</v>
      </c>
      <c r="U28" s="433">
        <v>20</v>
      </c>
      <c r="V28" s="408" t="s">
        <v>295</v>
      </c>
      <c r="W28" s="434"/>
      <c r="X28" s="435"/>
      <c r="Y28" s="467"/>
      <c r="Z28" s="456"/>
      <c r="AA28" s="468"/>
      <c r="AB28" s="439"/>
      <c r="AC28" s="444" t="str">
        <f t="shared" si="0"/>
        <v/>
      </c>
      <c r="AD28" s="444" t="str">
        <f>TRIM(Y28)</f>
        <v/>
      </c>
      <c r="AE28" s="466"/>
      <c r="AF28" s="466"/>
      <c r="AG28" s="466"/>
      <c r="AH28" s="475"/>
      <c r="AI28" s="476"/>
      <c r="AJ28" s="476"/>
      <c r="AK28" s="476"/>
      <c r="AL28" s="476"/>
      <c r="AM28" s="476"/>
      <c r="AN28" s="476"/>
      <c r="AO28" s="476"/>
      <c r="AP28" s="480"/>
      <c r="AQ28" s="480"/>
      <c r="AR28" s="480"/>
    </row>
    <row r="29" ht="15.75" spans="12:44">
      <c r="L29" s="381"/>
      <c r="M29" s="381"/>
      <c r="AB29" s="469"/>
      <c r="AC29" s="470"/>
      <c r="AD29" s="470"/>
      <c r="AE29" s="470"/>
      <c r="AF29" s="470"/>
      <c r="AG29" s="470"/>
      <c r="AH29" s="471"/>
      <c r="AI29" s="95"/>
      <c r="AJ29" s="95"/>
      <c r="AK29" s="95"/>
      <c r="AL29" s="95"/>
      <c r="AM29" s="95"/>
      <c r="AN29" s="95"/>
      <c r="AO29" s="95"/>
      <c r="AP29" s="95"/>
      <c r="AQ29" s="95"/>
      <c r="AR29" s="95"/>
    </row>
    <row r="30" ht="28" customHeight="1" spans="1:44">
      <c r="A30" s="248" t="s">
        <v>296</v>
      </c>
      <c r="B30" s="249" t="s">
        <v>7</v>
      </c>
      <c r="C30" s="250" t="s">
        <v>240</v>
      </c>
      <c r="D30" s="251"/>
      <c r="E30" s="251"/>
      <c r="F30" s="252"/>
      <c r="G30" s="253" t="s">
        <v>297</v>
      </c>
      <c r="AB30" s="469"/>
      <c r="AC30" s="470"/>
      <c r="AD30" s="470"/>
      <c r="AE30" s="471"/>
      <c r="AF30" s="471"/>
      <c r="AG30" s="471"/>
      <c r="AH30" s="471"/>
      <c r="AI30" s="95"/>
      <c r="AJ30" s="95"/>
      <c r="AK30" s="95"/>
      <c r="AL30" s="95"/>
      <c r="AM30" s="95"/>
      <c r="AN30" s="95"/>
      <c r="AO30" s="95"/>
      <c r="AP30" s="95"/>
      <c r="AQ30" s="95"/>
      <c r="AR30" s="95"/>
    </row>
    <row r="31" spans="1:44">
      <c r="A31" s="254"/>
      <c r="B31" s="255" t="str">
        <f>G31</f>
        <v>符合</v>
      </c>
      <c r="C31" s="256" t="s">
        <v>298</v>
      </c>
      <c r="D31" s="257"/>
      <c r="E31" s="257"/>
      <c r="F31" s="258"/>
      <c r="G31" s="259" t="s">
        <v>20</v>
      </c>
      <c r="L31" s="95"/>
      <c r="M31" s="95"/>
      <c r="AB31" s="469"/>
      <c r="AC31" s="470"/>
      <c r="AD31" s="470"/>
      <c r="AE31" s="471"/>
      <c r="AF31" s="471"/>
      <c r="AG31" s="471"/>
      <c r="AH31" s="471"/>
      <c r="AI31" s="95"/>
      <c r="AJ31" s="95"/>
      <c r="AK31" s="95"/>
      <c r="AL31" s="95"/>
      <c r="AM31" s="95"/>
      <c r="AN31" s="95"/>
      <c r="AO31" s="95"/>
      <c r="AP31" s="95"/>
      <c r="AQ31" s="95"/>
      <c r="AR31" s="95"/>
    </row>
    <row r="32" spans="1:7">
      <c r="A32" s="254"/>
      <c r="B32" s="260" t="str">
        <f>G32</f>
        <v>符合</v>
      </c>
      <c r="C32" s="261" t="s">
        <v>299</v>
      </c>
      <c r="D32" s="262"/>
      <c r="E32" s="262"/>
      <c r="F32" s="263"/>
      <c r="G32" s="264" t="s">
        <v>20</v>
      </c>
    </row>
    <row r="33" spans="1:7">
      <c r="A33" s="254"/>
      <c r="B33" s="260" t="str">
        <f>IF(COUNTIF(G33:G34,"不符合")&gt;0,"不符合","符合")</f>
        <v>符合</v>
      </c>
      <c r="C33" s="261" t="s">
        <v>300</v>
      </c>
      <c r="D33" s="262"/>
      <c r="E33" s="262"/>
      <c r="F33" s="263"/>
      <c r="G33" s="264" t="s">
        <v>20</v>
      </c>
    </row>
    <row r="34" spans="1:7">
      <c r="A34" s="254"/>
      <c r="B34" s="265"/>
      <c r="C34" s="266" t="s">
        <v>301</v>
      </c>
      <c r="D34" s="267"/>
      <c r="E34" s="267"/>
      <c r="F34" s="268"/>
      <c r="G34" s="269" t="s">
        <v>20</v>
      </c>
    </row>
    <row r="35" spans="1:7">
      <c r="A35" s="254"/>
      <c r="B35" s="270" t="str">
        <f>G35</f>
        <v>符合</v>
      </c>
      <c r="C35" s="271" t="s">
        <v>302</v>
      </c>
      <c r="D35" s="272"/>
      <c r="E35" s="272"/>
      <c r="F35" s="273"/>
      <c r="G35" s="274" t="s">
        <v>20</v>
      </c>
    </row>
    <row r="36" spans="1:7">
      <c r="A36" s="254"/>
      <c r="B36" s="275" t="str">
        <f>IF(COUNTIF(G36:G37,"不符合")&gt;0,"不符合","符合")</f>
        <v>符合</v>
      </c>
      <c r="C36" s="256" t="s">
        <v>303</v>
      </c>
      <c r="D36" s="257"/>
      <c r="E36" s="257"/>
      <c r="F36" s="258"/>
      <c r="G36" s="276" t="s">
        <v>20</v>
      </c>
    </row>
    <row r="37" spans="1:7">
      <c r="A37" s="254"/>
      <c r="B37" s="260"/>
      <c r="C37" s="261" t="s">
        <v>304</v>
      </c>
      <c r="D37" s="262"/>
      <c r="E37" s="262"/>
      <c r="F37" s="263"/>
      <c r="G37" s="264" t="s">
        <v>20</v>
      </c>
    </row>
    <row r="38" spans="1:7">
      <c r="A38" s="254"/>
      <c r="B38" s="260" t="str">
        <f>IF(COUNTIF(G38:G41,"不符合")&gt;0,"不符合","符合")</f>
        <v>符合</v>
      </c>
      <c r="C38" s="261" t="s">
        <v>305</v>
      </c>
      <c r="D38" s="262"/>
      <c r="E38" s="262"/>
      <c r="F38" s="263"/>
      <c r="G38" s="264" t="s">
        <v>20</v>
      </c>
    </row>
    <row r="39" spans="1:7">
      <c r="A39" s="254"/>
      <c r="B39" s="260"/>
      <c r="C39" s="261" t="s">
        <v>306</v>
      </c>
      <c r="D39" s="262"/>
      <c r="E39" s="262"/>
      <c r="F39" s="263"/>
      <c r="G39" s="264" t="s">
        <v>20</v>
      </c>
    </row>
    <row r="40" spans="1:7">
      <c r="A40" s="254"/>
      <c r="B40" s="260"/>
      <c r="C40" s="261" t="s">
        <v>307</v>
      </c>
      <c r="D40" s="262"/>
      <c r="E40" s="262"/>
      <c r="F40" s="263"/>
      <c r="G40" s="264" t="s">
        <v>20</v>
      </c>
    </row>
    <row r="41" spans="1:7">
      <c r="A41" s="254"/>
      <c r="B41" s="260"/>
      <c r="C41" s="261" t="s">
        <v>308</v>
      </c>
      <c r="D41" s="262"/>
      <c r="E41" s="262"/>
      <c r="F41" s="263"/>
      <c r="G41" s="264" t="s">
        <v>20</v>
      </c>
    </row>
    <row r="42" spans="1:7">
      <c r="A42" s="254"/>
      <c r="B42" s="265" t="str">
        <f>G42</f>
        <v>符合</v>
      </c>
      <c r="C42" s="266" t="s">
        <v>309</v>
      </c>
      <c r="D42" s="267"/>
      <c r="E42" s="267"/>
      <c r="F42" s="268"/>
      <c r="G42" s="269" t="s">
        <v>20</v>
      </c>
    </row>
    <row r="43" spans="1:7">
      <c r="A43" s="254"/>
      <c r="B43" s="275" t="str">
        <f>IF(COUNTIF(G43:G44,"不符合")&gt;0,"不符合","符合")</f>
        <v>符合</v>
      </c>
      <c r="C43" s="256" t="s">
        <v>310</v>
      </c>
      <c r="D43" s="257"/>
      <c r="E43" s="257"/>
      <c r="F43" s="258"/>
      <c r="G43" s="276" t="s">
        <v>20</v>
      </c>
    </row>
    <row r="44" spans="1:7">
      <c r="A44" s="254"/>
      <c r="B44" s="265"/>
      <c r="C44" s="266" t="s">
        <v>311</v>
      </c>
      <c r="D44" s="267"/>
      <c r="E44" s="267"/>
      <c r="F44" s="268"/>
      <c r="G44" s="269" t="s">
        <v>20</v>
      </c>
    </row>
    <row r="45" spans="1:7">
      <c r="A45" s="254"/>
      <c r="B45" s="275" t="str">
        <f>IF(COUNTIF(G45:G46,"不符合")&gt;0,"不符合","符合")</f>
        <v>符合</v>
      </c>
      <c r="C45" s="256" t="s">
        <v>312</v>
      </c>
      <c r="D45" s="257"/>
      <c r="E45" s="257"/>
      <c r="F45" s="258"/>
      <c r="G45" s="276" t="s">
        <v>20</v>
      </c>
    </row>
    <row r="46" spans="1:7">
      <c r="A46" s="254"/>
      <c r="B46" s="260"/>
      <c r="C46" s="261" t="s">
        <v>313</v>
      </c>
      <c r="D46" s="262"/>
      <c r="E46" s="262"/>
      <c r="F46" s="263"/>
      <c r="G46" s="264" t="s">
        <v>20</v>
      </c>
    </row>
    <row r="47" spans="1:7">
      <c r="A47" s="254"/>
      <c r="B47" s="260" t="str">
        <f>IF(COUNTIF(G47:G48,"不符合")&gt;0,"不符合","符合")</f>
        <v>符合</v>
      </c>
      <c r="C47" s="261" t="s">
        <v>314</v>
      </c>
      <c r="D47" s="262"/>
      <c r="E47" s="262"/>
      <c r="F47" s="263"/>
      <c r="G47" s="264" t="s">
        <v>20</v>
      </c>
    </row>
    <row r="48" spans="1:7">
      <c r="A48" s="254"/>
      <c r="B48" s="260"/>
      <c r="C48" s="261" t="s">
        <v>315</v>
      </c>
      <c r="D48" s="262"/>
      <c r="E48" s="262"/>
      <c r="F48" s="277"/>
      <c r="G48" s="264" t="s">
        <v>20</v>
      </c>
    </row>
    <row r="49" spans="1:7">
      <c r="A49" s="254"/>
      <c r="B49" s="265" t="str">
        <f>G49</f>
        <v>符合</v>
      </c>
      <c r="C49" s="266" t="s">
        <v>316</v>
      </c>
      <c r="D49" s="267"/>
      <c r="E49" s="267"/>
      <c r="F49" s="268"/>
      <c r="G49" s="269" t="s">
        <v>20</v>
      </c>
    </row>
    <row r="50" spans="1:7">
      <c r="A50" s="254"/>
      <c r="B50" s="275" t="str">
        <f>IF(COUNTIF(G50:G53,"不符合")&gt;0,"不符合","符合")</f>
        <v>符合</v>
      </c>
      <c r="C50" s="256" t="s">
        <v>317</v>
      </c>
      <c r="D50" s="257"/>
      <c r="E50" s="257"/>
      <c r="F50" s="258"/>
      <c r="G50" s="276" t="s">
        <v>20</v>
      </c>
    </row>
    <row r="51" spans="1:7">
      <c r="A51" s="254"/>
      <c r="B51" s="260"/>
      <c r="C51" s="261" t="s">
        <v>318</v>
      </c>
      <c r="D51" s="262"/>
      <c r="E51" s="262"/>
      <c r="F51" s="263"/>
      <c r="G51" s="264" t="s">
        <v>20</v>
      </c>
    </row>
    <row r="52" spans="1:7">
      <c r="A52" s="254"/>
      <c r="B52" s="260"/>
      <c r="C52" s="261" t="s">
        <v>319</v>
      </c>
      <c r="D52" s="262"/>
      <c r="E52" s="262"/>
      <c r="F52" s="263"/>
      <c r="G52" s="264" t="s">
        <v>20</v>
      </c>
    </row>
    <row r="53" spans="1:7">
      <c r="A53" s="254"/>
      <c r="B53" s="265"/>
      <c r="C53" s="266" t="s">
        <v>320</v>
      </c>
      <c r="D53" s="267"/>
      <c r="E53" s="267"/>
      <c r="F53" s="268"/>
      <c r="G53" s="269" t="s">
        <v>20</v>
      </c>
    </row>
    <row r="54" spans="1:7">
      <c r="A54" s="254"/>
      <c r="B54" s="275" t="str">
        <f>G54</f>
        <v>符合</v>
      </c>
      <c r="C54" s="256" t="s">
        <v>321</v>
      </c>
      <c r="D54" s="257"/>
      <c r="E54" s="257"/>
      <c r="F54" s="258"/>
      <c r="G54" s="276" t="s">
        <v>20</v>
      </c>
    </row>
    <row r="55" spans="1:7">
      <c r="A55" s="254"/>
      <c r="B55" s="260" t="str">
        <f>IF(COUNTIF(G55:G57,"不符合")&gt;0,"不符合","符合")</f>
        <v>符合</v>
      </c>
      <c r="C55" s="261" t="s">
        <v>322</v>
      </c>
      <c r="D55" s="262"/>
      <c r="E55" s="262"/>
      <c r="F55" s="263"/>
      <c r="G55" s="264" t="s">
        <v>20</v>
      </c>
    </row>
    <row r="56" spans="1:7">
      <c r="A56" s="254"/>
      <c r="B56" s="260"/>
      <c r="C56" s="261" t="s">
        <v>323</v>
      </c>
      <c r="D56" s="262"/>
      <c r="E56" s="262"/>
      <c r="F56" s="263"/>
      <c r="G56" s="264" t="s">
        <v>20</v>
      </c>
    </row>
    <row r="57" spans="1:7">
      <c r="A57" s="254"/>
      <c r="B57" s="265"/>
      <c r="C57" s="266" t="s">
        <v>324</v>
      </c>
      <c r="D57" s="267"/>
      <c r="E57" s="267"/>
      <c r="F57" s="268"/>
      <c r="G57" s="269" t="s">
        <v>20</v>
      </c>
    </row>
    <row r="58" spans="1:7">
      <c r="A58" s="254"/>
      <c r="B58" s="270" t="s">
        <v>254</v>
      </c>
      <c r="C58" s="271" t="s">
        <v>325</v>
      </c>
      <c r="D58" s="272"/>
      <c r="E58" s="272"/>
      <c r="F58" s="273"/>
      <c r="G58" s="278" t="s">
        <v>254</v>
      </c>
    </row>
    <row r="59" spans="1:7">
      <c r="A59" s="279"/>
      <c r="B59" s="270" t="s">
        <v>254</v>
      </c>
      <c r="C59" s="271" t="s">
        <v>326</v>
      </c>
      <c r="D59" s="272"/>
      <c r="E59" s="272"/>
      <c r="F59" s="273"/>
      <c r="G59" s="278" t="s">
        <v>254</v>
      </c>
    </row>
  </sheetData>
  <mergeCells count="104">
    <mergeCell ref="B25:D25"/>
    <mergeCell ref="G25:I25"/>
    <mergeCell ref="B26:D26"/>
    <mergeCell ref="G26:I26"/>
    <mergeCell ref="B27:D27"/>
    <mergeCell ref="G27:I27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9:F49"/>
    <mergeCell ref="C50:F50"/>
    <mergeCell ref="C51:F51"/>
    <mergeCell ref="C52:F52"/>
    <mergeCell ref="C53:F53"/>
    <mergeCell ref="C54:F54"/>
    <mergeCell ref="C55:F55"/>
    <mergeCell ref="C56:F56"/>
    <mergeCell ref="C57:F57"/>
    <mergeCell ref="C58:F58"/>
    <mergeCell ref="C59:F59"/>
    <mergeCell ref="A3:A4"/>
    <mergeCell ref="A9:A10"/>
    <mergeCell ref="A11:A12"/>
    <mergeCell ref="A16:A17"/>
    <mergeCell ref="A18:A19"/>
    <mergeCell ref="A30:A59"/>
    <mergeCell ref="B3:B4"/>
    <mergeCell ref="B9:B10"/>
    <mergeCell ref="B11:B12"/>
    <mergeCell ref="B16:B17"/>
    <mergeCell ref="B18:B19"/>
    <mergeCell ref="B33:B34"/>
    <mergeCell ref="B36:B37"/>
    <mergeCell ref="B38:B41"/>
    <mergeCell ref="B43:B44"/>
    <mergeCell ref="B45:B46"/>
    <mergeCell ref="B47:B48"/>
    <mergeCell ref="B50:B53"/>
    <mergeCell ref="B55:B57"/>
    <mergeCell ref="C3:C4"/>
    <mergeCell ref="C9:C10"/>
    <mergeCell ref="C11:C12"/>
    <mergeCell ref="C16:C17"/>
    <mergeCell ref="C18:C19"/>
    <mergeCell ref="D3:D4"/>
    <mergeCell ref="D9:D10"/>
    <mergeCell ref="D11:D12"/>
    <mergeCell ref="D16:D17"/>
    <mergeCell ref="D18:D19"/>
    <mergeCell ref="E3:E4"/>
    <mergeCell ref="E9:E10"/>
    <mergeCell ref="E11:E12"/>
    <mergeCell ref="E16:E17"/>
    <mergeCell ref="E18:E19"/>
    <mergeCell ref="F3:F4"/>
    <mergeCell ref="F9:F10"/>
    <mergeCell ref="F11:F12"/>
    <mergeCell ref="F16:F17"/>
    <mergeCell ref="F18:F19"/>
    <mergeCell ref="G3:G4"/>
    <mergeCell ref="G9:G10"/>
    <mergeCell ref="G11:G12"/>
    <mergeCell ref="G16:G17"/>
    <mergeCell ref="G18:G19"/>
    <mergeCell ref="H3:H4"/>
    <mergeCell ref="H9:H10"/>
    <mergeCell ref="H11:H12"/>
    <mergeCell ref="H16:H17"/>
    <mergeCell ref="H18:H19"/>
    <mergeCell ref="I3:I4"/>
    <mergeCell ref="I9:I10"/>
    <mergeCell ref="I11:I12"/>
    <mergeCell ref="I16:I17"/>
    <mergeCell ref="I18:I19"/>
    <mergeCell ref="J3:J4"/>
    <mergeCell ref="J9:J10"/>
    <mergeCell ref="J11:J12"/>
    <mergeCell ref="J16:J17"/>
    <mergeCell ref="J18:J19"/>
    <mergeCell ref="K3:K4"/>
    <mergeCell ref="K9:K10"/>
    <mergeCell ref="K11:K12"/>
    <mergeCell ref="K16:K17"/>
    <mergeCell ref="K18:K19"/>
    <mergeCell ref="L3:L4"/>
    <mergeCell ref="L9:L10"/>
    <mergeCell ref="L11:L12"/>
    <mergeCell ref="L16:L17"/>
    <mergeCell ref="L18:L19"/>
  </mergeCells>
  <dataValidations count="1">
    <dataValidation type="list" allowBlank="1" showInputMessage="1" showErrorMessage="1" sqref="G31:G57">
      <formula1>"符合,不符合"</formula1>
    </dataValidation>
  </dataValidations>
  <pageMargins left="0.751388888888889" right="0.751388888888889" top="1" bottom="1" header="0.5" footer="0.5"/>
  <pageSetup paperSize="9" orientation="landscape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F17"/>
  <sheetViews>
    <sheetView view="pageBreakPreview" zoomScaleNormal="100" workbookViewId="0">
      <selection activeCell="H9" sqref="H9"/>
    </sheetView>
  </sheetViews>
  <sheetFormatPr defaultColWidth="8.96666666666667" defaultRowHeight="15" outlineLevelCol="5"/>
  <cols>
    <col min="1" max="2" width="19.2" style="96" customWidth="1"/>
    <col min="3" max="3" width="4.875" style="96" customWidth="1"/>
    <col min="4" max="4" width="18.8833333333333" style="96" customWidth="1"/>
    <col min="5" max="5" width="9.63333333333333" style="96" customWidth="1"/>
    <col min="6" max="6" width="6.94166666666667" style="96" customWidth="1"/>
  </cols>
  <sheetData>
    <row r="1" ht="34" customHeight="1" spans="1:6">
      <c r="A1" s="97" t="s">
        <v>327</v>
      </c>
      <c r="B1" s="97"/>
      <c r="C1" s="97"/>
      <c r="D1" s="97"/>
      <c r="E1" s="97"/>
      <c r="F1" s="97"/>
    </row>
    <row r="2" customFormat="1" ht="30" customHeight="1" spans="1:6">
      <c r="A2" s="98" t="s">
        <v>328</v>
      </c>
      <c r="B2" s="98" t="s">
        <v>329</v>
      </c>
      <c r="C2" s="98" t="s">
        <v>330</v>
      </c>
      <c r="D2" s="98" t="s">
        <v>331</v>
      </c>
      <c r="E2" s="98" t="s">
        <v>332</v>
      </c>
      <c r="F2" s="98" t="s">
        <v>333</v>
      </c>
    </row>
    <row r="3" customFormat="1" ht="30" customHeight="1" spans="1:6">
      <c r="A3" s="99" t="s">
        <v>334</v>
      </c>
      <c r="B3" s="99" t="s">
        <v>335</v>
      </c>
      <c r="C3" s="100">
        <v>1</v>
      </c>
      <c r="D3" s="101" t="s">
        <v>336</v>
      </c>
      <c r="E3" s="101"/>
      <c r="F3" s="102">
        <v>1</v>
      </c>
    </row>
    <row r="4" customFormat="1" ht="30" customHeight="1" spans="1:6">
      <c r="A4" s="99"/>
      <c r="B4" s="99"/>
      <c r="C4" s="100">
        <v>2</v>
      </c>
      <c r="D4" s="101"/>
      <c r="E4" s="101"/>
      <c r="F4" s="103"/>
    </row>
    <row r="5" customFormat="1" ht="30" customHeight="1" spans="1:6">
      <c r="A5" s="99"/>
      <c r="B5" s="99"/>
      <c r="C5" s="100">
        <v>3</v>
      </c>
      <c r="D5" s="101"/>
      <c r="E5" s="101"/>
      <c r="F5" s="103"/>
    </row>
    <row r="6" customFormat="1" ht="30" customHeight="1" spans="1:6">
      <c r="A6" s="99"/>
      <c r="B6" s="99"/>
      <c r="C6" s="100">
        <v>4</v>
      </c>
      <c r="D6" s="101"/>
      <c r="E6" s="101"/>
      <c r="F6" s="103"/>
    </row>
    <row r="7" customFormat="1" ht="30" customHeight="1" spans="1:6">
      <c r="A7" s="99"/>
      <c r="B7" s="99"/>
      <c r="C7" s="100">
        <v>5</v>
      </c>
      <c r="D7" s="101"/>
      <c r="E7" s="101"/>
      <c r="F7" s="103"/>
    </row>
    <row r="8" customFormat="1" ht="30" customHeight="1" spans="1:6">
      <c r="A8" s="99"/>
      <c r="B8" s="99"/>
      <c r="C8" s="100">
        <v>6</v>
      </c>
      <c r="D8" s="101"/>
      <c r="E8" s="101"/>
      <c r="F8" s="103"/>
    </row>
    <row r="9" customFormat="1" ht="30" customHeight="1" spans="1:6">
      <c r="A9" s="99"/>
      <c r="B9" s="99"/>
      <c r="C9" s="100">
        <v>7</v>
      </c>
      <c r="D9" s="101"/>
      <c r="E9" s="101"/>
      <c r="F9" s="103"/>
    </row>
    <row r="10" customFormat="1" ht="30" customHeight="1" spans="1:6">
      <c r="A10" s="99"/>
      <c r="B10" s="99"/>
      <c r="C10" s="100">
        <v>8</v>
      </c>
      <c r="D10" s="101"/>
      <c r="E10" s="101"/>
      <c r="F10" s="103"/>
    </row>
    <row r="11" customFormat="1" ht="30" customHeight="1" spans="1:6">
      <c r="A11" s="99"/>
      <c r="B11" s="99"/>
      <c r="C11" s="100">
        <v>9</v>
      </c>
      <c r="D11" s="101"/>
      <c r="E11" s="101"/>
      <c r="F11" s="103"/>
    </row>
    <row r="12" customFormat="1" ht="30" customHeight="1" spans="1:6">
      <c r="A12" s="99"/>
      <c r="B12" s="99"/>
      <c r="C12" s="100">
        <v>10</v>
      </c>
      <c r="D12" s="101"/>
      <c r="E12" s="101"/>
      <c r="F12" s="103"/>
    </row>
    <row r="13" customFormat="1" ht="30" customHeight="1" spans="1:6">
      <c r="A13" s="99"/>
      <c r="B13" s="99"/>
      <c r="C13" s="100">
        <v>11</v>
      </c>
      <c r="D13" s="101"/>
      <c r="E13" s="101"/>
      <c r="F13" s="103"/>
    </row>
    <row r="14" customFormat="1" ht="30" customHeight="1" spans="1:6">
      <c r="A14" s="99"/>
      <c r="B14" s="99"/>
      <c r="C14" s="100">
        <v>12</v>
      </c>
      <c r="D14" s="101"/>
      <c r="E14" s="101"/>
      <c r="F14" s="103"/>
    </row>
    <row r="15" customFormat="1" ht="30" customHeight="1" spans="1:6">
      <c r="A15" s="99"/>
      <c r="B15" s="99"/>
      <c r="C15" s="100">
        <v>13</v>
      </c>
      <c r="D15" s="101"/>
      <c r="E15" s="101"/>
      <c r="F15" s="103"/>
    </row>
    <row r="16" customFormat="1" ht="30" customHeight="1" spans="1:6">
      <c r="A16" s="99"/>
      <c r="B16" s="99"/>
      <c r="C16" s="100">
        <v>14</v>
      </c>
      <c r="D16" s="101"/>
      <c r="E16" s="101"/>
      <c r="F16" s="103"/>
    </row>
    <row r="17" customFormat="1" ht="30" customHeight="1" spans="1:6">
      <c r="A17" s="99"/>
      <c r="B17" s="99"/>
      <c r="C17" s="100">
        <v>15</v>
      </c>
      <c r="D17" s="101"/>
      <c r="E17" s="101"/>
      <c r="F17" s="104"/>
    </row>
  </sheetData>
  <mergeCells count="4">
    <mergeCell ref="A1:F1"/>
    <mergeCell ref="A3:A17"/>
    <mergeCell ref="B3:B17"/>
    <mergeCell ref="F3:F17"/>
  </mergeCells>
  <dataValidations count="1">
    <dataValidation type="list" allowBlank="1" showInputMessage="1" showErrorMessage="1" sqref="B3">
      <formula1>"广东省国土资源测绘院,广东省地图院,广东省国土资源技术中心"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Z77"/>
  <sheetViews>
    <sheetView view="pageBreakPreview" zoomScaleNormal="100" workbookViewId="0">
      <pane ySplit="5" topLeftCell="A6" activePane="bottomLeft" state="frozen"/>
      <selection/>
      <selection pane="bottomLeft" activeCell="S6" sqref="S6"/>
    </sheetView>
  </sheetViews>
  <sheetFormatPr defaultColWidth="4.125" defaultRowHeight="27" customHeight="1"/>
  <cols>
    <col min="1" max="1" width="10.0666666666667" style="24" customWidth="1"/>
    <col min="2" max="2" width="7.50833333333333" style="25" customWidth="1"/>
    <col min="3" max="3" width="9.38333333333333" style="26" customWidth="1"/>
    <col min="4" max="4" width="7.81666666666667" style="24" customWidth="1"/>
    <col min="5" max="5" width="7.81666666666667" style="27" customWidth="1"/>
    <col min="6" max="6" width="9.95" style="24" customWidth="1"/>
    <col min="7" max="8" width="7.81666666666667" style="24" customWidth="1"/>
    <col min="9" max="9" width="9.56666666666667" style="24" customWidth="1"/>
    <col min="10" max="10" width="8.13333333333333" style="24" customWidth="1"/>
    <col min="11" max="11" width="13.75" style="24" customWidth="1"/>
    <col min="12" max="12" width="10.1333333333333" style="24" customWidth="1"/>
    <col min="13" max="15" width="5.81666666666667" style="24" customWidth="1"/>
    <col min="16" max="16" width="4.125" style="24"/>
    <col min="17" max="17" width="2.45" style="24" customWidth="1"/>
    <col min="18" max="18" width="9.06666666666667" style="24" customWidth="1"/>
    <col min="19" max="20" width="7.375" style="24" customWidth="1"/>
    <col min="21" max="21" width="25.3166666666667" style="24" customWidth="1"/>
    <col min="22" max="23" width="7.375" style="24" customWidth="1"/>
    <col min="24" max="24" width="9.06666666666667" style="24" customWidth="1"/>
    <col min="25" max="16375" width="4.125" style="24"/>
    <col min="16376" max="16384" width="4.125" style="28"/>
  </cols>
  <sheetData>
    <row r="1" s="24" customFormat="1" customHeight="1" spans="1:15">
      <c r="A1" s="29" t="s">
        <v>337</v>
      </c>
      <c r="B1" s="29"/>
      <c r="C1" s="29"/>
      <c r="D1" s="29"/>
      <c r="E1" s="29"/>
      <c r="F1" s="29"/>
      <c r="G1" s="29"/>
      <c r="H1" s="29"/>
      <c r="I1" s="29"/>
      <c r="J1" s="79"/>
      <c r="K1" s="29"/>
      <c r="L1" s="80" t="s">
        <v>338</v>
      </c>
      <c r="M1" s="24" t="s">
        <v>339</v>
      </c>
      <c r="N1" s="24" t="s">
        <v>340</v>
      </c>
      <c r="O1" s="24" t="s">
        <v>341</v>
      </c>
    </row>
    <row r="2" s="24" customFormat="1" customHeight="1" spans="1:16">
      <c r="A2" s="30" t="s">
        <v>342</v>
      </c>
      <c r="B2" s="31" t="str">
        <f>'1评分总表'!A3</f>
        <v>天地图</v>
      </c>
      <c r="C2" s="32"/>
      <c r="D2" s="32"/>
      <c r="E2" s="32"/>
      <c r="F2" s="32"/>
      <c r="G2" s="32"/>
      <c r="H2" s="32"/>
      <c r="I2" s="32"/>
      <c r="J2" s="32"/>
      <c r="K2" s="81"/>
      <c r="M2" s="24" t="s">
        <v>343</v>
      </c>
      <c r="N2" s="24" t="s">
        <v>343</v>
      </c>
      <c r="O2" s="24" t="s">
        <v>343</v>
      </c>
      <c r="P2" s="24" t="s">
        <v>343</v>
      </c>
    </row>
    <row r="3" s="24" customFormat="1" customHeight="1" spans="1:16">
      <c r="A3" s="33" t="s">
        <v>344</v>
      </c>
      <c r="B3" s="34" t="str">
        <f>'1评分总表'!B3</f>
        <v>广东省地图院</v>
      </c>
      <c r="C3" s="35"/>
      <c r="D3" s="35"/>
      <c r="E3" s="36"/>
      <c r="F3" s="33" t="s">
        <v>345</v>
      </c>
      <c r="G3" s="31"/>
      <c r="H3" s="32"/>
      <c r="I3" s="32"/>
      <c r="J3" s="32"/>
      <c r="K3" s="81"/>
      <c r="M3" s="24" t="s">
        <v>343</v>
      </c>
      <c r="N3" s="24" t="s">
        <v>343</v>
      </c>
      <c r="O3" s="24" t="s">
        <v>343</v>
      </c>
      <c r="P3" s="24" t="s">
        <v>343</v>
      </c>
    </row>
    <row r="4" s="24" customFormat="1" ht="21" customHeight="1" spans="1:24">
      <c r="A4" s="37" t="s">
        <v>240</v>
      </c>
      <c r="B4" s="38" t="s">
        <v>346</v>
      </c>
      <c r="C4" s="39"/>
      <c r="D4" s="34" t="s">
        <v>347</v>
      </c>
      <c r="E4" s="35"/>
      <c r="F4" s="36"/>
      <c r="G4" s="40" t="s">
        <v>348</v>
      </c>
      <c r="H4" s="41"/>
      <c r="I4" s="82"/>
      <c r="J4" s="83" t="s">
        <v>349</v>
      </c>
      <c r="K4" s="82" t="s">
        <v>11</v>
      </c>
      <c r="M4" s="24" t="s">
        <v>343</v>
      </c>
      <c r="N4" s="24" t="s">
        <v>343</v>
      </c>
      <c r="O4" s="24" t="s">
        <v>343</v>
      </c>
      <c r="P4" s="24" t="s">
        <v>343</v>
      </c>
      <c r="R4" s="94"/>
      <c r="S4" s="94"/>
      <c r="T4" s="94"/>
      <c r="U4" s="94"/>
      <c r="V4" s="94"/>
      <c r="W4" s="94"/>
      <c r="X4" s="94"/>
    </row>
    <row r="5" s="24" customFormat="1" ht="21" customHeight="1" spans="1:24">
      <c r="A5" s="42"/>
      <c r="B5" s="43"/>
      <c r="C5" s="44"/>
      <c r="D5" s="30" t="s">
        <v>350</v>
      </c>
      <c r="E5" s="45" t="s">
        <v>351</v>
      </c>
      <c r="F5" s="30" t="s">
        <v>352</v>
      </c>
      <c r="G5" s="30" t="s">
        <v>350</v>
      </c>
      <c r="H5" s="45" t="s">
        <v>351</v>
      </c>
      <c r="I5" s="30" t="s">
        <v>352</v>
      </c>
      <c r="J5" s="84"/>
      <c r="K5" s="85"/>
      <c r="M5" s="24" t="s">
        <v>343</v>
      </c>
      <c r="N5" s="24" t="s">
        <v>343</v>
      </c>
      <c r="O5" s="24" t="s">
        <v>343</v>
      </c>
      <c r="P5" s="24" t="s">
        <v>343</v>
      </c>
      <c r="R5" s="94"/>
      <c r="S5" s="94"/>
      <c r="T5" s="94"/>
      <c r="U5" s="94"/>
      <c r="V5" s="94"/>
      <c r="W5" s="94"/>
      <c r="X5" s="94"/>
    </row>
    <row r="6" s="24" customFormat="1" ht="21" customHeight="1" spans="1:24">
      <c r="A6" s="46" t="s">
        <v>353</v>
      </c>
      <c r="B6" s="47" t="s">
        <v>14</v>
      </c>
      <c r="C6" s="48"/>
      <c r="D6" s="47" t="s">
        <v>254</v>
      </c>
      <c r="E6" s="49"/>
      <c r="F6" s="48"/>
      <c r="G6" s="50" t="str">
        <f>评分索引页!B31</f>
        <v>符合</v>
      </c>
      <c r="H6" s="51"/>
      <c r="I6" s="51"/>
      <c r="J6" s="86">
        <f>IF(G6="符合",100,0)</f>
        <v>100</v>
      </c>
      <c r="K6" s="54"/>
      <c r="M6" s="24" t="s">
        <v>343</v>
      </c>
      <c r="N6" s="24" t="s">
        <v>343</v>
      </c>
      <c r="O6" s="24" t="s">
        <v>343</v>
      </c>
      <c r="P6" s="24" t="s">
        <v>343</v>
      </c>
      <c r="R6" s="94"/>
      <c r="S6" s="94"/>
      <c r="T6" s="94"/>
      <c r="U6" s="94"/>
      <c r="V6" s="94"/>
      <c r="W6" s="94"/>
      <c r="X6" s="94"/>
    </row>
    <row r="7" s="24" customFormat="1" ht="21" customHeight="1" spans="1:24">
      <c r="A7" s="52"/>
      <c r="B7" s="47" t="s">
        <v>22</v>
      </c>
      <c r="C7" s="48"/>
      <c r="D7" s="47" t="s">
        <v>254</v>
      </c>
      <c r="E7" s="49"/>
      <c r="F7" s="48"/>
      <c r="G7" s="50" t="str">
        <f>评分索引页!B32</f>
        <v>符合</v>
      </c>
      <c r="H7" s="51"/>
      <c r="I7" s="51"/>
      <c r="J7" s="86">
        <f>IF(G7="符合",100,0)</f>
        <v>100</v>
      </c>
      <c r="K7" s="54"/>
      <c r="M7" s="24" t="s">
        <v>343</v>
      </c>
      <c r="N7" s="24" t="s">
        <v>343</v>
      </c>
      <c r="O7" s="24" t="s">
        <v>343</v>
      </c>
      <c r="P7" s="24" t="s">
        <v>343</v>
      </c>
      <c r="R7" s="94"/>
      <c r="S7" s="94"/>
      <c r="T7" s="94"/>
      <c r="U7" s="94"/>
      <c r="V7" s="94"/>
      <c r="W7" s="94"/>
      <c r="X7" s="94"/>
    </row>
    <row r="8" s="24" customFormat="1" ht="21" customHeight="1" spans="1:24">
      <c r="A8" s="53"/>
      <c r="B8" s="47" t="s">
        <v>24</v>
      </c>
      <c r="C8" s="48"/>
      <c r="D8" s="47" t="s">
        <v>254</v>
      </c>
      <c r="E8" s="49"/>
      <c r="F8" s="48"/>
      <c r="G8" s="50" t="str">
        <f>评分索引页!B33</f>
        <v>符合</v>
      </c>
      <c r="H8" s="51"/>
      <c r="I8" s="51"/>
      <c r="J8" s="86">
        <f>IF(G8="符合",100,0)</f>
        <v>100</v>
      </c>
      <c r="K8" s="54"/>
      <c r="M8" s="24" t="s">
        <v>343</v>
      </c>
      <c r="N8" s="24" t="s">
        <v>343</v>
      </c>
      <c r="O8" s="24" t="s">
        <v>343</v>
      </c>
      <c r="P8" s="24" t="s">
        <v>343</v>
      </c>
      <c r="R8" s="94"/>
      <c r="S8" s="94"/>
      <c r="T8" s="94"/>
      <c r="U8" s="94"/>
      <c r="V8" s="94"/>
      <c r="W8" s="94"/>
      <c r="X8" s="94"/>
    </row>
    <row r="9" s="24" customFormat="1" ht="26" spans="1:24">
      <c r="A9" s="46" t="s">
        <v>31</v>
      </c>
      <c r="B9" s="54" t="s">
        <v>32</v>
      </c>
      <c r="C9" s="55" t="s">
        <v>33</v>
      </c>
      <c r="D9" s="47" t="s">
        <v>254</v>
      </c>
      <c r="E9" s="49"/>
      <c r="F9" s="48"/>
      <c r="G9" s="50" t="s">
        <v>254</v>
      </c>
      <c r="H9" s="51"/>
      <c r="I9" s="51"/>
      <c r="J9" s="87"/>
      <c r="K9" s="54"/>
      <c r="M9" s="24" t="s">
        <v>354</v>
      </c>
      <c r="N9" s="24" t="s">
        <v>354</v>
      </c>
      <c r="O9" s="24" t="s">
        <v>354</v>
      </c>
      <c r="P9" s="24" t="s">
        <v>343</v>
      </c>
      <c r="R9" s="94"/>
      <c r="S9" s="94"/>
      <c r="T9" s="94"/>
      <c r="U9" s="94"/>
      <c r="V9" s="94"/>
      <c r="W9" s="94"/>
      <c r="X9" s="94"/>
    </row>
    <row r="10" s="24" customFormat="1" ht="21" customHeight="1" spans="1:24">
      <c r="A10" s="52"/>
      <c r="B10" s="54"/>
      <c r="C10" s="55" t="s">
        <v>39</v>
      </c>
      <c r="D10" s="56">
        <f>评分索引页!R2</f>
        <v>0</v>
      </c>
      <c r="E10" s="57"/>
      <c r="F10" s="58"/>
      <c r="G10" s="50">
        <f>评分索引页!G2</f>
        <v>0</v>
      </c>
      <c r="H10" s="51"/>
      <c r="I10" s="51"/>
      <c r="J10" s="86">
        <f>评分索引页!L2</f>
        <v>100</v>
      </c>
      <c r="K10" s="54"/>
      <c r="M10" s="24" t="s">
        <v>354</v>
      </c>
      <c r="N10" s="24" t="s">
        <v>354</v>
      </c>
      <c r="O10" s="24" t="s">
        <v>354</v>
      </c>
      <c r="P10" s="24" t="s">
        <v>343</v>
      </c>
      <c r="R10" s="94"/>
      <c r="S10" s="94"/>
      <c r="T10" s="94"/>
      <c r="U10" s="94"/>
      <c r="V10" s="94"/>
      <c r="W10" s="94"/>
      <c r="X10" s="94"/>
    </row>
    <row r="11" s="24" customFormat="1" ht="21" customHeight="1" spans="1:24">
      <c r="A11" s="52"/>
      <c r="B11" s="54"/>
      <c r="C11" s="48" t="s">
        <v>45</v>
      </c>
      <c r="D11" s="59">
        <f>评分索引页!O3</f>
        <v>0</v>
      </c>
      <c r="E11" s="59">
        <f>评分索引页!P3</f>
        <v>0</v>
      </c>
      <c r="F11" s="59">
        <f>评分索引页!Q3</f>
        <v>0</v>
      </c>
      <c r="G11" s="60">
        <f>评分索引页!A3</f>
        <v>0</v>
      </c>
      <c r="H11" s="60">
        <f>评分索引页!C3</f>
        <v>0</v>
      </c>
      <c r="I11" s="60">
        <f>评分索引页!E3</f>
        <v>0</v>
      </c>
      <c r="J11" s="88">
        <f>MIN(评分索引页!I3:K4)</f>
        <v>100</v>
      </c>
      <c r="K11" s="54"/>
      <c r="M11" s="24" t="s">
        <v>343</v>
      </c>
      <c r="N11" s="24" t="s">
        <v>343</v>
      </c>
      <c r="O11" s="24" t="s">
        <v>343</v>
      </c>
      <c r="P11" s="24" t="s">
        <v>343</v>
      </c>
      <c r="R11" s="94"/>
      <c r="S11" s="94"/>
      <c r="T11" s="94"/>
      <c r="U11" s="94"/>
      <c r="V11" s="94"/>
      <c r="W11" s="94"/>
      <c r="X11" s="94"/>
    </row>
    <row r="12" s="24" customFormat="1" ht="21" customHeight="1" spans="1:24">
      <c r="A12" s="52"/>
      <c r="B12" s="54"/>
      <c r="C12" s="48" t="s">
        <v>50</v>
      </c>
      <c r="D12" s="59">
        <f>评分索引页!O4</f>
        <v>0</v>
      </c>
      <c r="E12" s="59">
        <f>评分索引页!P4</f>
        <v>0</v>
      </c>
      <c r="F12" s="59">
        <f>评分索引页!Q4</f>
        <v>0</v>
      </c>
      <c r="G12" s="61">
        <f>评分索引页!I3</f>
        <v>100</v>
      </c>
      <c r="H12" s="61">
        <f>评分索引页!J3</f>
        <v>100</v>
      </c>
      <c r="I12" s="61">
        <f>评分索引页!K3</f>
        <v>100</v>
      </c>
      <c r="J12" s="89"/>
      <c r="K12" s="54"/>
      <c r="M12" s="24" t="s">
        <v>343</v>
      </c>
      <c r="N12" s="24" t="s">
        <v>343</v>
      </c>
      <c r="O12" s="24" t="s">
        <v>343</v>
      </c>
      <c r="P12" s="24" t="s">
        <v>343</v>
      </c>
      <c r="R12" s="94"/>
      <c r="S12" s="94"/>
      <c r="T12" s="94"/>
      <c r="U12" s="94"/>
      <c r="V12" s="94"/>
      <c r="W12" s="94"/>
      <c r="X12" s="94"/>
    </row>
    <row r="13" s="24" customFormat="1" ht="21" customHeight="1" spans="1:24">
      <c r="A13" s="52"/>
      <c r="B13" s="54"/>
      <c r="C13" s="48" t="s">
        <v>52</v>
      </c>
      <c r="D13" s="47" t="s">
        <v>254</v>
      </c>
      <c r="E13" s="49"/>
      <c r="F13" s="48"/>
      <c r="G13" s="50" t="s">
        <v>254</v>
      </c>
      <c r="H13" s="51"/>
      <c r="I13" s="51"/>
      <c r="J13" s="87"/>
      <c r="K13" s="54"/>
      <c r="M13" s="24" t="s">
        <v>354</v>
      </c>
      <c r="N13" s="24" t="s">
        <v>354</v>
      </c>
      <c r="O13" s="24" t="s">
        <v>354</v>
      </c>
      <c r="P13" s="24" t="s">
        <v>343</v>
      </c>
      <c r="R13" s="94"/>
      <c r="S13" s="94"/>
      <c r="T13" s="94"/>
      <c r="U13" s="94"/>
      <c r="V13" s="94"/>
      <c r="W13" s="94"/>
      <c r="X13" s="94"/>
    </row>
    <row r="14" s="24" customFormat="1" ht="21" customHeight="1" spans="1:24">
      <c r="A14" s="52"/>
      <c r="B14" s="54"/>
      <c r="C14" s="48" t="s">
        <v>56</v>
      </c>
      <c r="D14" s="56">
        <f>评分索引页!R5</f>
        <v>0</v>
      </c>
      <c r="E14" s="57"/>
      <c r="F14" s="58"/>
      <c r="G14" s="50">
        <f>评分索引页!G5</f>
        <v>0</v>
      </c>
      <c r="H14" s="51"/>
      <c r="I14" s="51"/>
      <c r="J14" s="86">
        <f>评分索引页!L5</f>
        <v>100</v>
      </c>
      <c r="K14" s="54"/>
      <c r="M14" s="24" t="s">
        <v>354</v>
      </c>
      <c r="N14" s="24" t="s">
        <v>354</v>
      </c>
      <c r="O14" s="24" t="s">
        <v>354</v>
      </c>
      <c r="P14" s="24" t="s">
        <v>343</v>
      </c>
      <c r="R14" s="94"/>
      <c r="S14" s="94"/>
      <c r="T14" s="94"/>
      <c r="U14" s="94"/>
      <c r="V14" s="94"/>
      <c r="W14" s="94"/>
      <c r="X14" s="94"/>
    </row>
    <row r="15" s="24" customFormat="1" ht="21" customHeight="1" spans="1:24">
      <c r="A15" s="52"/>
      <c r="B15" s="62" t="s">
        <v>61</v>
      </c>
      <c r="C15" s="48" t="s">
        <v>62</v>
      </c>
      <c r="D15" s="47" t="s">
        <v>254</v>
      </c>
      <c r="E15" s="49"/>
      <c r="F15" s="48"/>
      <c r="G15" s="50" t="str">
        <f>评分索引页!B35</f>
        <v>符合</v>
      </c>
      <c r="H15" s="51"/>
      <c r="I15" s="51"/>
      <c r="J15" s="86">
        <f>IF(G15="符合",100,0)</f>
        <v>100</v>
      </c>
      <c r="K15" s="54"/>
      <c r="M15" s="24" t="s">
        <v>354</v>
      </c>
      <c r="N15" s="24" t="s">
        <v>354</v>
      </c>
      <c r="O15" s="24" t="s">
        <v>354</v>
      </c>
      <c r="P15" s="24" t="s">
        <v>343</v>
      </c>
      <c r="R15" s="94"/>
      <c r="S15" s="94"/>
      <c r="T15" s="94"/>
      <c r="U15" s="94"/>
      <c r="V15" s="94"/>
      <c r="W15" s="94"/>
      <c r="X15" s="94"/>
    </row>
    <row r="16" s="24" customFormat="1" ht="26" spans="1:24">
      <c r="A16" s="52"/>
      <c r="B16" s="63"/>
      <c r="C16" s="55" t="s">
        <v>64</v>
      </c>
      <c r="D16" s="47" t="s">
        <v>254</v>
      </c>
      <c r="E16" s="49"/>
      <c r="F16" s="48"/>
      <c r="G16" s="50" t="s">
        <v>254</v>
      </c>
      <c r="H16" s="51"/>
      <c r="I16" s="51"/>
      <c r="J16" s="87"/>
      <c r="K16" s="54"/>
      <c r="M16" s="24" t="s">
        <v>354</v>
      </c>
      <c r="N16" s="24" t="s">
        <v>354</v>
      </c>
      <c r="O16" s="24" t="s">
        <v>354</v>
      </c>
      <c r="P16" s="24" t="s">
        <v>343</v>
      </c>
      <c r="R16" s="94"/>
      <c r="S16" s="94"/>
      <c r="T16" s="94"/>
      <c r="U16" s="94"/>
      <c r="V16" s="94"/>
      <c r="W16" s="94"/>
      <c r="X16" s="94"/>
    </row>
    <row r="17" s="24" customFormat="1" ht="26" spans="1:16">
      <c r="A17" s="52"/>
      <c r="B17" s="63"/>
      <c r="C17" s="55" t="s">
        <v>66</v>
      </c>
      <c r="D17" s="47" t="s">
        <v>254</v>
      </c>
      <c r="E17" s="49"/>
      <c r="F17" s="48"/>
      <c r="G17" s="50" t="s">
        <v>254</v>
      </c>
      <c r="H17" s="51"/>
      <c r="I17" s="51"/>
      <c r="J17" s="87"/>
      <c r="K17" s="54"/>
      <c r="M17" s="24" t="s">
        <v>354</v>
      </c>
      <c r="N17" s="24" t="s">
        <v>354</v>
      </c>
      <c r="O17" s="24" t="s">
        <v>354</v>
      </c>
      <c r="P17" s="24" t="s">
        <v>343</v>
      </c>
    </row>
    <row r="18" s="24" customFormat="1" ht="21" customHeight="1" spans="1:16">
      <c r="A18" s="52"/>
      <c r="B18" s="63"/>
      <c r="C18" s="48" t="s">
        <v>68</v>
      </c>
      <c r="D18" s="56">
        <f>评分索引页!R6</f>
        <v>0</v>
      </c>
      <c r="E18" s="57"/>
      <c r="F18" s="58"/>
      <c r="G18" s="50">
        <f>评分索引页!G6</f>
        <v>0</v>
      </c>
      <c r="H18" s="51"/>
      <c r="I18" s="51"/>
      <c r="J18" s="86">
        <f>评分索引页!L6</f>
        <v>100</v>
      </c>
      <c r="K18" s="54"/>
      <c r="M18" s="24" t="s">
        <v>354</v>
      </c>
      <c r="N18" s="24" t="s">
        <v>354</v>
      </c>
      <c r="O18" s="24" t="s">
        <v>354</v>
      </c>
      <c r="P18" s="24" t="s">
        <v>343</v>
      </c>
    </row>
    <row r="19" s="24" customFormat="1" ht="21" customHeight="1" spans="1:16">
      <c r="A19" s="52"/>
      <c r="B19" s="63"/>
      <c r="C19" s="48" t="s">
        <v>70</v>
      </c>
      <c r="D19" s="47" t="s">
        <v>254</v>
      </c>
      <c r="E19" s="49"/>
      <c r="F19" s="48"/>
      <c r="G19" s="50" t="s">
        <v>254</v>
      </c>
      <c r="H19" s="51"/>
      <c r="I19" s="51"/>
      <c r="J19" s="87"/>
      <c r="K19" s="54"/>
      <c r="M19" s="24" t="s">
        <v>354</v>
      </c>
      <c r="N19" s="24" t="s">
        <v>354</v>
      </c>
      <c r="O19" s="24" t="s">
        <v>354</v>
      </c>
      <c r="P19" s="24" t="s">
        <v>343</v>
      </c>
    </row>
    <row r="20" s="24" customFormat="1" ht="21" customHeight="1" spans="1:16">
      <c r="A20" s="52"/>
      <c r="B20" s="63"/>
      <c r="C20" s="48" t="s">
        <v>74</v>
      </c>
      <c r="D20" s="56">
        <f>评分索引页!R7</f>
        <v>0</v>
      </c>
      <c r="E20" s="57"/>
      <c r="F20" s="58"/>
      <c r="G20" s="50">
        <f>评分索引页!G7</f>
        <v>0</v>
      </c>
      <c r="H20" s="51"/>
      <c r="I20" s="51"/>
      <c r="J20" s="86">
        <f>评分索引页!L7</f>
        <v>100</v>
      </c>
      <c r="K20" s="54"/>
      <c r="M20" s="24" t="s">
        <v>354</v>
      </c>
      <c r="N20" s="24" t="s">
        <v>354</v>
      </c>
      <c r="O20" s="24" t="s">
        <v>354</v>
      </c>
      <c r="P20" s="24" t="s">
        <v>343</v>
      </c>
    </row>
    <row r="21" s="24" customFormat="1" ht="26" spans="1:16">
      <c r="A21" s="52"/>
      <c r="B21" s="64"/>
      <c r="C21" s="55" t="s">
        <v>78</v>
      </c>
      <c r="D21" s="56">
        <f>评分索引页!R8</f>
        <v>0</v>
      </c>
      <c r="E21" s="57"/>
      <c r="F21" s="58"/>
      <c r="G21" s="50">
        <f>评分索引页!G8</f>
        <v>0</v>
      </c>
      <c r="H21" s="51"/>
      <c r="I21" s="51"/>
      <c r="J21" s="86">
        <f>评分索引页!L8</f>
        <v>100</v>
      </c>
      <c r="K21" s="54"/>
      <c r="M21" s="24" t="s">
        <v>354</v>
      </c>
      <c r="N21" s="24" t="s">
        <v>354</v>
      </c>
      <c r="O21" s="24" t="s">
        <v>354</v>
      </c>
      <c r="P21" s="24" t="s">
        <v>343</v>
      </c>
    </row>
    <row r="22" s="24" customFormat="1" ht="21" customHeight="1" spans="1:16">
      <c r="A22" s="46" t="s">
        <v>82</v>
      </c>
      <c r="B22" s="47" t="s">
        <v>355</v>
      </c>
      <c r="C22" s="48"/>
      <c r="D22" s="59">
        <f>评分索引页!O9</f>
        <v>0</v>
      </c>
      <c r="E22" s="59">
        <f>评分索引页!P9</f>
        <v>0</v>
      </c>
      <c r="F22" s="59">
        <f>评分索引页!Q9</f>
        <v>0</v>
      </c>
      <c r="G22" s="60">
        <f>评分索引页!A9</f>
        <v>0</v>
      </c>
      <c r="H22" s="60">
        <f>评分索引页!C9</f>
        <v>0</v>
      </c>
      <c r="I22" s="60">
        <f>评分索引页!E9</f>
        <v>0</v>
      </c>
      <c r="J22" s="88">
        <f>MIN(评分索引页!I9:K10)</f>
        <v>100</v>
      </c>
      <c r="K22" s="54"/>
      <c r="M22" s="24" t="s">
        <v>343</v>
      </c>
      <c r="N22" s="24" t="s">
        <v>343</v>
      </c>
      <c r="O22" s="24" t="s">
        <v>343</v>
      </c>
      <c r="P22" s="24" t="s">
        <v>343</v>
      </c>
    </row>
    <row r="23" s="24" customFormat="1" ht="21" customHeight="1" spans="1:16">
      <c r="A23" s="53"/>
      <c r="B23" s="47" t="s">
        <v>356</v>
      </c>
      <c r="C23" s="48"/>
      <c r="D23" s="59">
        <f>评分索引页!O10</f>
        <v>0</v>
      </c>
      <c r="E23" s="59">
        <f>评分索引页!P10</f>
        <v>0</v>
      </c>
      <c r="F23" s="59">
        <f>评分索引页!Q10</f>
        <v>0</v>
      </c>
      <c r="G23" s="61">
        <f>评分索引页!I9</f>
        <v>100</v>
      </c>
      <c r="H23" s="61">
        <f>评分索引页!J9</f>
        <v>100</v>
      </c>
      <c r="I23" s="61">
        <f>评分索引页!K9</f>
        <v>100</v>
      </c>
      <c r="J23" s="89"/>
      <c r="K23" s="54"/>
      <c r="M23" s="24" t="s">
        <v>343</v>
      </c>
      <c r="N23" s="24" t="s">
        <v>343</v>
      </c>
      <c r="O23" s="24" t="s">
        <v>343</v>
      </c>
      <c r="P23" s="24" t="s">
        <v>343</v>
      </c>
    </row>
    <row r="24" s="24" customFormat="1" ht="21" customHeight="1" spans="1:16">
      <c r="A24" s="46" t="s">
        <v>92</v>
      </c>
      <c r="B24" s="47" t="s">
        <v>93</v>
      </c>
      <c r="C24" s="48"/>
      <c r="D24" s="59">
        <f>评分索引页!O11</f>
        <v>0</v>
      </c>
      <c r="E24" s="59">
        <f>评分索引页!P11</f>
        <v>0</v>
      </c>
      <c r="F24" s="59">
        <f>评分索引页!Q11</f>
        <v>0</v>
      </c>
      <c r="G24" s="60">
        <f>评分索引页!A11</f>
        <v>0</v>
      </c>
      <c r="H24" s="60">
        <f>评分索引页!C11</f>
        <v>0</v>
      </c>
      <c r="I24" s="60">
        <f>评分索引页!E11</f>
        <v>0</v>
      </c>
      <c r="J24" s="88">
        <f>MIN(评分索引页!I11:K12)</f>
        <v>100</v>
      </c>
      <c r="K24" s="54"/>
      <c r="M24" s="24" t="s">
        <v>343</v>
      </c>
      <c r="N24" s="24" t="s">
        <v>343</v>
      </c>
      <c r="O24" s="24" t="s">
        <v>343</v>
      </c>
      <c r="P24" s="24" t="s">
        <v>343</v>
      </c>
    </row>
    <row r="25" s="24" customFormat="1" ht="21" customHeight="1" spans="1:16">
      <c r="A25" s="53"/>
      <c r="B25" s="47" t="s">
        <v>97</v>
      </c>
      <c r="C25" s="48"/>
      <c r="D25" s="59">
        <f>评分索引页!O12</f>
        <v>0</v>
      </c>
      <c r="E25" s="59">
        <f>评分索引页!P12</f>
        <v>0</v>
      </c>
      <c r="F25" s="59">
        <f>评分索引页!Q12</f>
        <v>0</v>
      </c>
      <c r="G25" s="61">
        <f>评分索引页!I11</f>
        <v>100</v>
      </c>
      <c r="H25" s="61">
        <f>评分索引页!J11</f>
        <v>100</v>
      </c>
      <c r="I25" s="61">
        <f>评分索引页!K11</f>
        <v>100</v>
      </c>
      <c r="J25" s="89"/>
      <c r="K25" s="54"/>
      <c r="M25" s="24" t="s">
        <v>343</v>
      </c>
      <c r="N25" s="24" t="s">
        <v>343</v>
      </c>
      <c r="O25" s="24" t="s">
        <v>343</v>
      </c>
      <c r="P25" s="24" t="s">
        <v>343</v>
      </c>
    </row>
    <row r="26" s="24" customFormat="1" ht="21" customHeight="1" spans="1:16">
      <c r="A26" s="46" t="s">
        <v>357</v>
      </c>
      <c r="B26" s="47" t="s">
        <v>358</v>
      </c>
      <c r="C26" s="48"/>
      <c r="D26" s="47" t="s">
        <v>254</v>
      </c>
      <c r="E26" s="49"/>
      <c r="F26" s="48"/>
      <c r="G26" s="50" t="str">
        <f>评分索引页!B36</f>
        <v>符合</v>
      </c>
      <c r="H26" s="51"/>
      <c r="I26" s="51"/>
      <c r="J26" s="86">
        <f>IF(G26="符合",100,0)</f>
        <v>100</v>
      </c>
      <c r="K26" s="54"/>
      <c r="M26" s="24" t="s">
        <v>343</v>
      </c>
      <c r="N26" s="24" t="s">
        <v>343</v>
      </c>
      <c r="O26" s="24" t="s">
        <v>343</v>
      </c>
      <c r="P26" s="24" t="s">
        <v>343</v>
      </c>
    </row>
    <row r="27" s="24" customFormat="1" ht="21" customHeight="1" spans="1:16">
      <c r="A27" s="52"/>
      <c r="B27" s="47" t="s">
        <v>359</v>
      </c>
      <c r="C27" s="48"/>
      <c r="D27" s="47" t="s">
        <v>254</v>
      </c>
      <c r="E27" s="49"/>
      <c r="F27" s="48"/>
      <c r="G27" s="50" t="str">
        <f>评分索引页!B38</f>
        <v>符合</v>
      </c>
      <c r="H27" s="51"/>
      <c r="I27" s="51"/>
      <c r="J27" s="86">
        <f>IF(G27="符合",100,0)</f>
        <v>100</v>
      </c>
      <c r="K27" s="54"/>
      <c r="M27" s="24" t="s">
        <v>343</v>
      </c>
      <c r="N27" s="24" t="s">
        <v>343</v>
      </c>
      <c r="O27" s="24" t="s">
        <v>343</v>
      </c>
      <c r="P27" s="24" t="s">
        <v>343</v>
      </c>
    </row>
    <row r="28" s="24" customFormat="1" ht="21" customHeight="1" spans="1:16">
      <c r="A28" s="52"/>
      <c r="B28" s="65" t="s">
        <v>116</v>
      </c>
      <c r="C28" s="65" t="s">
        <v>117</v>
      </c>
      <c r="D28" s="54" t="s">
        <v>254</v>
      </c>
      <c r="E28" s="54"/>
      <c r="F28" s="54"/>
      <c r="G28" s="60" t="str">
        <f>评分索引页!B42</f>
        <v>符合</v>
      </c>
      <c r="H28" s="60"/>
      <c r="I28" s="60"/>
      <c r="J28" s="86">
        <f>IF(G28="符合",100,0)</f>
        <v>100</v>
      </c>
      <c r="K28" s="54"/>
      <c r="M28" s="24" t="s">
        <v>343</v>
      </c>
      <c r="N28" s="24" t="s">
        <v>343</v>
      </c>
      <c r="O28" s="24" t="s">
        <v>343</v>
      </c>
      <c r="P28" s="24" t="s">
        <v>343</v>
      </c>
    </row>
    <row r="29" s="24" customFormat="1" ht="21" customHeight="1" spans="1:16">
      <c r="A29" s="52"/>
      <c r="B29" s="65"/>
      <c r="C29" s="65" t="s">
        <v>360</v>
      </c>
      <c r="D29" s="66">
        <f>评分索引页!O13</f>
        <v>0</v>
      </c>
      <c r="E29" s="66">
        <f>评分索引页!P13</f>
        <v>0</v>
      </c>
      <c r="F29" s="66">
        <f>评分索引页!Q13</f>
        <v>0</v>
      </c>
      <c r="G29" s="60">
        <f>评分索引页!A13</f>
        <v>0</v>
      </c>
      <c r="H29" s="50">
        <f>评分索引页!C13</f>
        <v>0</v>
      </c>
      <c r="I29" s="51"/>
      <c r="J29" s="88">
        <f>MIN(评分索引页!I13:J13)</f>
        <v>100</v>
      </c>
      <c r="K29" s="65"/>
      <c r="M29" s="24" t="s">
        <v>343</v>
      </c>
      <c r="N29" s="24" t="s">
        <v>343</v>
      </c>
      <c r="O29" s="24" t="s">
        <v>343</v>
      </c>
      <c r="P29" s="24" t="s">
        <v>343</v>
      </c>
    </row>
    <row r="30" s="24" customFormat="1" ht="21" customHeight="1" spans="1:11">
      <c r="A30" s="53"/>
      <c r="B30" s="65"/>
      <c r="C30" s="65"/>
      <c r="D30" s="67"/>
      <c r="E30" s="67"/>
      <c r="F30" s="67"/>
      <c r="G30" s="61">
        <f>评分索引页!I13</f>
        <v>100</v>
      </c>
      <c r="H30" s="68">
        <f>评分索引页!J13</f>
        <v>100</v>
      </c>
      <c r="I30" s="90"/>
      <c r="J30" s="89"/>
      <c r="K30" s="54"/>
    </row>
    <row r="31" s="24" customFormat="1" ht="21" customHeight="1" spans="1:16">
      <c r="A31" s="54" t="s">
        <v>133</v>
      </c>
      <c r="B31" s="47" t="s">
        <v>134</v>
      </c>
      <c r="C31" s="48"/>
      <c r="D31" s="47" t="s">
        <v>254</v>
      </c>
      <c r="E31" s="49"/>
      <c r="F31" s="48"/>
      <c r="G31" s="50" t="str">
        <f>评分索引页!B43</f>
        <v>符合</v>
      </c>
      <c r="H31" s="51"/>
      <c r="I31" s="51"/>
      <c r="J31" s="86">
        <f>IF(G31="符合",100,0)</f>
        <v>100</v>
      </c>
      <c r="K31" s="54"/>
      <c r="M31" s="24" t="s">
        <v>343</v>
      </c>
      <c r="N31" s="24" t="s">
        <v>343</v>
      </c>
      <c r="O31" s="24" t="s">
        <v>343</v>
      </c>
      <c r="P31" s="24" t="s">
        <v>343</v>
      </c>
    </row>
    <row r="32" s="24" customFormat="1" ht="21" customHeight="1" spans="1:16">
      <c r="A32" s="69" t="s">
        <v>361</v>
      </c>
      <c r="B32" s="47" t="s">
        <v>141</v>
      </c>
      <c r="C32" s="48"/>
      <c r="D32" s="47" t="s">
        <v>254</v>
      </c>
      <c r="E32" s="49"/>
      <c r="F32" s="48"/>
      <c r="G32" s="50" t="str">
        <f>评分索引页!B45</f>
        <v>符合</v>
      </c>
      <c r="H32" s="51"/>
      <c r="I32" s="51"/>
      <c r="J32" s="86">
        <f>IF(G32="符合",100,0)</f>
        <v>100</v>
      </c>
      <c r="K32" s="54"/>
      <c r="L32" s="91" t="s">
        <v>362</v>
      </c>
      <c r="M32" s="24" t="s">
        <v>354</v>
      </c>
      <c r="N32" s="24" t="s">
        <v>354</v>
      </c>
      <c r="O32" s="24" t="s">
        <v>343</v>
      </c>
      <c r="P32" s="24" t="s">
        <v>343</v>
      </c>
    </row>
    <row r="33" s="24" customFormat="1" ht="21" customHeight="1" spans="1:16">
      <c r="A33" s="52"/>
      <c r="B33" s="47" t="s">
        <v>147</v>
      </c>
      <c r="C33" s="48"/>
      <c r="D33" s="47" t="s">
        <v>254</v>
      </c>
      <c r="E33" s="49"/>
      <c r="F33" s="48"/>
      <c r="G33" s="50" t="str">
        <f>评分索引页!B47</f>
        <v>符合</v>
      </c>
      <c r="H33" s="51"/>
      <c r="I33" s="51"/>
      <c r="J33" s="86">
        <f>IF(G33="符合",100,0)</f>
        <v>100</v>
      </c>
      <c r="K33" s="54"/>
      <c r="L33" s="91"/>
      <c r="M33" s="24" t="s">
        <v>354</v>
      </c>
      <c r="N33" s="24" t="s">
        <v>354</v>
      </c>
      <c r="O33" s="24" t="s">
        <v>343</v>
      </c>
      <c r="P33" s="24" t="s">
        <v>343</v>
      </c>
    </row>
    <row r="34" s="24" customFormat="1" ht="21" customHeight="1" spans="1:16">
      <c r="A34" s="52"/>
      <c r="B34" s="54" t="s">
        <v>363</v>
      </c>
      <c r="C34" s="54" t="s">
        <v>154</v>
      </c>
      <c r="D34" s="47" t="s">
        <v>254</v>
      </c>
      <c r="E34" s="49"/>
      <c r="F34" s="48"/>
      <c r="G34" s="50" t="str">
        <f>评分索引页!B49</f>
        <v>符合</v>
      </c>
      <c r="H34" s="51"/>
      <c r="I34" s="51"/>
      <c r="J34" s="88">
        <f>IF(G34="符合",100,0)</f>
        <v>100</v>
      </c>
      <c r="K34" s="54"/>
      <c r="L34" s="91"/>
      <c r="M34" s="24" t="s">
        <v>354</v>
      </c>
      <c r="N34" s="24" t="s">
        <v>354</v>
      </c>
      <c r="O34" s="24" t="s">
        <v>343</v>
      </c>
      <c r="P34" s="24" t="s">
        <v>343</v>
      </c>
    </row>
    <row r="35" s="24" customFormat="1" ht="21" customHeight="1" spans="1:16">
      <c r="A35" s="52"/>
      <c r="B35" s="54"/>
      <c r="C35" s="54" t="s">
        <v>364</v>
      </c>
      <c r="D35" s="54" t="s">
        <v>365</v>
      </c>
      <c r="E35" s="54"/>
      <c r="F35" s="59">
        <f>评分索引页!S14</f>
        <v>0</v>
      </c>
      <c r="G35" s="50">
        <f>评分索引页!G14</f>
        <v>0</v>
      </c>
      <c r="H35" s="51"/>
      <c r="I35" s="51"/>
      <c r="J35" s="88">
        <f>IF(A32="影像质量",评分索引页!L14-F37,评分索引页!L15)</f>
        <v>100</v>
      </c>
      <c r="K35" s="54"/>
      <c r="L35" s="91"/>
      <c r="M35" s="24" t="s">
        <v>354</v>
      </c>
      <c r="N35" s="24" t="s">
        <v>354</v>
      </c>
      <c r="O35" s="24" t="s">
        <v>343</v>
      </c>
      <c r="P35" s="24" t="s">
        <v>343</v>
      </c>
    </row>
    <row r="36" s="24" customFormat="1" ht="21" customHeight="1" spans="1:16">
      <c r="A36" s="52"/>
      <c r="B36" s="54"/>
      <c r="C36" s="54"/>
      <c r="D36" s="54" t="s">
        <v>366</v>
      </c>
      <c r="E36" s="54"/>
      <c r="F36" s="59">
        <f>评分索引页!S15</f>
        <v>0</v>
      </c>
      <c r="G36" s="50">
        <f>评分索引页!G15</f>
        <v>0</v>
      </c>
      <c r="H36" s="51"/>
      <c r="I36" s="51"/>
      <c r="J36" s="92"/>
      <c r="K36" s="54"/>
      <c r="L36" s="91"/>
      <c r="M36" s="24" t="s">
        <v>354</v>
      </c>
      <c r="N36" s="24" t="s">
        <v>354</v>
      </c>
      <c r="O36" s="24" t="s">
        <v>354</v>
      </c>
      <c r="P36" s="24" t="s">
        <v>343</v>
      </c>
    </row>
    <row r="37" s="24" customFormat="1" ht="21" customHeight="1" spans="1:16">
      <c r="A37" s="52"/>
      <c r="B37" s="54"/>
      <c r="C37" s="54"/>
      <c r="D37" s="54" t="s">
        <v>367</v>
      </c>
      <c r="E37" s="54"/>
      <c r="F37" s="59">
        <f>评分索引页!T14</f>
        <v>0</v>
      </c>
      <c r="G37" s="50" t="s">
        <v>254</v>
      </c>
      <c r="H37" s="51"/>
      <c r="I37" s="51"/>
      <c r="J37" s="92"/>
      <c r="K37" s="54" t="s">
        <v>368</v>
      </c>
      <c r="L37" s="91"/>
      <c r="M37" s="24" t="s">
        <v>354</v>
      </c>
      <c r="N37" s="24" t="s">
        <v>354</v>
      </c>
      <c r="O37" s="24" t="s">
        <v>343</v>
      </c>
      <c r="P37" s="24" t="s">
        <v>343</v>
      </c>
    </row>
    <row r="38" s="24" customFormat="1" ht="21" customHeight="1" spans="1:16">
      <c r="A38" s="46" t="s">
        <v>171</v>
      </c>
      <c r="B38" s="47" t="s">
        <v>172</v>
      </c>
      <c r="C38" s="48"/>
      <c r="D38" s="59">
        <f>评分索引页!O16</f>
        <v>0</v>
      </c>
      <c r="E38" s="59">
        <f>评分索引页!P16</f>
        <v>0</v>
      </c>
      <c r="F38" s="59">
        <f>评分索引页!Q16</f>
        <v>0</v>
      </c>
      <c r="G38" s="60">
        <f>评分索引页!A16</f>
        <v>0</v>
      </c>
      <c r="H38" s="60">
        <f>评分索引页!C16</f>
        <v>0</v>
      </c>
      <c r="I38" s="60">
        <f>评分索引页!E16</f>
        <v>0</v>
      </c>
      <c r="J38" s="88">
        <f>MIN(评分索引页!I16:K17)</f>
        <v>100</v>
      </c>
      <c r="K38" s="54"/>
      <c r="M38" s="24" t="s">
        <v>343</v>
      </c>
      <c r="N38" s="24" t="s">
        <v>343</v>
      </c>
      <c r="O38" s="24" t="s">
        <v>343</v>
      </c>
      <c r="P38" s="24" t="s">
        <v>343</v>
      </c>
    </row>
    <row r="39" s="24" customFormat="1" ht="21" customHeight="1" spans="1:16">
      <c r="A39" s="52"/>
      <c r="B39" s="47" t="s">
        <v>178</v>
      </c>
      <c r="C39" s="48"/>
      <c r="D39" s="59">
        <f>评分索引页!O17</f>
        <v>0</v>
      </c>
      <c r="E39" s="59">
        <f>评分索引页!P17</f>
        <v>0</v>
      </c>
      <c r="F39" s="59">
        <f>评分索引页!Q17</f>
        <v>0</v>
      </c>
      <c r="G39" s="61">
        <f>评分索引页!I16</f>
        <v>100</v>
      </c>
      <c r="H39" s="61">
        <f>评分索引页!J16</f>
        <v>100</v>
      </c>
      <c r="I39" s="61">
        <f>评分索引页!K16</f>
        <v>100</v>
      </c>
      <c r="J39" s="89"/>
      <c r="K39" s="54"/>
      <c r="M39" s="24" t="s">
        <v>343</v>
      </c>
      <c r="N39" s="24" t="s">
        <v>343</v>
      </c>
      <c r="O39" s="24" t="s">
        <v>343</v>
      </c>
      <c r="P39" s="24" t="s">
        <v>343</v>
      </c>
    </row>
    <row r="40" s="24" customFormat="1" ht="21" customHeight="1" spans="1:16">
      <c r="A40" s="52"/>
      <c r="B40" s="47" t="s">
        <v>188</v>
      </c>
      <c r="C40" s="48"/>
      <c r="D40" s="56">
        <f>评分索引页!R18</f>
        <v>0</v>
      </c>
      <c r="E40" s="58"/>
      <c r="F40" s="59">
        <f>评分索引页!Q18</f>
        <v>0</v>
      </c>
      <c r="G40" s="50">
        <f>评分索引页!G18</f>
        <v>0</v>
      </c>
      <c r="H40" s="51"/>
      <c r="I40" s="60">
        <f>评分索引页!E18</f>
        <v>0</v>
      </c>
      <c r="J40" s="88">
        <f>MIN(评分索引页!K18:L19)</f>
        <v>100</v>
      </c>
      <c r="K40" s="54"/>
      <c r="M40" s="24" t="s">
        <v>354</v>
      </c>
      <c r="N40" s="24" t="s">
        <v>343</v>
      </c>
      <c r="O40" s="24" t="s">
        <v>343</v>
      </c>
      <c r="P40" s="24" t="s">
        <v>343</v>
      </c>
    </row>
    <row r="41" s="24" customFormat="1" ht="21" customHeight="1" spans="1:16">
      <c r="A41" s="52"/>
      <c r="B41" s="47" t="s">
        <v>194</v>
      </c>
      <c r="C41" s="48"/>
      <c r="D41" s="56">
        <f>评分索引页!R19</f>
        <v>0</v>
      </c>
      <c r="E41" s="58"/>
      <c r="F41" s="59">
        <f>评分索引页!Q19</f>
        <v>0</v>
      </c>
      <c r="G41" s="70">
        <f>评分索引页!L18</f>
        <v>100</v>
      </c>
      <c r="H41" s="71"/>
      <c r="I41" s="61">
        <f>评分索引页!K18</f>
        <v>100</v>
      </c>
      <c r="J41" s="89"/>
      <c r="K41" s="54"/>
      <c r="M41" s="24" t="s">
        <v>354</v>
      </c>
      <c r="N41" s="24" t="s">
        <v>343</v>
      </c>
      <c r="O41" s="24" t="s">
        <v>343</v>
      </c>
      <c r="P41" s="24" t="s">
        <v>343</v>
      </c>
    </row>
    <row r="42" s="24" customFormat="1" ht="21" customHeight="1" spans="1:16">
      <c r="A42" s="53"/>
      <c r="B42" s="47" t="s">
        <v>201</v>
      </c>
      <c r="C42" s="48"/>
      <c r="D42" s="47" t="s">
        <v>254</v>
      </c>
      <c r="E42" s="49"/>
      <c r="F42" s="48"/>
      <c r="G42" s="50" t="str">
        <f>评分索引页!B50</f>
        <v>符合</v>
      </c>
      <c r="H42" s="51"/>
      <c r="I42" s="51"/>
      <c r="J42" s="86">
        <f>IF(G42="符合",100,0)</f>
        <v>100</v>
      </c>
      <c r="K42" s="54"/>
      <c r="M42" s="24" t="s">
        <v>354</v>
      </c>
      <c r="N42" s="24" t="s">
        <v>354</v>
      </c>
      <c r="O42" s="24" t="s">
        <v>354</v>
      </c>
      <c r="P42" s="24" t="s">
        <v>343</v>
      </c>
    </row>
    <row r="43" s="24" customFormat="1" ht="21" customHeight="1" spans="1:16">
      <c r="A43" s="46" t="s">
        <v>211</v>
      </c>
      <c r="B43" s="54" t="s">
        <v>222</v>
      </c>
      <c r="C43" s="54"/>
      <c r="D43" s="54" t="s">
        <v>254</v>
      </c>
      <c r="E43" s="54"/>
      <c r="F43" s="54"/>
      <c r="G43" s="50" t="str">
        <f>评分索引页!B55</f>
        <v>符合</v>
      </c>
      <c r="H43" s="51"/>
      <c r="I43" s="51"/>
      <c r="J43" s="86">
        <f>IF(G43="符合",100,0)</f>
        <v>100</v>
      </c>
      <c r="K43" s="54"/>
      <c r="M43" s="24" t="s">
        <v>343</v>
      </c>
      <c r="N43" s="24" t="s">
        <v>343</v>
      </c>
      <c r="O43" s="24" t="s">
        <v>343</v>
      </c>
      <c r="P43" s="24" t="s">
        <v>343</v>
      </c>
    </row>
    <row r="44" s="24" customFormat="1" ht="21" customHeight="1" spans="1:16">
      <c r="A44" s="52"/>
      <c r="B44" s="54" t="s">
        <v>212</v>
      </c>
      <c r="C44" s="54" t="s">
        <v>213</v>
      </c>
      <c r="D44" s="54" t="s">
        <v>254</v>
      </c>
      <c r="E44" s="54"/>
      <c r="F44" s="54"/>
      <c r="G44" s="50" t="str">
        <f>评分索引页!B54</f>
        <v>符合</v>
      </c>
      <c r="H44" s="51"/>
      <c r="I44" s="51"/>
      <c r="J44" s="86">
        <f>IF(G44="符合",100,0)</f>
        <v>100</v>
      </c>
      <c r="K44" s="54"/>
      <c r="M44" s="24" t="s">
        <v>354</v>
      </c>
      <c r="N44" s="24" t="s">
        <v>343</v>
      </c>
      <c r="O44" s="24" t="s">
        <v>343</v>
      </c>
      <c r="P44" s="24" t="s">
        <v>343</v>
      </c>
    </row>
    <row r="45" s="24" customFormat="1" ht="21" customHeight="1" spans="1:16">
      <c r="A45" s="52"/>
      <c r="B45" s="54"/>
      <c r="C45" s="54" t="s">
        <v>215</v>
      </c>
      <c r="D45" s="59">
        <f>评分索引页!R20</f>
        <v>0</v>
      </c>
      <c r="E45" s="59"/>
      <c r="F45" s="59"/>
      <c r="G45" s="50">
        <f>评分索引页!G20</f>
        <v>0</v>
      </c>
      <c r="H45" s="51"/>
      <c r="I45" s="51"/>
      <c r="J45" s="86">
        <f>评分索引页!L20</f>
        <v>100</v>
      </c>
      <c r="K45" s="54"/>
      <c r="M45" s="24" t="s">
        <v>354</v>
      </c>
      <c r="N45" s="24" t="s">
        <v>343</v>
      </c>
      <c r="O45" s="24" t="s">
        <v>343</v>
      </c>
      <c r="P45" s="24" t="s">
        <v>343</v>
      </c>
    </row>
    <row r="46" s="24" customFormat="1" ht="21" customHeight="1" spans="1:16">
      <c r="A46" s="53"/>
      <c r="B46" s="54" t="s">
        <v>219</v>
      </c>
      <c r="C46" s="54"/>
      <c r="D46" s="59">
        <f>评分索引页!R21</f>
        <v>0</v>
      </c>
      <c r="E46" s="59"/>
      <c r="F46" s="59"/>
      <c r="G46" s="50">
        <f>评分索引页!G21</f>
        <v>0</v>
      </c>
      <c r="H46" s="51"/>
      <c r="I46" s="51"/>
      <c r="J46" s="86">
        <f>评分索引页!L21</f>
        <v>100</v>
      </c>
      <c r="K46" s="54"/>
      <c r="M46" s="24" t="s">
        <v>354</v>
      </c>
      <c r="N46" s="24" t="s">
        <v>354</v>
      </c>
      <c r="O46" s="24" t="s">
        <v>354</v>
      </c>
      <c r="P46" s="24" t="s">
        <v>343</v>
      </c>
    </row>
    <row r="47" s="24" customFormat="1" ht="21" customHeight="1" spans="1:16">
      <c r="A47" s="65" t="s">
        <v>369</v>
      </c>
      <c r="B47" s="65"/>
      <c r="C47" s="65"/>
      <c r="D47" s="59">
        <f>评分索引页!U26</f>
        <v>20</v>
      </c>
      <c r="E47" s="59"/>
      <c r="F47" s="59"/>
      <c r="G47" s="72"/>
      <c r="H47" s="51"/>
      <c r="I47" s="51"/>
      <c r="J47" s="86"/>
      <c r="K47" s="54"/>
      <c r="M47" s="24" t="s">
        <v>354</v>
      </c>
      <c r="N47" s="24" t="s">
        <v>354</v>
      </c>
      <c r="O47" s="24" t="s">
        <v>354</v>
      </c>
      <c r="P47" s="24" t="s">
        <v>343</v>
      </c>
    </row>
    <row r="48" s="24" customFormat="1" ht="21" customHeight="1" spans="1:16">
      <c r="A48" s="54" t="s">
        <v>370</v>
      </c>
      <c r="B48" s="54"/>
      <c r="C48" s="54"/>
      <c r="D48" s="59">
        <f>评分索引页!U27</f>
        <v>50</v>
      </c>
      <c r="E48" s="59"/>
      <c r="F48" s="59"/>
      <c r="G48" s="72"/>
      <c r="H48" s="51"/>
      <c r="I48" s="51"/>
      <c r="J48" s="86"/>
      <c r="K48" s="54"/>
      <c r="M48" s="24" t="s">
        <v>354</v>
      </c>
      <c r="N48" s="24" t="s">
        <v>343</v>
      </c>
      <c r="O48" s="24" t="s">
        <v>343</v>
      </c>
      <c r="P48" s="24" t="s">
        <v>343</v>
      </c>
    </row>
    <row r="49" s="24" customFormat="1" ht="21" customHeight="1" spans="1:16">
      <c r="A49" s="54" t="s">
        <v>371</v>
      </c>
      <c r="B49" s="54"/>
      <c r="C49" s="54"/>
      <c r="D49" s="59">
        <f>评分索引页!U28</f>
        <v>20</v>
      </c>
      <c r="E49" s="59"/>
      <c r="F49" s="59"/>
      <c r="G49" s="72"/>
      <c r="H49" s="51"/>
      <c r="I49" s="51"/>
      <c r="J49" s="86"/>
      <c r="K49" s="54"/>
      <c r="M49" s="24" t="s">
        <v>354</v>
      </c>
      <c r="N49" s="24" t="s">
        <v>354</v>
      </c>
      <c r="O49" s="24" t="s">
        <v>354</v>
      </c>
      <c r="P49" s="24" t="s">
        <v>343</v>
      </c>
    </row>
    <row r="50" s="24" customFormat="1" ht="21" customHeight="1" spans="1:16">
      <c r="A50" s="54" t="s">
        <v>372</v>
      </c>
      <c r="B50" s="54"/>
      <c r="C50" s="54"/>
      <c r="D50" s="59">
        <f>评分索引页!U24</f>
        <v>10000</v>
      </c>
      <c r="E50" s="59"/>
      <c r="F50" s="59"/>
      <c r="G50" s="72"/>
      <c r="H50" s="51"/>
      <c r="I50" s="51"/>
      <c r="J50" s="86"/>
      <c r="K50" s="54"/>
      <c r="M50" s="24" t="s">
        <v>354</v>
      </c>
      <c r="N50" s="24" t="s">
        <v>354</v>
      </c>
      <c r="O50" s="24" t="s">
        <v>343</v>
      </c>
      <c r="P50" s="24" t="s">
        <v>343</v>
      </c>
    </row>
    <row r="51" s="24" customFormat="1" customHeight="1" spans="1:16">
      <c r="A51" s="54" t="s">
        <v>373</v>
      </c>
      <c r="B51" s="54"/>
      <c r="C51" s="54"/>
      <c r="D51" s="59">
        <f>评分索引页!U25</f>
        <v>10000</v>
      </c>
      <c r="E51" s="59"/>
      <c r="F51" s="59"/>
      <c r="G51" s="48" t="s">
        <v>374</v>
      </c>
      <c r="H51" s="54"/>
      <c r="I51" s="54"/>
      <c r="J51" s="93">
        <f>MIN(J6:J43)</f>
        <v>100</v>
      </c>
      <c r="K51" s="65" t="s">
        <v>375</v>
      </c>
      <c r="M51" s="24" t="s">
        <v>343</v>
      </c>
      <c r="N51" s="24" t="s">
        <v>343</v>
      </c>
      <c r="O51" s="24" t="s">
        <v>343</v>
      </c>
      <c r="P51" s="24" t="s">
        <v>343</v>
      </c>
    </row>
    <row r="52" s="24" customFormat="1" ht="42" customHeight="1" spans="1:26">
      <c r="A52" s="73" t="s">
        <v>376</v>
      </c>
      <c r="B52" s="74"/>
      <c r="C52" s="74"/>
      <c r="D52" s="74"/>
      <c r="E52" s="74"/>
      <c r="F52" s="74"/>
      <c r="G52" s="74"/>
      <c r="H52" s="74"/>
      <c r="I52" s="74"/>
      <c r="J52" s="74"/>
      <c r="K52" s="74"/>
      <c r="M52" s="24" t="s">
        <v>343</v>
      </c>
      <c r="N52" s="24" t="s">
        <v>343</v>
      </c>
      <c r="O52" s="24" t="s">
        <v>343</v>
      </c>
      <c r="P52" s="24" t="s">
        <v>343</v>
      </c>
      <c r="R52"/>
      <c r="S52"/>
      <c r="T52"/>
      <c r="U52"/>
      <c r="V52"/>
      <c r="W52"/>
      <c r="X52"/>
      <c r="Y52"/>
      <c r="Z52"/>
    </row>
    <row r="53" s="24" customFormat="1" ht="21" customHeight="1" spans="1:26">
      <c r="A53" s="75" t="s">
        <v>377</v>
      </c>
      <c r="B53" s="75"/>
      <c r="C53" s="75"/>
      <c r="D53" s="75"/>
      <c r="E53" s="76"/>
      <c r="F53" s="75"/>
      <c r="G53" s="75"/>
      <c r="H53" s="75"/>
      <c r="I53" s="75"/>
      <c r="J53" s="75"/>
      <c r="K53" s="75"/>
      <c r="M53" s="24" t="s">
        <v>343</v>
      </c>
      <c r="N53" s="24" t="s">
        <v>343</v>
      </c>
      <c r="O53" s="24" t="s">
        <v>343</v>
      </c>
      <c r="P53" s="24" t="s">
        <v>343</v>
      </c>
      <c r="R53"/>
      <c r="S53"/>
      <c r="T53"/>
      <c r="U53"/>
      <c r="V53"/>
      <c r="W53"/>
      <c r="X53"/>
      <c r="Y53"/>
      <c r="Z53"/>
    </row>
    <row r="54" s="24" customFormat="1" ht="21" customHeight="1" spans="1:26">
      <c r="A54" s="77" t="s">
        <v>378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M54" s="24" t="s">
        <v>343</v>
      </c>
      <c r="N54" s="24" t="s">
        <v>343</v>
      </c>
      <c r="O54" s="24" t="s">
        <v>343</v>
      </c>
      <c r="P54" s="24" t="s">
        <v>343</v>
      </c>
      <c r="R54"/>
      <c r="S54"/>
      <c r="T54"/>
      <c r="U54"/>
      <c r="V54"/>
      <c r="W54"/>
      <c r="X54"/>
      <c r="Y54"/>
      <c r="Z54"/>
    </row>
    <row r="55" s="24" customFormat="1" ht="18" customHeight="1" spans="1:26">
      <c r="A55" s="78" t="s">
        <v>379</v>
      </c>
      <c r="B55" s="78"/>
      <c r="C55" s="78"/>
      <c r="D55" s="78"/>
      <c r="E55" s="78"/>
      <c r="F55" s="78"/>
      <c r="G55" s="78"/>
      <c r="H55" s="78"/>
      <c r="I55" s="78"/>
      <c r="J55" s="78"/>
      <c r="K55" s="78"/>
      <c r="M55" s="24" t="s">
        <v>343</v>
      </c>
      <c r="N55" s="24" t="s">
        <v>343</v>
      </c>
      <c r="O55" s="24" t="s">
        <v>343</v>
      </c>
      <c r="P55" s="24" t="s">
        <v>343</v>
      </c>
      <c r="R55"/>
      <c r="S55"/>
      <c r="T55"/>
      <c r="U55"/>
      <c r="V55"/>
      <c r="W55"/>
      <c r="X55"/>
      <c r="Y55"/>
      <c r="Z55"/>
    </row>
    <row r="56" s="24" customFormat="1" ht="18" customHeight="1" spans="1:26">
      <c r="A56" s="78" t="s">
        <v>380</v>
      </c>
      <c r="B56" s="78"/>
      <c r="C56" s="78"/>
      <c r="D56" s="78"/>
      <c r="E56" s="78"/>
      <c r="F56" s="78"/>
      <c r="G56" s="78"/>
      <c r="H56" s="78"/>
      <c r="I56" s="78"/>
      <c r="J56" s="78"/>
      <c r="K56" s="78"/>
      <c r="M56" s="24" t="s">
        <v>343</v>
      </c>
      <c r="N56" s="24" t="s">
        <v>343</v>
      </c>
      <c r="O56" s="24" t="s">
        <v>343</v>
      </c>
      <c r="P56" s="24" t="s">
        <v>343</v>
      </c>
      <c r="R56"/>
      <c r="S56"/>
      <c r="T56"/>
      <c r="U56"/>
      <c r="V56"/>
      <c r="W56"/>
      <c r="X56"/>
      <c r="Y56"/>
      <c r="Z56"/>
    </row>
    <row r="57" customHeight="1" spans="18:26">
      <c r="R57"/>
      <c r="S57"/>
      <c r="T57"/>
      <c r="U57"/>
      <c r="V57"/>
      <c r="W57"/>
      <c r="X57"/>
      <c r="Y57"/>
      <c r="Z57"/>
    </row>
    <row r="58" customHeight="1" spans="18:26">
      <c r="R58"/>
      <c r="S58"/>
      <c r="T58"/>
      <c r="U58"/>
      <c r="V58"/>
      <c r="W58"/>
      <c r="X58"/>
      <c r="Y58"/>
      <c r="Z58"/>
    </row>
    <row r="59" customHeight="1" spans="18:26">
      <c r="R59"/>
      <c r="S59"/>
      <c r="T59"/>
      <c r="U59"/>
      <c r="V59"/>
      <c r="W59"/>
      <c r="X59"/>
      <c r="Y59"/>
      <c r="Z59"/>
    </row>
    <row r="60" customHeight="1" spans="18:26">
      <c r="R60"/>
      <c r="S60"/>
      <c r="T60"/>
      <c r="U60"/>
      <c r="V60"/>
      <c r="W60"/>
      <c r="X60"/>
      <c r="Y60"/>
      <c r="Z60"/>
    </row>
    <row r="61" customHeight="1" spans="18:26">
      <c r="R61"/>
      <c r="S61"/>
      <c r="T61"/>
      <c r="U61"/>
      <c r="V61"/>
      <c r="W61"/>
      <c r="X61"/>
      <c r="Y61"/>
      <c r="Z61"/>
    </row>
    <row r="62" customHeight="1" spans="18:26">
      <c r="R62"/>
      <c r="S62"/>
      <c r="T62"/>
      <c r="U62"/>
      <c r="V62"/>
      <c r="W62"/>
      <c r="X62"/>
      <c r="Y62"/>
      <c r="Z62"/>
    </row>
    <row r="63" customHeight="1" spans="18:26">
      <c r="R63"/>
      <c r="S63"/>
      <c r="T63"/>
      <c r="U63"/>
      <c r="V63"/>
      <c r="W63"/>
      <c r="X63"/>
      <c r="Y63"/>
      <c r="Z63"/>
    </row>
    <row r="64" customHeight="1" spans="18:26">
      <c r="R64"/>
      <c r="S64"/>
      <c r="T64"/>
      <c r="U64"/>
      <c r="V64"/>
      <c r="W64"/>
      <c r="X64"/>
      <c r="Y64"/>
      <c r="Z64"/>
    </row>
    <row r="65" customHeight="1" spans="18:26">
      <c r="R65"/>
      <c r="S65"/>
      <c r="T65"/>
      <c r="U65"/>
      <c r="V65"/>
      <c r="W65"/>
      <c r="X65"/>
      <c r="Y65"/>
      <c r="Z65"/>
    </row>
    <row r="66" customHeight="1" spans="18:26">
      <c r="R66"/>
      <c r="S66"/>
      <c r="T66"/>
      <c r="U66"/>
      <c r="V66"/>
      <c r="W66"/>
      <c r="X66"/>
      <c r="Y66"/>
      <c r="Z66"/>
    </row>
    <row r="67" customHeight="1" spans="18:26">
      <c r="R67"/>
      <c r="S67"/>
      <c r="T67"/>
      <c r="U67"/>
      <c r="V67"/>
      <c r="W67"/>
      <c r="X67"/>
      <c r="Y67"/>
      <c r="Z67"/>
    </row>
    <row r="68" customHeight="1" spans="18:26">
      <c r="R68"/>
      <c r="S68"/>
      <c r="T68"/>
      <c r="U68"/>
      <c r="V68"/>
      <c r="W68"/>
      <c r="X68"/>
      <c r="Y68"/>
      <c r="Z68"/>
    </row>
    <row r="69" customHeight="1" spans="18:26">
      <c r="R69"/>
      <c r="S69"/>
      <c r="T69"/>
      <c r="U69"/>
      <c r="V69"/>
      <c r="W69"/>
      <c r="X69"/>
      <c r="Y69"/>
      <c r="Z69"/>
    </row>
    <row r="77" customHeight="1" spans="18:26">
      <c r="R77" s="95"/>
      <c r="S77" s="95"/>
      <c r="T77" s="95"/>
      <c r="U77" s="95"/>
      <c r="V77" s="95"/>
      <c r="W77" s="95"/>
      <c r="X77" s="95"/>
      <c r="Y77" s="95"/>
      <c r="Z77" s="95"/>
    </row>
  </sheetData>
  <autoFilter ref="M1:O56">
    <extLst/>
  </autoFilter>
  <mergeCells count="139">
    <mergeCell ref="A1:K1"/>
    <mergeCell ref="B2:K2"/>
    <mergeCell ref="B3:E3"/>
    <mergeCell ref="G3:K3"/>
    <mergeCell ref="D4:F4"/>
    <mergeCell ref="G4:I4"/>
    <mergeCell ref="B6:C6"/>
    <mergeCell ref="D6:F6"/>
    <mergeCell ref="G6:I6"/>
    <mergeCell ref="B7:C7"/>
    <mergeCell ref="D7:F7"/>
    <mergeCell ref="G7:I7"/>
    <mergeCell ref="B8:C8"/>
    <mergeCell ref="D8:F8"/>
    <mergeCell ref="G8:I8"/>
    <mergeCell ref="D9:F9"/>
    <mergeCell ref="G9:I9"/>
    <mergeCell ref="D10:F10"/>
    <mergeCell ref="G10:I10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B22:C22"/>
    <mergeCell ref="B23:C23"/>
    <mergeCell ref="B24:C24"/>
    <mergeCell ref="B25:C25"/>
    <mergeCell ref="B26:C26"/>
    <mergeCell ref="D26:F26"/>
    <mergeCell ref="G26:I26"/>
    <mergeCell ref="B27:C27"/>
    <mergeCell ref="D27:F27"/>
    <mergeCell ref="G27:I27"/>
    <mergeCell ref="D28:F28"/>
    <mergeCell ref="G28:I28"/>
    <mergeCell ref="H29:I29"/>
    <mergeCell ref="H30:I30"/>
    <mergeCell ref="B31:C31"/>
    <mergeCell ref="D31:F31"/>
    <mergeCell ref="G31:I31"/>
    <mergeCell ref="B32:C32"/>
    <mergeCell ref="D32:F32"/>
    <mergeCell ref="G32:I32"/>
    <mergeCell ref="B33:C33"/>
    <mergeCell ref="D33:F33"/>
    <mergeCell ref="G33:I33"/>
    <mergeCell ref="D34:F34"/>
    <mergeCell ref="G34:I34"/>
    <mergeCell ref="D35:E35"/>
    <mergeCell ref="G35:I35"/>
    <mergeCell ref="D36:E36"/>
    <mergeCell ref="G36:I36"/>
    <mergeCell ref="D37:E37"/>
    <mergeCell ref="G37:I37"/>
    <mergeCell ref="B38:C38"/>
    <mergeCell ref="B39:C39"/>
    <mergeCell ref="B40:C40"/>
    <mergeCell ref="D40:E40"/>
    <mergeCell ref="G40:H40"/>
    <mergeCell ref="B41:C41"/>
    <mergeCell ref="D41:E41"/>
    <mergeCell ref="G41:H41"/>
    <mergeCell ref="B42:C42"/>
    <mergeCell ref="D42:F42"/>
    <mergeCell ref="G42:I42"/>
    <mergeCell ref="B43:C43"/>
    <mergeCell ref="D43:F43"/>
    <mergeCell ref="G43:I43"/>
    <mergeCell ref="D44:F44"/>
    <mergeCell ref="G44:I44"/>
    <mergeCell ref="D45:F45"/>
    <mergeCell ref="G45:I45"/>
    <mergeCell ref="B46:C46"/>
    <mergeCell ref="D46:F46"/>
    <mergeCell ref="G46:I46"/>
    <mergeCell ref="A47:C47"/>
    <mergeCell ref="D47:F47"/>
    <mergeCell ref="G47:I47"/>
    <mergeCell ref="A48:C48"/>
    <mergeCell ref="D48:F48"/>
    <mergeCell ref="G48:I48"/>
    <mergeCell ref="A49:C49"/>
    <mergeCell ref="D49:F49"/>
    <mergeCell ref="G49:I49"/>
    <mergeCell ref="A50:C50"/>
    <mergeCell ref="D50:F50"/>
    <mergeCell ref="G50:I50"/>
    <mergeCell ref="A51:C51"/>
    <mergeCell ref="D51:F51"/>
    <mergeCell ref="G51:I51"/>
    <mergeCell ref="A52:K52"/>
    <mergeCell ref="A53:K53"/>
    <mergeCell ref="A54:K54"/>
    <mergeCell ref="A55:K55"/>
    <mergeCell ref="A56:K56"/>
    <mergeCell ref="A4:A5"/>
    <mergeCell ref="A6:A8"/>
    <mergeCell ref="A9:A21"/>
    <mergeCell ref="A22:A23"/>
    <mergeCell ref="A24:A25"/>
    <mergeCell ref="A26:A30"/>
    <mergeCell ref="A32:A37"/>
    <mergeCell ref="A38:A42"/>
    <mergeCell ref="A43:A46"/>
    <mergeCell ref="B9:B14"/>
    <mergeCell ref="B15:B21"/>
    <mergeCell ref="B28:B30"/>
    <mergeCell ref="B34:B37"/>
    <mergeCell ref="B44:B45"/>
    <mergeCell ref="C29:C30"/>
    <mergeCell ref="C35:C37"/>
    <mergeCell ref="D29:D30"/>
    <mergeCell ref="E29:E30"/>
    <mergeCell ref="F29:F30"/>
    <mergeCell ref="J4:J5"/>
    <mergeCell ref="J11:J12"/>
    <mergeCell ref="J22:J23"/>
    <mergeCell ref="J24:J25"/>
    <mergeCell ref="J29:J30"/>
    <mergeCell ref="J35:J37"/>
    <mergeCell ref="J38:J39"/>
    <mergeCell ref="J40:J41"/>
    <mergeCell ref="K4:K5"/>
    <mergeCell ref="L32:L37"/>
    <mergeCell ref="B4:C5"/>
  </mergeCells>
  <dataValidations count="3">
    <dataValidation type="list" allowBlank="1" showInputMessage="1" showErrorMessage="1" sqref="A1:K1">
      <formula1>"矢量成果检查质量元素与评分表,矢量电子地图成果检查质量元素与评分表,影像电子地图成果检查质量元素与评分表"</formula1>
    </dataValidation>
    <dataValidation type="list" allowBlank="1" showInputMessage="1" showErrorMessage="1" sqref="A32:A37">
      <formula1>"影像质量,栅格质量"</formula1>
    </dataValidation>
    <dataValidation allowBlank="1" showInputMessage="1" showErrorMessage="1" sqref="G47:I50"/>
  </dataValidations>
  <printOptions horizontalCentered="1"/>
  <pageMargins left="0.790972222222222" right="0.790972222222222" top="0.629861111111111" bottom="0.590277777777778" header="0.310416666666667" footer="0.200694444444444"/>
  <pageSetup paperSize="9" scale="80" orientation="portrait" horizontalDpi="600" verticalDpi="600"/>
  <headerFooter alignWithMargins="0">
    <oddFooter>&amp;C第 &amp;P 页，共 &amp;N 页</oddFooter>
  </headerFooter>
  <ignoredErrors>
    <ignoredError sqref="J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M31"/>
  <sheetViews>
    <sheetView view="pageBreakPreview" zoomScale="85" zoomScaleNormal="100" workbookViewId="0">
      <pane ySplit="6" topLeftCell="A7" activePane="bottomLeft" state="frozen"/>
      <selection/>
      <selection pane="bottomLeft" activeCell="M15" sqref="M15"/>
    </sheetView>
  </sheetViews>
  <sheetFormatPr defaultColWidth="9" defaultRowHeight="15"/>
  <cols>
    <col min="1" max="1" width="4.33333333333333" style="2" customWidth="1"/>
    <col min="2" max="2" width="6.00833333333333" style="2" customWidth="1"/>
    <col min="3" max="3" width="41.2583333333333" style="2" customWidth="1"/>
    <col min="4" max="8" width="5.75833333333333" style="2" customWidth="1"/>
    <col min="9" max="9" width="13.6916666666667" style="3" customWidth="1"/>
    <col min="10" max="10" width="9" style="2"/>
    <col min="11" max="11" width="42.5833333333333" style="2" customWidth="1"/>
    <col min="12" max="12" width="13.75" style="2" customWidth="1"/>
    <col min="13" max="16384" width="9" style="2"/>
  </cols>
  <sheetData>
    <row r="1" ht="27" customHeight="1" spans="1:12">
      <c r="A1" s="4" t="s">
        <v>381</v>
      </c>
      <c r="B1" s="4"/>
      <c r="C1" s="4"/>
      <c r="D1" s="4"/>
      <c r="E1" s="4"/>
      <c r="F1" s="4"/>
      <c r="G1" s="4"/>
      <c r="H1" s="4"/>
      <c r="K1"/>
      <c r="L1"/>
    </row>
    <row r="2" s="1" customFormat="1" ht="27" customHeight="1" spans="1:12">
      <c r="A2" s="10" t="s">
        <v>342</v>
      </c>
      <c r="B2" s="10"/>
      <c r="C2" s="11" t="str">
        <f>'1评分总表'!A3</f>
        <v>天地图</v>
      </c>
      <c r="D2" s="11"/>
      <c r="E2" s="11"/>
      <c r="F2" s="11"/>
      <c r="G2" s="11"/>
      <c r="H2" s="11"/>
      <c r="K2"/>
      <c r="L2"/>
    </row>
    <row r="3" s="1" customFormat="1" ht="27" customHeight="1" spans="1:8">
      <c r="A3" s="10" t="s">
        <v>344</v>
      </c>
      <c r="B3" s="10"/>
      <c r="C3" s="10" t="str">
        <f>'1评分总表'!B3</f>
        <v>广东省地图院</v>
      </c>
      <c r="D3" s="10"/>
      <c r="E3" s="10"/>
      <c r="F3" s="10"/>
      <c r="G3" s="10"/>
      <c r="H3" s="10"/>
    </row>
    <row r="4" s="1" customFormat="1" ht="28" customHeight="1" spans="1:8">
      <c r="A4" s="10" t="s">
        <v>382</v>
      </c>
      <c r="B4" s="10"/>
      <c r="C4" s="11" t="s">
        <v>383</v>
      </c>
      <c r="D4" s="11"/>
      <c r="E4" s="11"/>
      <c r="F4" s="11"/>
      <c r="G4" s="11"/>
      <c r="H4" s="11"/>
    </row>
    <row r="5" s="1" customFormat="1" ht="27" customHeight="1" spans="1:9">
      <c r="A5" s="21" t="s">
        <v>384</v>
      </c>
      <c r="B5" s="22"/>
      <c r="C5" s="22"/>
      <c r="D5" s="22"/>
      <c r="E5" s="22"/>
      <c r="F5" s="22"/>
      <c r="G5" s="22"/>
      <c r="H5" s="23"/>
      <c r="I5" s="19" t="s">
        <v>385</v>
      </c>
    </row>
    <row r="6" s="1" customFormat="1" ht="33" customHeight="1" spans="1:8">
      <c r="A6" s="5" t="s">
        <v>1</v>
      </c>
      <c r="B6" s="6" t="s">
        <v>386</v>
      </c>
      <c r="C6" s="6"/>
      <c r="D6" s="5" t="s">
        <v>387</v>
      </c>
      <c r="E6" s="5" t="s">
        <v>2</v>
      </c>
      <c r="F6" s="5" t="s">
        <v>388</v>
      </c>
      <c r="G6" s="5" t="s">
        <v>389</v>
      </c>
      <c r="H6" s="5" t="s">
        <v>390</v>
      </c>
    </row>
    <row r="7" ht="25" customHeight="1" spans="1:13">
      <c r="A7" s="15"/>
      <c r="B7" s="8"/>
      <c r="C7" s="8"/>
      <c r="D7" s="5"/>
      <c r="E7" s="15"/>
      <c r="F7" s="15"/>
      <c r="G7" s="15"/>
      <c r="H7" s="15"/>
      <c r="J7" s="15" t="str">
        <f t="shared" ref="J7:J28" si="0">IFERROR(IF(LEN(K7)&gt;1,ROW()-6,""),"")</f>
        <v/>
      </c>
      <c r="K7" s="7" t="e">
        <f>LEFT(评分索引页!AC24,评分索引页!AI2-1)</f>
        <v>#VALUE!</v>
      </c>
      <c r="L7" s="7" t="e">
        <f>LEFT(评分索引页!AG24,评分索引页!AM2-1)</f>
        <v>#VALUE!</v>
      </c>
      <c r="M7" s="7" t="e">
        <f>LEFT(评分索引页!AE24,评分索引页!AK2-1)</f>
        <v>#VALUE!</v>
      </c>
    </row>
    <row r="8" ht="25" customHeight="1" spans="1:13">
      <c r="A8" s="15"/>
      <c r="B8" s="8"/>
      <c r="C8" s="8"/>
      <c r="D8" s="5"/>
      <c r="E8" s="15"/>
      <c r="F8" s="15"/>
      <c r="G8" s="15"/>
      <c r="H8" s="15"/>
      <c r="J8" s="15" t="str">
        <f t="shared" si="0"/>
        <v/>
      </c>
      <c r="K8" s="7" t="e">
        <f>IF(评分索引页!AI2="","",IF(评分索引页!AI3="",MID(评分索引页!AC$24,评分索引页!AI2+1,LEN(评分索引页!AC$24)-评分索引页!AI2),MID(评分索引页!AC$24,评分索引页!AI2+1,评分索引页!AI3-评分索引页!AI2-1)))</f>
        <v>#VALUE!</v>
      </c>
      <c r="L8" s="7" t="e">
        <f>IF(评分索引页!AM2="","",IF(评分索引页!AM3="",MID(评分索引页!AG$24,评分索引页!AM2+1,LEN(评分索引页!AG$24)-评分索引页!AM2),MID(评分索引页!AG$24,评分索引页!AM2+1,评分索引页!AM3-评分索引页!AM2-1)))</f>
        <v>#VALUE!</v>
      </c>
      <c r="M8" s="7" t="e">
        <f>IF(评分索引页!AK2="","",IF(评分索引页!AK3="",MID(评分索引页!AE$24,评分索引页!AK2+1,LEN(评分索引页!AE$24)-评分索引页!AK2),MID(评分索引页!AE$24,评分索引页!AK2+1,评分索引页!AK3-评分索引页!AK2-1)))</f>
        <v>#VALUE!</v>
      </c>
    </row>
    <row r="9" ht="25" customHeight="1" spans="1:13">
      <c r="A9" s="15"/>
      <c r="B9" s="8"/>
      <c r="C9" s="8"/>
      <c r="D9" s="5"/>
      <c r="E9" s="15"/>
      <c r="F9" s="15"/>
      <c r="G9" s="15"/>
      <c r="H9" s="15"/>
      <c r="J9" s="15" t="str">
        <f t="shared" si="0"/>
        <v/>
      </c>
      <c r="K9" s="7" t="e">
        <f>IF(评分索引页!AI3="","",IF(评分索引页!AI4="",MID(评分索引页!AC$24,评分索引页!AI3+1,LEN(评分索引页!AC$24)-评分索引页!AI3),MID(评分索引页!AC$24,评分索引页!AI3+1,评分索引页!AI4-评分索引页!AI3-1)))</f>
        <v>#VALUE!</v>
      </c>
      <c r="L9" s="7" t="e">
        <f>IF(评分索引页!AM3="","",IF(评分索引页!AM4="",MID(评分索引页!AG$24,评分索引页!AM3+1,LEN(评分索引页!AG$24)-评分索引页!AM3),MID(评分索引页!AG$24,评分索引页!AM3+1,评分索引页!AM4-评分索引页!AM3-1)))</f>
        <v>#VALUE!</v>
      </c>
      <c r="M9" s="7" t="e">
        <f>IF(评分索引页!AK3="","",IF(评分索引页!AK4="",MID(评分索引页!AE$24,评分索引页!AK3+1,LEN(评分索引页!AE$24)-评分索引页!AK3),MID(评分索引页!AE$24,评分索引页!AK3+1,评分索引页!AK4-评分索引页!AK3-1)))</f>
        <v>#VALUE!</v>
      </c>
    </row>
    <row r="10" ht="25" customHeight="1" spans="1:13">
      <c r="A10" s="15"/>
      <c r="B10" s="8"/>
      <c r="C10" s="8"/>
      <c r="D10" s="5"/>
      <c r="E10" s="15"/>
      <c r="F10" s="15"/>
      <c r="G10" s="15"/>
      <c r="H10" s="15"/>
      <c r="J10" s="15" t="str">
        <f t="shared" si="0"/>
        <v/>
      </c>
      <c r="K10" s="7" t="e">
        <f>IF(评分索引页!AI4="","",IF(评分索引页!AI5="",MID(评分索引页!AC$24,评分索引页!AI4+1,LEN(评分索引页!AC$24)-评分索引页!AI4),MID(评分索引页!AC$24,评分索引页!AI4+1,评分索引页!AI5-评分索引页!AI4-1)))</f>
        <v>#VALUE!</v>
      </c>
      <c r="L10" s="7" t="e">
        <f>IF(评分索引页!AM4="","",IF(评分索引页!AM5="",MID(评分索引页!AG$24,评分索引页!AM4+1,LEN(评分索引页!AG$24)-评分索引页!AM4),MID(评分索引页!AG$24,评分索引页!AM4+1,评分索引页!AM5-评分索引页!AM4-1)))</f>
        <v>#VALUE!</v>
      </c>
      <c r="M10" s="7" t="e">
        <f>IF(评分索引页!AK4="","",IF(评分索引页!AK5="",MID(评分索引页!AE$24,评分索引页!AK4+1,LEN(评分索引页!AE$24)-评分索引页!AK4),MID(评分索引页!AE$24,评分索引页!AK4+1,评分索引页!AK5-评分索引页!AK4-1)))</f>
        <v>#VALUE!</v>
      </c>
    </row>
    <row r="11" ht="25" customHeight="1" spans="1:13">
      <c r="A11" s="15"/>
      <c r="B11" s="8"/>
      <c r="C11" s="8"/>
      <c r="D11" s="5"/>
      <c r="E11" s="15"/>
      <c r="F11" s="15"/>
      <c r="G11" s="15"/>
      <c r="H11" s="15"/>
      <c r="J11" s="15" t="str">
        <f t="shared" si="0"/>
        <v/>
      </c>
      <c r="K11" s="7" t="e">
        <f>IF(评分索引页!AI5="","",IF(评分索引页!AI6="",MID(评分索引页!AC$24,评分索引页!AI5+1,LEN(评分索引页!AC$24)-评分索引页!AI5),MID(评分索引页!AC$24,评分索引页!AI5+1,评分索引页!AI6-评分索引页!AI5-1)))</f>
        <v>#VALUE!</v>
      </c>
      <c r="L11" s="7" t="e">
        <f>IF(评分索引页!AM5="","",IF(评分索引页!AM6="",MID(评分索引页!AG$24,评分索引页!AM5+1,LEN(评分索引页!AG$24)-评分索引页!AM5),MID(评分索引页!AG$24,评分索引页!AM5+1,评分索引页!AM6-评分索引页!AM5-1)))</f>
        <v>#VALUE!</v>
      </c>
      <c r="M11" s="7" t="e">
        <f>IF(评分索引页!AK5="","",IF(评分索引页!AK6="",MID(评分索引页!AE$24,评分索引页!AK5+1,LEN(评分索引页!AE$24)-评分索引页!AK5),MID(评分索引页!AE$24,评分索引页!AK5+1,评分索引页!AK6-评分索引页!AK5-1)))</f>
        <v>#VALUE!</v>
      </c>
    </row>
    <row r="12" ht="25" customHeight="1" spans="1:13">
      <c r="A12" s="15"/>
      <c r="B12" s="8"/>
      <c r="C12" s="8"/>
      <c r="D12" s="5"/>
      <c r="E12" s="15"/>
      <c r="F12" s="15"/>
      <c r="G12" s="15"/>
      <c r="H12" s="15"/>
      <c r="J12" s="15" t="str">
        <f t="shared" si="0"/>
        <v/>
      </c>
      <c r="K12" s="7" t="e">
        <f>IF(评分索引页!AI6="","",IF(评分索引页!AI7="",MID(评分索引页!AC$24,评分索引页!AI6+1,LEN(评分索引页!AC$24)-评分索引页!AI6),MID(评分索引页!AC$24,评分索引页!AI6+1,评分索引页!AI7-评分索引页!AI6-1)))</f>
        <v>#VALUE!</v>
      </c>
      <c r="L12" s="7" t="e">
        <f>IF(评分索引页!AM6="","",IF(评分索引页!AM7="",MID(评分索引页!AG$24,评分索引页!AM6+1,LEN(评分索引页!AG$24)-评分索引页!AM6),MID(评分索引页!AG$24,评分索引页!AM6+1,评分索引页!AM7-评分索引页!AM6-1)))</f>
        <v>#VALUE!</v>
      </c>
      <c r="M12" s="7" t="e">
        <f>IF(评分索引页!AK6="","",IF(评分索引页!AK7="",MID(评分索引页!AE$24,评分索引页!AK6+1,LEN(评分索引页!AE$24)-评分索引页!AK6),MID(评分索引页!AE$24,评分索引页!AK6+1,评分索引页!AK7-评分索引页!AK6-1)))</f>
        <v>#VALUE!</v>
      </c>
    </row>
    <row r="13" ht="25" customHeight="1" spans="1:13">
      <c r="A13" s="15"/>
      <c r="B13" s="8"/>
      <c r="C13" s="8"/>
      <c r="D13" s="5"/>
      <c r="E13" s="15"/>
      <c r="F13" s="15"/>
      <c r="G13" s="15"/>
      <c r="H13" s="15"/>
      <c r="J13" s="15" t="str">
        <f t="shared" si="0"/>
        <v/>
      </c>
      <c r="K13" s="7" t="e">
        <f>IF(评分索引页!AI7="","",IF(评分索引页!AI8="",MID(评分索引页!AC$24,评分索引页!AI7+1,LEN(评分索引页!AC$24)-评分索引页!AI7),MID(评分索引页!AC$24,评分索引页!AI7+1,评分索引页!AI8-评分索引页!AI7-1)))</f>
        <v>#VALUE!</v>
      </c>
      <c r="L13" s="7" t="e">
        <f>IF(评分索引页!AM7="","",IF(评分索引页!AM8="",MID(评分索引页!AG$24,评分索引页!AM7+1,LEN(评分索引页!AG$24)-评分索引页!AM7),MID(评分索引页!AG$24,评分索引页!AM7+1,评分索引页!AM8-评分索引页!AM7-1)))</f>
        <v>#VALUE!</v>
      </c>
      <c r="M13" s="7" t="e">
        <f>IF(评分索引页!AK7="","",IF(评分索引页!AK8="",MID(评分索引页!AE$24,评分索引页!AK7+1,LEN(评分索引页!AE$24)-评分索引页!AK7),MID(评分索引页!AE$24,评分索引页!AK7+1,评分索引页!AK8-评分索引页!AK7-1)))</f>
        <v>#VALUE!</v>
      </c>
    </row>
    <row r="14" ht="25" customHeight="1" spans="1:13">
      <c r="A14" s="15"/>
      <c r="B14" s="8"/>
      <c r="C14" s="8"/>
      <c r="D14" s="5"/>
      <c r="E14" s="15"/>
      <c r="F14" s="15"/>
      <c r="G14" s="15"/>
      <c r="H14" s="15"/>
      <c r="J14" s="15" t="str">
        <f t="shared" si="0"/>
        <v/>
      </c>
      <c r="K14" s="7" t="e">
        <f>IF(评分索引页!AI8="","",IF(评分索引页!AI9="",MID(评分索引页!AC$24,评分索引页!AI8+1,LEN(评分索引页!AC$24)-评分索引页!AI8),MID(评分索引页!AC$24,评分索引页!AI8+1,评分索引页!AI9-评分索引页!AI8-1)))</f>
        <v>#VALUE!</v>
      </c>
      <c r="L14" s="7" t="e">
        <f>IF(评分索引页!AM8="","",IF(评分索引页!AM9="",MID(评分索引页!AG$24,评分索引页!AM8+1,LEN(评分索引页!AG$24)-评分索引页!AM8),MID(评分索引页!AG$24,评分索引页!AM8+1,评分索引页!AM9-评分索引页!AM8-1)))</f>
        <v>#VALUE!</v>
      </c>
      <c r="M14" s="7" t="e">
        <f>IF(评分索引页!AK8="","",IF(评分索引页!AK9="",MID(评分索引页!AE$24,评分索引页!AK8+1,LEN(评分索引页!AE$24)-评分索引页!AK8),MID(评分索引页!AE$24,评分索引页!AK8+1,评分索引页!AK9-评分索引页!AK8-1)))</f>
        <v>#VALUE!</v>
      </c>
    </row>
    <row r="15" ht="25" customHeight="1" spans="1:13">
      <c r="A15" s="15"/>
      <c r="B15" s="8"/>
      <c r="C15" s="8"/>
      <c r="D15" s="5"/>
      <c r="E15" s="15"/>
      <c r="F15" s="15"/>
      <c r="G15" s="15"/>
      <c r="H15" s="15"/>
      <c r="J15" s="15" t="str">
        <f t="shared" si="0"/>
        <v/>
      </c>
      <c r="K15" s="7" t="e">
        <f>IF(评分索引页!AI9="","",IF(评分索引页!AI10="",MID(评分索引页!AC$24,评分索引页!AI9+1,LEN(评分索引页!AC$24)-评分索引页!AI9),MID(评分索引页!AC$24,评分索引页!AI9+1,评分索引页!AI10-评分索引页!AI9-1)))</f>
        <v>#VALUE!</v>
      </c>
      <c r="L15" s="7" t="e">
        <f>IF(评分索引页!AM9="","",IF(评分索引页!AM10="",MID(评分索引页!AG$24,评分索引页!AM9+1,LEN(评分索引页!AG$24)-评分索引页!AM9),MID(评分索引页!AG$24,评分索引页!AM9+1,评分索引页!AM10-评分索引页!AM9-1)))</f>
        <v>#VALUE!</v>
      </c>
      <c r="M15" s="7" t="e">
        <f>IF(评分索引页!AK9="","",IF(评分索引页!AK10="",MID(评分索引页!AE$24,评分索引页!AK9+1,LEN(评分索引页!AE$24)-评分索引页!AK9),MID(评分索引页!AE$24,评分索引页!AK9+1,评分索引页!AK10-评分索引页!AK9-1)))</f>
        <v>#VALUE!</v>
      </c>
    </row>
    <row r="16" ht="25" customHeight="1" spans="1:13">
      <c r="A16" s="15"/>
      <c r="B16" s="8"/>
      <c r="C16" s="8"/>
      <c r="D16" s="5"/>
      <c r="E16" s="15"/>
      <c r="F16" s="15"/>
      <c r="G16" s="15"/>
      <c r="H16" s="15"/>
      <c r="J16" s="15" t="str">
        <f t="shared" si="0"/>
        <v/>
      </c>
      <c r="K16" s="7" t="e">
        <f>IF(评分索引页!AI10="","",IF(评分索引页!AI11="",MID(评分索引页!AC$24,评分索引页!AI10+1,LEN(评分索引页!AC$24)-评分索引页!AI10),MID(评分索引页!AC$24,评分索引页!AI10+1,评分索引页!AI11-评分索引页!AI10-1)))</f>
        <v>#VALUE!</v>
      </c>
      <c r="L16" s="7" t="e">
        <f>IF(评分索引页!AM10="","",IF(评分索引页!AM11="",MID(评分索引页!AG$24,评分索引页!AM10+1,LEN(评分索引页!AG$24)-评分索引页!AM10),MID(评分索引页!AG$24,评分索引页!AM10+1,评分索引页!AM11-评分索引页!AM10-1)))</f>
        <v>#VALUE!</v>
      </c>
      <c r="M16" s="7" t="e">
        <f>IF(评分索引页!AK10="","",IF(评分索引页!AK11="",MID(评分索引页!AE$24,评分索引页!AK10+1,LEN(评分索引页!AE$24)-评分索引页!AK10),MID(评分索引页!AE$24,评分索引页!AK10+1,评分索引页!AK11-评分索引页!AK10-1)))</f>
        <v>#VALUE!</v>
      </c>
    </row>
    <row r="17" ht="25" customHeight="1" spans="1:13">
      <c r="A17" s="15"/>
      <c r="B17" s="8"/>
      <c r="C17" s="8"/>
      <c r="D17" s="5"/>
      <c r="E17" s="15"/>
      <c r="F17" s="15"/>
      <c r="G17" s="15"/>
      <c r="H17" s="15"/>
      <c r="J17" s="15" t="str">
        <f t="shared" si="0"/>
        <v/>
      </c>
      <c r="K17" s="7" t="e">
        <f>IF(评分索引页!AI11="","",IF(评分索引页!AI12="",MID(评分索引页!AC$24,评分索引页!AI11+1,LEN(评分索引页!AC$24)-评分索引页!AI11),MID(评分索引页!AC$24,评分索引页!AI11+1,评分索引页!AI12-评分索引页!AI11-1)))</f>
        <v>#VALUE!</v>
      </c>
      <c r="L17" s="7" t="e">
        <f>IF(评分索引页!AM11="","",IF(评分索引页!AM12="",MID(评分索引页!AG$24,评分索引页!AM11+1,LEN(评分索引页!AG$24)-评分索引页!AM11),MID(评分索引页!AG$24,评分索引页!AM11+1,评分索引页!AM12-评分索引页!AM11-1)))</f>
        <v>#VALUE!</v>
      </c>
      <c r="M17" s="7" t="e">
        <f>IF(评分索引页!AK11="","",IF(评分索引页!AK12="",MID(评分索引页!AE$24,评分索引页!AK11+1,LEN(评分索引页!AE$24)-评分索引页!AK11),MID(评分索引页!AE$24,评分索引页!AK11+1,评分索引页!AK12-评分索引页!AK11-1)))</f>
        <v>#VALUE!</v>
      </c>
    </row>
    <row r="18" ht="25" customHeight="1" spans="1:13">
      <c r="A18" s="15"/>
      <c r="B18" s="8"/>
      <c r="C18" s="8"/>
      <c r="D18" s="5"/>
      <c r="E18" s="15"/>
      <c r="F18" s="15"/>
      <c r="G18" s="15"/>
      <c r="H18" s="15"/>
      <c r="J18" s="15" t="str">
        <f t="shared" si="0"/>
        <v/>
      </c>
      <c r="K18" s="7" t="e">
        <f>IF(评分索引页!AI12="","",IF(评分索引页!AI13="",MID(评分索引页!AC$24,评分索引页!AI12+1,LEN(评分索引页!AC$24)-评分索引页!AI12),MID(评分索引页!AC$24,评分索引页!AI12+1,评分索引页!AI13-评分索引页!AI12-1)))</f>
        <v>#VALUE!</v>
      </c>
      <c r="L18" s="7" t="e">
        <f>IF(评分索引页!AM12="","",IF(评分索引页!AM13="",MID(评分索引页!AG$24,评分索引页!AM12+1,LEN(评分索引页!AG$24)-评分索引页!AM12),MID(评分索引页!AG$24,评分索引页!AM12+1,评分索引页!AM13-评分索引页!AM12-1)))</f>
        <v>#VALUE!</v>
      </c>
      <c r="M18" s="7" t="e">
        <f>IF(评分索引页!AK12="","",IF(评分索引页!AK13="",MID(评分索引页!AE$24,评分索引页!AK12+1,LEN(评分索引页!AE$24)-评分索引页!AK12),MID(评分索引页!AE$24,评分索引页!AK12+1,评分索引页!AK13-评分索引页!AK12-1)))</f>
        <v>#VALUE!</v>
      </c>
    </row>
    <row r="19" ht="25" customHeight="1" spans="1:13">
      <c r="A19" s="15"/>
      <c r="B19" s="8"/>
      <c r="C19" s="8"/>
      <c r="D19" s="5"/>
      <c r="E19" s="15"/>
      <c r="F19" s="15"/>
      <c r="G19" s="15"/>
      <c r="H19" s="15"/>
      <c r="J19" s="15" t="str">
        <f t="shared" si="0"/>
        <v/>
      </c>
      <c r="K19" s="7" t="e">
        <f>IF(评分索引页!AI13="","",IF(评分索引页!AI14="",MID(评分索引页!AC$24,评分索引页!AI13+1,LEN(评分索引页!AC$24)-评分索引页!AI13),MID(评分索引页!AC$24,评分索引页!AI13+1,评分索引页!AI14-评分索引页!AI13-1)))</f>
        <v>#VALUE!</v>
      </c>
      <c r="L19" s="7" t="e">
        <f>IF(评分索引页!AM13="","",IF(评分索引页!AM14="",MID(评分索引页!AG$24,评分索引页!AM13+1,LEN(评分索引页!AG$24)-评分索引页!AM13),MID(评分索引页!AG$24,评分索引页!AM13+1,评分索引页!AM14-评分索引页!AM13-1)))</f>
        <v>#VALUE!</v>
      </c>
      <c r="M19" s="7" t="e">
        <f>IF(评分索引页!AK13="","",IF(评分索引页!AK14="",MID(评分索引页!AE$24,评分索引页!AK13+1,LEN(评分索引页!AE$24)-评分索引页!AK13),MID(评分索引页!AE$24,评分索引页!AK13+1,评分索引页!AK14-评分索引页!AK13-1)))</f>
        <v>#VALUE!</v>
      </c>
    </row>
    <row r="20" ht="25" customHeight="1" spans="1:13">
      <c r="A20" s="15"/>
      <c r="B20" s="8"/>
      <c r="C20" s="8"/>
      <c r="D20" s="5"/>
      <c r="E20" s="15"/>
      <c r="F20" s="15"/>
      <c r="G20" s="15"/>
      <c r="H20" s="15"/>
      <c r="J20" s="15" t="str">
        <f t="shared" si="0"/>
        <v/>
      </c>
      <c r="K20" s="7" t="e">
        <f>IF(评分索引页!AI14="","",IF(评分索引页!AI15="",MID(评分索引页!AC$24,评分索引页!AI14+1,LEN(评分索引页!AC$24)-评分索引页!AI14),MID(评分索引页!AC$24,评分索引页!AI14+1,评分索引页!AI15-评分索引页!AI14-1)))</f>
        <v>#VALUE!</v>
      </c>
      <c r="L20" s="7" t="e">
        <f>IF(评分索引页!AM14="","",IF(评分索引页!AM15="",MID(评分索引页!AG$24,评分索引页!AM14+1,LEN(评分索引页!AG$24)-评分索引页!AM14),MID(评分索引页!AG$24,评分索引页!AM14+1,评分索引页!AM15-评分索引页!AM14-1)))</f>
        <v>#VALUE!</v>
      </c>
      <c r="M20" s="7" t="e">
        <f>IF(评分索引页!AK14="","",IF(评分索引页!AK15="",MID(评分索引页!AE$24,评分索引页!AK14+1,LEN(评分索引页!AE$24)-评分索引页!AK14),MID(评分索引页!AE$24,评分索引页!AK14+1,评分索引页!AK15-评分索引页!AK14-1)))</f>
        <v>#VALUE!</v>
      </c>
    </row>
    <row r="21" ht="25" customHeight="1" spans="1:13">
      <c r="A21" s="15"/>
      <c r="B21" s="8"/>
      <c r="C21" s="8"/>
      <c r="D21" s="5"/>
      <c r="E21" s="15"/>
      <c r="F21" s="15"/>
      <c r="G21" s="15"/>
      <c r="H21" s="15"/>
      <c r="J21" s="15" t="str">
        <f t="shared" si="0"/>
        <v/>
      </c>
      <c r="K21" s="7" t="e">
        <f>IF(评分索引页!AI15="","",IF(评分索引页!AI16="",MID(评分索引页!AC$24,评分索引页!AI15+1,LEN(评分索引页!AC$24)-评分索引页!AI15),MID(评分索引页!AC$24,评分索引页!AI15+1,评分索引页!AI16-评分索引页!AI15-1)))</f>
        <v>#VALUE!</v>
      </c>
      <c r="L21" s="7" t="e">
        <f>IF(评分索引页!AM15="","",IF(评分索引页!AM16="",MID(评分索引页!AG$24,评分索引页!AM15+1,LEN(评分索引页!AG$24)-评分索引页!AM15),MID(评分索引页!AG$24,评分索引页!AM15+1,评分索引页!AM16-评分索引页!AM15-1)))</f>
        <v>#VALUE!</v>
      </c>
      <c r="M21" s="7" t="e">
        <f>IF(评分索引页!AK15="","",IF(评分索引页!AK16="",MID(评分索引页!AE$24,评分索引页!AK15+1,LEN(评分索引页!AE$24)-评分索引页!AK15),MID(评分索引页!AE$24,评分索引页!AK15+1,评分索引页!AK16-评分索引页!AK15-1)))</f>
        <v>#VALUE!</v>
      </c>
    </row>
    <row r="22" ht="25" customHeight="1" spans="1:13">
      <c r="A22" s="15"/>
      <c r="B22" s="8"/>
      <c r="C22" s="8"/>
      <c r="D22" s="5"/>
      <c r="E22" s="15"/>
      <c r="F22" s="15"/>
      <c r="G22" s="15"/>
      <c r="H22" s="15"/>
      <c r="J22" s="15" t="str">
        <f t="shared" si="0"/>
        <v/>
      </c>
      <c r="K22" s="7" t="e">
        <f>IF(评分索引页!AI16="","",IF(评分索引页!AI17="",MID(评分索引页!AC$24,评分索引页!AI16+1,LEN(评分索引页!AC$24)-评分索引页!AI16),MID(评分索引页!AC$24,评分索引页!AI16+1,评分索引页!AI17-评分索引页!AI16-1)))</f>
        <v>#VALUE!</v>
      </c>
      <c r="L22" s="7" t="e">
        <f>IF(评分索引页!AM16="","",IF(评分索引页!AM17="",MID(评分索引页!AG$24,评分索引页!AM16+1,LEN(评分索引页!AG$24)-评分索引页!AM16),MID(评分索引页!AG$24,评分索引页!AM16+1,评分索引页!AM17-评分索引页!AM16-1)))</f>
        <v>#VALUE!</v>
      </c>
      <c r="M22" s="7" t="e">
        <f>IF(评分索引页!AK16="","",IF(评分索引页!AK17="",MID(评分索引页!AE$24,评分索引页!AK16+1,LEN(评分索引页!AE$24)-评分索引页!AK16),MID(评分索引页!AE$24,评分索引页!AK16+1,评分索引页!AK17-评分索引页!AK16-1)))</f>
        <v>#VALUE!</v>
      </c>
    </row>
    <row r="23" ht="25" customHeight="1" spans="1:13">
      <c r="A23" s="15"/>
      <c r="B23" s="8"/>
      <c r="C23" s="8"/>
      <c r="D23" s="5"/>
      <c r="E23" s="15"/>
      <c r="F23" s="15"/>
      <c r="G23" s="15"/>
      <c r="H23" s="15"/>
      <c r="J23" s="15" t="str">
        <f t="shared" si="0"/>
        <v/>
      </c>
      <c r="K23" s="7" t="e">
        <f>IF(评分索引页!AI17="","",IF(评分索引页!AI18="",MID(评分索引页!AC$24,评分索引页!AI17+1,LEN(评分索引页!AC$24)-评分索引页!AI17),MID(评分索引页!AC$24,评分索引页!AI17+1,评分索引页!AI18-评分索引页!AI17-1)))</f>
        <v>#VALUE!</v>
      </c>
      <c r="L23" s="7" t="e">
        <f>IF(评分索引页!AM17="","",IF(评分索引页!AM18="",MID(评分索引页!AG$24,评分索引页!AM17+1,LEN(评分索引页!AG$24)-评分索引页!AM17),MID(评分索引页!AG$24,评分索引页!AM17+1,评分索引页!AM18-评分索引页!AM17-1)))</f>
        <v>#VALUE!</v>
      </c>
      <c r="M23" s="7" t="e">
        <f>IF(评分索引页!AK17="","",IF(评分索引页!AK18="",MID(评分索引页!AE$24,评分索引页!AK17+1,LEN(评分索引页!AE$24)-评分索引页!AK17),MID(评分索引页!AE$24,评分索引页!AK17+1,评分索引页!AK18-评分索引页!AK17-1)))</f>
        <v>#VALUE!</v>
      </c>
    </row>
    <row r="24" ht="25" customHeight="1" spans="1:13">
      <c r="A24" s="15"/>
      <c r="B24" s="8"/>
      <c r="C24" s="8"/>
      <c r="D24" s="5"/>
      <c r="E24" s="15"/>
      <c r="F24" s="15"/>
      <c r="G24" s="15"/>
      <c r="H24" s="15"/>
      <c r="J24" s="15" t="str">
        <f t="shared" si="0"/>
        <v/>
      </c>
      <c r="K24" s="7" t="e">
        <f>IF(评分索引页!AI18="","",IF(评分索引页!AI19="",MID(评分索引页!AC$24,评分索引页!AI18+1,LEN(评分索引页!AC$24)-评分索引页!AI18),MID(评分索引页!AC$24,评分索引页!AI18+1,评分索引页!AI19-评分索引页!AI18-1)))</f>
        <v>#VALUE!</v>
      </c>
      <c r="L24" s="7" t="e">
        <f>IF(评分索引页!AM18="","",IF(评分索引页!AM19="",MID(评分索引页!AG$24,评分索引页!AM18+1,LEN(评分索引页!AG$24)-评分索引页!AM18),MID(评分索引页!AG$24,评分索引页!AM18+1,评分索引页!AM19-评分索引页!AM18-1)))</f>
        <v>#VALUE!</v>
      </c>
      <c r="M24" s="7" t="e">
        <f>IF(评分索引页!AK18="","",IF(评分索引页!AK19="",MID(评分索引页!AE$24,评分索引页!AK18+1,LEN(评分索引页!AE$24)-评分索引页!AK18),MID(评分索引页!AE$24,评分索引页!AK18+1,评分索引页!AK19-评分索引页!AK18-1)))</f>
        <v>#VALUE!</v>
      </c>
    </row>
    <row r="25" ht="25" customHeight="1" spans="1:13">
      <c r="A25" s="15"/>
      <c r="B25" s="8"/>
      <c r="C25" s="8"/>
      <c r="D25" s="5"/>
      <c r="E25" s="15"/>
      <c r="F25" s="15"/>
      <c r="G25" s="15"/>
      <c r="H25" s="15"/>
      <c r="J25" s="15" t="str">
        <f t="shared" si="0"/>
        <v/>
      </c>
      <c r="K25" s="7" t="e">
        <f>IF(评分索引页!AI19="","",IF(评分索引页!AI20="",MID(评分索引页!AC$24,评分索引页!AI19+1,LEN(评分索引页!AC$24)-评分索引页!AI19),MID(评分索引页!AC$24,评分索引页!AI19+1,评分索引页!AI20-评分索引页!AI19-1)))</f>
        <v>#VALUE!</v>
      </c>
      <c r="L25" s="7" t="e">
        <f>IF(评分索引页!AM19="","",IF(评分索引页!AM20="",MID(评分索引页!AG$24,评分索引页!AM19+1,LEN(评分索引页!AG$24)-评分索引页!AM19),MID(评分索引页!AG$24,评分索引页!AM19+1,评分索引页!AM20-评分索引页!AM19-1)))</f>
        <v>#VALUE!</v>
      </c>
      <c r="M25" s="7" t="e">
        <f>IF(评分索引页!AK19="","",IF(评分索引页!AK20="",MID(评分索引页!AE$24,评分索引页!AK19+1,LEN(评分索引页!AE$24)-评分索引页!AK19),MID(评分索引页!AE$24,评分索引页!AK19+1,评分索引页!AK20-评分索引页!AK19-1)))</f>
        <v>#VALUE!</v>
      </c>
    </row>
    <row r="26" ht="25" customHeight="1" spans="1:13">
      <c r="A26" s="15"/>
      <c r="B26" s="8"/>
      <c r="C26" s="8"/>
      <c r="D26" s="5"/>
      <c r="E26" s="15"/>
      <c r="F26" s="15"/>
      <c r="G26" s="15"/>
      <c r="H26" s="15"/>
      <c r="J26" s="15" t="str">
        <f t="shared" si="0"/>
        <v/>
      </c>
      <c r="K26" s="7" t="e">
        <f>IF(评分索引页!AI20="","",IF(评分索引页!AI21="",MID(评分索引页!AC$24,评分索引页!AI20+1,LEN(评分索引页!AC$24)-评分索引页!AI20),MID(评分索引页!AC$24,评分索引页!AI20+1,评分索引页!AI21-评分索引页!AI20-1)))</f>
        <v>#VALUE!</v>
      </c>
      <c r="L26" s="7" t="e">
        <f>IF(评分索引页!AM20="","",IF(评分索引页!AM21="",MID(评分索引页!AG$24,评分索引页!AM20+1,LEN(评分索引页!AG$24)-评分索引页!AM20),MID(评分索引页!AG$24,评分索引页!AM20+1,评分索引页!AM21-评分索引页!AM20-1)))</f>
        <v>#VALUE!</v>
      </c>
      <c r="M26" s="7" t="e">
        <f>IF(评分索引页!AK20="","",IF(评分索引页!AK21="",MID(评分索引页!AE$24,评分索引页!AK20+1,LEN(评分索引页!AE$24)-评分索引页!AK20),MID(评分索引页!AE$24,评分索引页!AK20+1,评分索引页!AK21-评分索引页!AK20-1)))</f>
        <v>#VALUE!</v>
      </c>
    </row>
    <row r="27" ht="25" customHeight="1" spans="1:13">
      <c r="A27" s="15"/>
      <c r="B27" s="8"/>
      <c r="C27" s="8"/>
      <c r="D27" s="5"/>
      <c r="E27" s="15"/>
      <c r="F27" s="15"/>
      <c r="G27" s="15"/>
      <c r="H27" s="15"/>
      <c r="J27" s="15" t="str">
        <f t="shared" si="0"/>
        <v/>
      </c>
      <c r="K27" s="7" t="e">
        <f>IF(评分索引页!AI21="","",IF(评分索引页!AI22="",MID(评分索引页!AC$24,评分索引页!AI21+1,LEN(评分索引页!AC$24)-评分索引页!AI21),MID(评分索引页!AC$24,评分索引页!AI21+1,评分索引页!AI22-评分索引页!AI21-1)))</f>
        <v>#VALUE!</v>
      </c>
      <c r="L27" s="7" t="e">
        <f>IF(评分索引页!AM21="","",IF(评分索引页!AM22="",MID(评分索引页!AG$24,评分索引页!AM21+1,LEN(评分索引页!AG$24)-评分索引页!AM21),MID(评分索引页!AG$24,评分索引页!AM21+1,评分索引页!AM22-评分索引页!AM21-1)))</f>
        <v>#VALUE!</v>
      </c>
      <c r="M27" s="7" t="e">
        <f>IF(评分索引页!AK21="","",IF(评分索引页!AK22="",MID(评分索引页!AE$24,评分索引页!AK21+1,LEN(评分索引页!AE$24)-评分索引页!AK21),MID(评分索引页!AE$24,评分索引页!AK21+1,评分索引页!AK22-评分索引页!AK21-1)))</f>
        <v>#VALUE!</v>
      </c>
    </row>
    <row r="28" ht="25" customHeight="1" spans="1:13">
      <c r="A28" s="15"/>
      <c r="B28" s="8"/>
      <c r="C28" s="8"/>
      <c r="D28" s="5"/>
      <c r="E28" s="15"/>
      <c r="F28" s="15"/>
      <c r="G28" s="15"/>
      <c r="H28" s="15"/>
      <c r="J28" s="15" t="str">
        <f t="shared" si="0"/>
        <v/>
      </c>
      <c r="K28" s="7" t="e">
        <f>IF(评分索引页!AI22="","",IF(评分索引页!AI23="",MID(评分索引页!AC$24,评分索引页!AI22+1,LEN(评分索引页!AC$24)-评分索引页!AI22),MID(评分索引页!AC$24,评分索引页!AI22+1,评分索引页!AI23-评分索引页!AI22-1)))</f>
        <v>#VALUE!</v>
      </c>
      <c r="L28" s="7" t="e">
        <f>IF(评分索引页!AM22="","",IF(评分索引页!AM23="",MID(评分索引页!AG$24,评分索引页!AM22+1,LEN(评分索引页!AG$24)-评分索引页!AM22),MID(评分索引页!AG$24,评分索引页!AM22+1,评分索引页!AM23-评分索引页!AM22-1)))</f>
        <v>#VALUE!</v>
      </c>
      <c r="M28" s="7" t="e">
        <f>IF(评分索引页!AK22="","",IF(评分索引页!AK23="",MID(评分索引页!AE$24,评分索引页!AK22+1,LEN(评分索引页!AE$24)-评分索引页!AK22),MID(评分索引页!AE$24,评分索引页!AK22+1,评分索引页!AK23-评分索引页!AK22-1)))</f>
        <v>#VALUE!</v>
      </c>
    </row>
    <row r="29" ht="24" customHeight="1" spans="1:8">
      <c r="A29" s="16" t="s">
        <v>377</v>
      </c>
      <c r="B29" s="16"/>
      <c r="C29" s="16"/>
      <c r="D29" s="16"/>
      <c r="E29" s="16"/>
      <c r="F29" s="16"/>
      <c r="G29" s="16"/>
      <c r="H29" s="16"/>
    </row>
    <row r="30" s="9" customFormat="1" ht="25" customHeight="1" spans="1:8">
      <c r="A30" s="17" t="s">
        <v>391</v>
      </c>
      <c r="B30" s="17"/>
      <c r="C30" s="17"/>
      <c r="D30" s="17" t="s">
        <v>392</v>
      </c>
      <c r="E30" s="17"/>
      <c r="F30" s="17"/>
      <c r="G30" s="17"/>
      <c r="H30" s="17"/>
    </row>
    <row r="31" ht="25" customHeight="1" spans="1:8">
      <c r="A31" s="18" t="s">
        <v>393</v>
      </c>
      <c r="B31" s="18"/>
      <c r="C31" s="18"/>
      <c r="D31" s="18" t="s">
        <v>393</v>
      </c>
      <c r="E31" s="18"/>
      <c r="F31" s="18"/>
      <c r="G31" s="18"/>
      <c r="H31" s="18"/>
    </row>
  </sheetData>
  <mergeCells count="36">
    <mergeCell ref="A1:H1"/>
    <mergeCell ref="A2:B2"/>
    <mergeCell ref="C2:H2"/>
    <mergeCell ref="A3:B3"/>
    <mergeCell ref="C3:H3"/>
    <mergeCell ref="A4:B4"/>
    <mergeCell ref="C4:H4"/>
    <mergeCell ref="A5:H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A29:H29"/>
    <mergeCell ref="A30:C30"/>
    <mergeCell ref="D30:H30"/>
    <mergeCell ref="A31:C31"/>
    <mergeCell ref="D31:H31"/>
  </mergeCells>
  <dataValidations count="2">
    <dataValidation type="list" allowBlank="1" showInputMessage="1" showErrorMessage="1" sqref="A5:C5">
      <formula1>"R详查       £概查        ,£详查       R概查        ,£详查       £概查"</formula1>
    </dataValidation>
    <dataValidation type="list" allowBlank="1" showInputMessage="1" showErrorMessage="1" sqref="E7:E28">
      <formula1>"①,②,③,④,⑤,⑥,⑦,⑧"</formula1>
    </dataValidation>
  </dataValidations>
  <pageMargins left="0.751388888888889" right="0.751388888888889" top="0.802777777777778" bottom="0.802777777777778" header="0.5" footer="0.5"/>
  <pageSetup paperSize="9" orientation="portrait" horizontalDpi="600"/>
  <headerFooter>
    <oddFooter>&amp;C第 &amp;P 页，共 &amp;N 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M31"/>
  <sheetViews>
    <sheetView view="pageBreakPreview" zoomScaleNormal="100" workbookViewId="0">
      <pane ySplit="6" topLeftCell="A22" activePane="bottomLeft" state="frozen"/>
      <selection/>
      <selection pane="bottomLeft" activeCell="A7" sqref="A7:E28"/>
    </sheetView>
  </sheetViews>
  <sheetFormatPr defaultColWidth="9" defaultRowHeight="15"/>
  <cols>
    <col min="1" max="1" width="4.33333333333333" style="2" customWidth="1"/>
    <col min="2" max="2" width="6.00833333333333" style="2" customWidth="1"/>
    <col min="3" max="3" width="41.2583333333333" style="2" customWidth="1"/>
    <col min="4" max="8" width="5.75833333333333" style="2" customWidth="1"/>
    <col min="9" max="9" width="13.6916666666667" style="3" customWidth="1"/>
    <col min="10" max="10" width="9" style="2"/>
    <col min="11" max="11" width="28.5833333333333" style="2" customWidth="1"/>
    <col min="12" max="12" width="13.1666666666667" style="2" customWidth="1"/>
    <col min="13" max="16384" width="9" style="2"/>
  </cols>
  <sheetData>
    <row r="1" ht="27" customHeight="1" spans="1:8">
      <c r="A1" s="4" t="s">
        <v>394</v>
      </c>
      <c r="B1" s="4"/>
      <c r="C1" s="4"/>
      <c r="D1" s="4"/>
      <c r="E1" s="4"/>
      <c r="F1" s="4"/>
      <c r="G1" s="4"/>
      <c r="H1" s="4"/>
    </row>
    <row r="2" s="1" customFormat="1" ht="27" customHeight="1" spans="1:8">
      <c r="A2" s="10" t="s">
        <v>342</v>
      </c>
      <c r="B2" s="10"/>
      <c r="C2" s="11" t="str">
        <f>'1评分总表'!A3</f>
        <v>天地图</v>
      </c>
      <c r="D2" s="11"/>
      <c r="E2" s="11"/>
      <c r="F2" s="11"/>
      <c r="G2" s="11"/>
      <c r="H2" s="11"/>
    </row>
    <row r="3" s="1" customFormat="1" ht="27" customHeight="1" spans="1:8">
      <c r="A3" s="10" t="s">
        <v>344</v>
      </c>
      <c r="B3" s="10"/>
      <c r="C3" s="10" t="str">
        <f>'1评分总表'!B3</f>
        <v>广东省地图院</v>
      </c>
      <c r="D3" s="10"/>
      <c r="E3" s="10"/>
      <c r="F3" s="10"/>
      <c r="G3" s="10"/>
      <c r="H3" s="10"/>
    </row>
    <row r="4" s="1" customFormat="1" ht="28" customHeight="1" spans="1:8">
      <c r="A4" s="10" t="s">
        <v>382</v>
      </c>
      <c r="B4" s="10"/>
      <c r="C4" s="11" t="s">
        <v>395</v>
      </c>
      <c r="D4" s="11"/>
      <c r="E4" s="11"/>
      <c r="F4" s="11"/>
      <c r="G4" s="11"/>
      <c r="H4" s="11"/>
    </row>
    <row r="5" s="1" customFormat="1" ht="27" customHeight="1" spans="1:9">
      <c r="A5" s="12" t="s">
        <v>384</v>
      </c>
      <c r="B5" s="13"/>
      <c r="C5" s="13"/>
      <c r="D5" s="13"/>
      <c r="E5" s="13"/>
      <c r="F5" s="13"/>
      <c r="G5" s="13"/>
      <c r="H5" s="14"/>
      <c r="I5" s="19" t="s">
        <v>385</v>
      </c>
    </row>
    <row r="6" s="1" customFormat="1" ht="33" customHeight="1" spans="1:8">
      <c r="A6" s="5" t="s">
        <v>1</v>
      </c>
      <c r="B6" s="6" t="s">
        <v>386</v>
      </c>
      <c r="C6" s="6"/>
      <c r="D6" s="5" t="s">
        <v>387</v>
      </c>
      <c r="E6" s="5" t="s">
        <v>2</v>
      </c>
      <c r="F6" s="5" t="s">
        <v>388</v>
      </c>
      <c r="G6" s="5" t="s">
        <v>389</v>
      </c>
      <c r="H6" s="5" t="s">
        <v>390</v>
      </c>
    </row>
    <row r="7" ht="25" customHeight="1" spans="1:13">
      <c r="A7" s="15"/>
      <c r="B7" s="8"/>
      <c r="C7" s="8"/>
      <c r="D7" s="15"/>
      <c r="E7" s="15"/>
      <c r="F7" s="15"/>
      <c r="G7" s="15"/>
      <c r="H7" s="15"/>
      <c r="J7" s="15" t="str">
        <f t="shared" ref="J7:J28" si="0">IFERROR(IF(LEN(K7)&gt;1,ROW()-6,""),"")</f>
        <v/>
      </c>
      <c r="K7" s="7" t="e">
        <f>LEFT(评分索引页!AC24,评分索引页!AI2-1)</f>
        <v>#VALUE!</v>
      </c>
      <c r="L7" s="20" t="e">
        <f>LEFT(评分索引页!AG24,评分索引页!AM2-1)</f>
        <v>#VALUE!</v>
      </c>
      <c r="M7" s="20" t="e">
        <f>LEFT(评分索引页!AF24,评分索引页!AL2-1)</f>
        <v>#VALUE!</v>
      </c>
    </row>
    <row r="8" ht="25" customHeight="1" spans="1:13">
      <c r="A8" s="15"/>
      <c r="B8" s="8"/>
      <c r="C8" s="8"/>
      <c r="D8" s="15"/>
      <c r="E8" s="15"/>
      <c r="F8" s="15"/>
      <c r="G8" s="15"/>
      <c r="H8" s="15"/>
      <c r="J8" s="15" t="str">
        <f t="shared" si="0"/>
        <v/>
      </c>
      <c r="K8" s="7" t="e">
        <f>IF(评分索引页!AI2="","",IF(评分索引页!AI3="",MID(评分索引页!AC$24,评分索引页!AI2+1,LEN(评分索引页!AC$24)-评分索引页!AI2),MID(评分索引页!AC$24,评分索引页!AI2+1,评分索引页!AI3-评分索引页!AI2-1)))</f>
        <v>#VALUE!</v>
      </c>
      <c r="L8" s="20" t="e">
        <f>IF(评分索引页!AM2="","",IF(评分索引页!AM3="",MID(评分索引页!AG$24,评分索引页!AM2+1,LEN(评分索引页!AG$24)-评分索引页!AM2),MID(评分索引页!AG$24,评分索引页!AM2+1,评分索引页!AM3-评分索引页!AM2-1)))</f>
        <v>#VALUE!</v>
      </c>
      <c r="M8" s="20" t="e">
        <f>IF(评分索引页!AL2="","",IF(评分索引页!AL3="",MID(评分索引页!AF$24,评分索引页!AL2+1,LEN(评分索引页!AF$24)-评分索引页!AL2),MID(评分索引页!AF$24,评分索引页!AL2+1,评分索引页!AL3-评分索引页!AL2-1)))</f>
        <v>#VALUE!</v>
      </c>
    </row>
    <row r="9" ht="25" customHeight="1" spans="1:13">
      <c r="A9" s="15"/>
      <c r="B9" s="8"/>
      <c r="C9" s="8"/>
      <c r="D9" s="15"/>
      <c r="E9" s="15"/>
      <c r="F9" s="15"/>
      <c r="G9" s="15"/>
      <c r="H9" s="15"/>
      <c r="J9" s="15" t="str">
        <f t="shared" si="0"/>
        <v/>
      </c>
      <c r="K9" s="7" t="e">
        <f>IF(评分索引页!AI3="","",IF(评分索引页!AI4="",MID(评分索引页!AC$24,评分索引页!AI3+1,LEN(评分索引页!AC$24)-评分索引页!AI3),MID(评分索引页!AC$24,评分索引页!AI3+1,评分索引页!AI4-评分索引页!AI3-1)))</f>
        <v>#VALUE!</v>
      </c>
      <c r="L9" s="20" t="e">
        <f>IF(评分索引页!AM3="","",IF(评分索引页!AM4="",MID(评分索引页!AG$24,评分索引页!AM3+1,LEN(评分索引页!AG$24)-评分索引页!AM3),MID(评分索引页!AG$24,评分索引页!AM3+1,评分索引页!AM4-评分索引页!AM3-1)))</f>
        <v>#VALUE!</v>
      </c>
      <c r="M9" s="20" t="e">
        <f>IF(评分索引页!AL3="","",IF(评分索引页!AL4="",MID(评分索引页!AF$24,评分索引页!AL3+1,LEN(评分索引页!AF$24)-评分索引页!AL3),MID(评分索引页!AF$24,评分索引页!AL3+1,评分索引页!AL4-评分索引页!AL3-1)))</f>
        <v>#VALUE!</v>
      </c>
    </row>
    <row r="10" ht="25" customHeight="1" spans="1:13">
      <c r="A10" s="15"/>
      <c r="B10" s="8"/>
      <c r="C10" s="8"/>
      <c r="D10" s="15"/>
      <c r="E10" s="15"/>
      <c r="F10" s="15"/>
      <c r="G10" s="15"/>
      <c r="H10" s="15"/>
      <c r="J10" s="15" t="str">
        <f t="shared" si="0"/>
        <v/>
      </c>
      <c r="K10" s="7" t="e">
        <f>IF(评分索引页!AI4="","",IF(评分索引页!AI5="",MID(评分索引页!AC$24,评分索引页!AI4+1,LEN(评分索引页!AC$24)-评分索引页!AI4),MID(评分索引页!AC$24,评分索引页!AI4+1,评分索引页!AI5-评分索引页!AI4-1)))</f>
        <v>#VALUE!</v>
      </c>
      <c r="L10" s="20" t="e">
        <f>IF(评分索引页!AM4="","",IF(评分索引页!AM5="",MID(评分索引页!AG$24,评分索引页!AM4+1,LEN(评分索引页!AG$24)-评分索引页!AM4),MID(评分索引页!AG$24,评分索引页!AM4+1,评分索引页!AM5-评分索引页!AM4-1)))</f>
        <v>#VALUE!</v>
      </c>
      <c r="M10" s="20" t="e">
        <f>IF(评分索引页!AL4="","",IF(评分索引页!AL5="",MID(评分索引页!AF$24,评分索引页!AL4+1,LEN(评分索引页!AF$24)-评分索引页!AL4),MID(评分索引页!AF$24,评分索引页!AL4+1,评分索引页!AL5-评分索引页!AL4-1)))</f>
        <v>#VALUE!</v>
      </c>
    </row>
    <row r="11" ht="25" customHeight="1" spans="1:13">
      <c r="A11" s="15"/>
      <c r="B11" s="8"/>
      <c r="C11" s="8"/>
      <c r="D11" s="15"/>
      <c r="E11" s="15"/>
      <c r="F11" s="15"/>
      <c r="G11" s="15"/>
      <c r="H11" s="15"/>
      <c r="J11" s="15" t="str">
        <f t="shared" si="0"/>
        <v/>
      </c>
      <c r="K11" s="7" t="e">
        <f>IF(评分索引页!AI5="","",IF(评分索引页!AI6="",MID(评分索引页!AC$24,评分索引页!AI5+1,LEN(评分索引页!AC$24)-评分索引页!AI5),MID(评分索引页!AC$24,评分索引页!AI5+1,评分索引页!AI6-评分索引页!AI5-1)))</f>
        <v>#VALUE!</v>
      </c>
      <c r="L11" s="20" t="e">
        <f>IF(评分索引页!AM5="","",IF(评分索引页!AM6="",MID(评分索引页!AG$24,评分索引页!AM5+1,LEN(评分索引页!AG$24)-评分索引页!AM5),MID(评分索引页!AG$24,评分索引页!AM5+1,评分索引页!AM6-评分索引页!AM5-1)))</f>
        <v>#VALUE!</v>
      </c>
      <c r="M11" s="20" t="e">
        <f>IF(评分索引页!AL5="","",IF(评分索引页!AL6="",MID(评分索引页!AF$24,评分索引页!AL5+1,LEN(评分索引页!AF$24)-评分索引页!AL5),MID(评分索引页!AF$24,评分索引页!AL5+1,评分索引页!AL6-评分索引页!AL5-1)))</f>
        <v>#VALUE!</v>
      </c>
    </row>
    <row r="12" ht="25" customHeight="1" spans="1:13">
      <c r="A12" s="15"/>
      <c r="B12" s="8"/>
      <c r="C12" s="8"/>
      <c r="D12" s="15"/>
      <c r="E12" s="15"/>
      <c r="F12" s="15"/>
      <c r="G12" s="15"/>
      <c r="H12" s="15"/>
      <c r="J12" s="15" t="str">
        <f t="shared" si="0"/>
        <v/>
      </c>
      <c r="K12" s="7" t="e">
        <f>IF(评分索引页!AI6="","",IF(评分索引页!AI7="",MID(评分索引页!AC$24,评分索引页!AI6+1,LEN(评分索引页!AC$24)-评分索引页!AI6),MID(评分索引页!AC$24,评分索引页!AI6+1,评分索引页!AI7-评分索引页!AI6-1)))</f>
        <v>#VALUE!</v>
      </c>
      <c r="L12" s="20" t="e">
        <f>IF(评分索引页!AM6="","",IF(评分索引页!AM7="",MID(评分索引页!AG$24,评分索引页!AM6+1,LEN(评分索引页!AG$24)-评分索引页!AM6),MID(评分索引页!AG$24,评分索引页!AM6+1,评分索引页!AM7-评分索引页!AM6-1)))</f>
        <v>#VALUE!</v>
      </c>
      <c r="M12" s="20" t="e">
        <f>IF(评分索引页!AL6="","",IF(评分索引页!AL7="",MID(评分索引页!AF$24,评分索引页!AL6+1,LEN(评分索引页!AF$24)-评分索引页!AL6),MID(评分索引页!AF$24,评分索引页!AL6+1,评分索引页!AL7-评分索引页!AL6-1)))</f>
        <v>#VALUE!</v>
      </c>
    </row>
    <row r="13" ht="25" customHeight="1" spans="1:13">
      <c r="A13" s="15"/>
      <c r="B13" s="8"/>
      <c r="C13" s="8"/>
      <c r="D13" s="15"/>
      <c r="E13" s="15"/>
      <c r="F13" s="15"/>
      <c r="G13" s="15"/>
      <c r="H13" s="15"/>
      <c r="J13" s="15" t="str">
        <f t="shared" si="0"/>
        <v/>
      </c>
      <c r="K13" s="7" t="e">
        <f>IF(评分索引页!AI7="","",IF(评分索引页!AI8="",MID(评分索引页!AC$24,评分索引页!AI7+1,LEN(评分索引页!AC$24)-评分索引页!AI7),MID(评分索引页!AC$24,评分索引页!AI7+1,评分索引页!AI8-评分索引页!AI7-1)))</f>
        <v>#VALUE!</v>
      </c>
      <c r="L13" s="20" t="e">
        <f>IF(评分索引页!AM7="","",IF(评分索引页!AM8="",MID(评分索引页!AG$24,评分索引页!AM7+1,LEN(评分索引页!AG$24)-评分索引页!AM7),MID(评分索引页!AG$24,评分索引页!AM7+1,评分索引页!AM8-评分索引页!AM7-1)))</f>
        <v>#VALUE!</v>
      </c>
      <c r="M13" s="20" t="e">
        <f>IF(评分索引页!AL7="","",IF(评分索引页!AL8="",MID(评分索引页!AF$24,评分索引页!AL7+1,LEN(评分索引页!AF$24)-评分索引页!AL7),MID(评分索引页!AF$24,评分索引页!AL7+1,评分索引页!AL8-评分索引页!AL7-1)))</f>
        <v>#VALUE!</v>
      </c>
    </row>
    <row r="14" ht="25" customHeight="1" spans="1:13">
      <c r="A14" s="15"/>
      <c r="B14" s="8"/>
      <c r="C14" s="8"/>
      <c r="D14" s="15"/>
      <c r="E14" s="15"/>
      <c r="F14" s="15"/>
      <c r="G14" s="15"/>
      <c r="H14" s="15"/>
      <c r="J14" s="15" t="str">
        <f t="shared" si="0"/>
        <v/>
      </c>
      <c r="K14" s="7" t="e">
        <f>IF(评分索引页!AI8="","",IF(评分索引页!AI9="",MID(评分索引页!AC$24,评分索引页!AI8+1,LEN(评分索引页!AC$24)-评分索引页!AI8),MID(评分索引页!AC$24,评分索引页!AI8+1,评分索引页!AI9-评分索引页!AI8-1)))</f>
        <v>#VALUE!</v>
      </c>
      <c r="L14" s="7" t="e">
        <f>IF(评分索引页!AM8="","",IF(评分索引页!AM9="",MID(评分索引页!AG$24,评分索引页!AM8+1,LEN(评分索引页!AG$24)-评分索引页!AM8),MID(评分索引页!AG$24,评分索引页!AM8+1,评分索引页!AM9-评分索引页!AM8-1)))</f>
        <v>#VALUE!</v>
      </c>
      <c r="M14" s="20" t="e">
        <f>IF(评分索引页!AL8="","",IF(评分索引页!AL9="",MID(评分索引页!AF$24,评分索引页!AL8+1,LEN(评分索引页!AF$24)-评分索引页!AL8),MID(评分索引页!AF$24,评分索引页!AL8+1,评分索引页!AL9-评分索引页!AL8-1)))</f>
        <v>#VALUE!</v>
      </c>
    </row>
    <row r="15" ht="25" customHeight="1" spans="1:13">
      <c r="A15" s="15"/>
      <c r="B15" s="8"/>
      <c r="C15" s="8"/>
      <c r="D15" s="15"/>
      <c r="E15" s="15"/>
      <c r="F15" s="15"/>
      <c r="G15" s="15"/>
      <c r="H15" s="15"/>
      <c r="J15" s="15" t="str">
        <f t="shared" si="0"/>
        <v/>
      </c>
      <c r="K15" s="7" t="e">
        <f>IF(评分索引页!AI9="","",IF(评分索引页!AI10="",MID(评分索引页!AC$24,评分索引页!AI9+1,LEN(评分索引页!AC$24)-评分索引页!AI9),MID(评分索引页!AC$24,评分索引页!AI9+1,评分索引页!AI10-评分索引页!AI9-1)))</f>
        <v>#VALUE!</v>
      </c>
      <c r="L15" s="7" t="e">
        <f>IF(评分索引页!AM9="","",IF(评分索引页!AM10="",MID(评分索引页!AG$24,评分索引页!AM9+1,LEN(评分索引页!AG$24)-评分索引页!AM9),MID(评分索引页!AG$24,评分索引页!AM9+1,评分索引页!AM10-评分索引页!AM9-1)))</f>
        <v>#VALUE!</v>
      </c>
      <c r="M15" s="20" t="e">
        <f>IF(评分索引页!AL9="","",IF(评分索引页!AL10="",MID(评分索引页!AF$24,评分索引页!AL9+1,LEN(评分索引页!AF$24)-评分索引页!AL9),MID(评分索引页!AF$24,评分索引页!AL9+1,评分索引页!AL10-评分索引页!AL9-1)))</f>
        <v>#VALUE!</v>
      </c>
    </row>
    <row r="16" ht="25" customHeight="1" spans="1:13">
      <c r="A16" s="15"/>
      <c r="B16" s="8"/>
      <c r="C16" s="8"/>
      <c r="D16" s="15"/>
      <c r="E16" s="15"/>
      <c r="F16" s="15"/>
      <c r="G16" s="15"/>
      <c r="H16" s="15"/>
      <c r="J16" s="15" t="str">
        <f t="shared" si="0"/>
        <v/>
      </c>
      <c r="K16" s="7" t="e">
        <f>IF(评分索引页!AI10="","",IF(评分索引页!AI11="",MID(评分索引页!AC$24,评分索引页!AI10+1,LEN(评分索引页!AC$24)-评分索引页!AI10),MID(评分索引页!AC$24,评分索引页!AI10+1,评分索引页!AI11-评分索引页!AI10-1)))</f>
        <v>#VALUE!</v>
      </c>
      <c r="L16" s="7" t="e">
        <f>IF(评分索引页!AM10="","",IF(评分索引页!AM11="",MID(评分索引页!AG$24,评分索引页!AM10+1,LEN(评分索引页!AG$24)-评分索引页!AM10),MID(评分索引页!AG$24,评分索引页!AM10+1,评分索引页!AM11-评分索引页!AM10-1)))</f>
        <v>#VALUE!</v>
      </c>
      <c r="M16" s="20" t="e">
        <f>IF(评分索引页!AL10="","",IF(评分索引页!AL11="",MID(评分索引页!AF$24,评分索引页!AL10+1,LEN(评分索引页!AF$24)-评分索引页!AL10),MID(评分索引页!AF$24,评分索引页!AL10+1,评分索引页!AL11-评分索引页!AL10-1)))</f>
        <v>#VALUE!</v>
      </c>
    </row>
    <row r="17" ht="25" customHeight="1" spans="1:13">
      <c r="A17" s="15"/>
      <c r="B17" s="8"/>
      <c r="C17" s="8"/>
      <c r="D17" s="15"/>
      <c r="E17" s="15"/>
      <c r="F17" s="15"/>
      <c r="G17" s="15"/>
      <c r="H17" s="15"/>
      <c r="J17" s="15" t="str">
        <f t="shared" si="0"/>
        <v/>
      </c>
      <c r="K17" s="7" t="e">
        <f>IF(评分索引页!AI11="","",IF(评分索引页!AI12="",MID(评分索引页!AC$24,评分索引页!AI11+1,LEN(评分索引页!AC$24)-评分索引页!AI11),MID(评分索引页!AC$24,评分索引页!AI11+1,评分索引页!AI12-评分索引页!AI11-1)))</f>
        <v>#VALUE!</v>
      </c>
      <c r="L17" s="7" t="e">
        <f>IF(评分索引页!AM11="","",IF(评分索引页!AM12="",MID(评分索引页!AG$24,评分索引页!AM11+1,LEN(评分索引页!AG$24)-评分索引页!AM11),MID(评分索引页!AG$24,评分索引页!AM11+1,评分索引页!AM12-评分索引页!AM11-1)))</f>
        <v>#VALUE!</v>
      </c>
      <c r="M17" s="20" t="e">
        <f>IF(评分索引页!AL11="","",IF(评分索引页!AL12="",MID(评分索引页!AF$24,评分索引页!AL11+1,LEN(评分索引页!AF$24)-评分索引页!AL11),MID(评分索引页!AF$24,评分索引页!AL11+1,评分索引页!AL12-评分索引页!AL11-1)))</f>
        <v>#VALUE!</v>
      </c>
    </row>
    <row r="18" ht="25" customHeight="1" spans="1:13">
      <c r="A18" s="15"/>
      <c r="B18" s="8"/>
      <c r="C18" s="8"/>
      <c r="D18" s="15"/>
      <c r="E18" s="15"/>
      <c r="F18" s="15"/>
      <c r="G18" s="15"/>
      <c r="H18" s="15"/>
      <c r="J18" s="15" t="str">
        <f t="shared" si="0"/>
        <v/>
      </c>
      <c r="K18" s="7" t="e">
        <f>IF(评分索引页!AI12="","",IF(评分索引页!AI13="",MID(评分索引页!AC$24,评分索引页!AI12+1,LEN(评分索引页!AC$24)-评分索引页!AI12),MID(评分索引页!AC$24,评分索引页!AI12+1,评分索引页!AI13-评分索引页!AI12-1)))</f>
        <v>#VALUE!</v>
      </c>
      <c r="L18" s="7" t="e">
        <f>IF(评分索引页!AM12="","",IF(评分索引页!AM13="",MID(评分索引页!AG$24,评分索引页!AM12+1,LEN(评分索引页!AG$24)-评分索引页!AM12),MID(评分索引页!AG$24,评分索引页!AM12+1,评分索引页!AM13-评分索引页!AM12-1)))</f>
        <v>#VALUE!</v>
      </c>
      <c r="M18" s="20" t="e">
        <f>IF(评分索引页!AL12="","",IF(评分索引页!AL13="",MID(评分索引页!AF$24,评分索引页!AL12+1,LEN(评分索引页!AF$24)-评分索引页!AL12),MID(评分索引页!AF$24,评分索引页!AL12+1,评分索引页!AL13-评分索引页!AL12-1)))</f>
        <v>#VALUE!</v>
      </c>
    </row>
    <row r="19" ht="25" customHeight="1" spans="1:13">
      <c r="A19" s="15"/>
      <c r="B19" s="8"/>
      <c r="C19" s="8"/>
      <c r="D19" s="15"/>
      <c r="E19" s="15"/>
      <c r="F19" s="15"/>
      <c r="G19" s="15"/>
      <c r="H19" s="15"/>
      <c r="J19" s="15" t="str">
        <f t="shared" si="0"/>
        <v/>
      </c>
      <c r="K19" s="7" t="e">
        <f>IF(评分索引页!AI13="","",IF(评分索引页!AI14="",MID(评分索引页!AC$24,评分索引页!AI13+1,LEN(评分索引页!AC$24)-评分索引页!AI13),MID(评分索引页!AC$24,评分索引页!AI13+1,评分索引页!AI14-评分索引页!AI13-1)))</f>
        <v>#VALUE!</v>
      </c>
      <c r="L19" s="7" t="e">
        <f>IF(评分索引页!AM13="","",IF(评分索引页!AM14="",MID(评分索引页!AG$24,评分索引页!AM13+1,LEN(评分索引页!AG$24)-评分索引页!AM13),MID(评分索引页!AG$24,评分索引页!AM13+1,评分索引页!AM14-评分索引页!AM13-1)))</f>
        <v>#VALUE!</v>
      </c>
      <c r="M19" s="20" t="e">
        <f>IF(评分索引页!AL13="","",IF(评分索引页!AL14="",MID(评分索引页!AF$24,评分索引页!AL13+1,LEN(评分索引页!AF$24)-评分索引页!AL13),MID(评分索引页!AF$24,评分索引页!AL13+1,评分索引页!AL14-评分索引页!AL13-1)))</f>
        <v>#VALUE!</v>
      </c>
    </row>
    <row r="20" ht="25" customHeight="1" spans="1:13">
      <c r="A20" s="15"/>
      <c r="B20" s="8"/>
      <c r="C20" s="8"/>
      <c r="D20" s="15"/>
      <c r="E20" s="15"/>
      <c r="F20" s="15"/>
      <c r="G20" s="15"/>
      <c r="H20" s="15"/>
      <c r="J20" s="15" t="str">
        <f t="shared" si="0"/>
        <v/>
      </c>
      <c r="K20" s="7" t="e">
        <f>IF(评分索引页!AI14="","",IF(评分索引页!AI15="",MID(评分索引页!AC$24,评分索引页!AI14+1,LEN(评分索引页!AC$24)-评分索引页!AI14),MID(评分索引页!AC$24,评分索引页!AI14+1,评分索引页!AI15-评分索引页!AI14-1)))</f>
        <v>#VALUE!</v>
      </c>
      <c r="L20" s="7" t="e">
        <f>IF(评分索引页!AM14="","",IF(评分索引页!AM15="",MID(评分索引页!AG$24,评分索引页!AM14+1,LEN(评分索引页!AG$24)-评分索引页!AM14),MID(评分索引页!AG$24,评分索引页!AM14+1,评分索引页!AM15-评分索引页!AM14-1)))</f>
        <v>#VALUE!</v>
      </c>
      <c r="M20" s="20" t="e">
        <f>IF(评分索引页!AL14="","",IF(评分索引页!AL15="",MID(评分索引页!AF$24,评分索引页!AL14+1,LEN(评分索引页!AF$24)-评分索引页!AL14),MID(评分索引页!AF$24,评分索引页!AL14+1,评分索引页!AL15-评分索引页!AL14-1)))</f>
        <v>#VALUE!</v>
      </c>
    </row>
    <row r="21" ht="25" customHeight="1" spans="1:13">
      <c r="A21" s="15"/>
      <c r="B21" s="8"/>
      <c r="C21" s="8"/>
      <c r="D21" s="15"/>
      <c r="E21" s="15"/>
      <c r="F21" s="15"/>
      <c r="G21" s="15"/>
      <c r="H21" s="15"/>
      <c r="J21" s="15" t="str">
        <f t="shared" si="0"/>
        <v/>
      </c>
      <c r="K21" s="7" t="e">
        <f>IF(评分索引页!AI15="","",IF(评分索引页!AI16="",MID(评分索引页!AC$24,评分索引页!AI15+1,LEN(评分索引页!AC$24)-评分索引页!AI15),MID(评分索引页!AC$24,评分索引页!AI15+1,评分索引页!AI16-评分索引页!AI15-1)))</f>
        <v>#VALUE!</v>
      </c>
      <c r="L21" s="7" t="e">
        <f>IF(评分索引页!AM15="","",IF(评分索引页!AM16="",MID(评分索引页!AG$24,评分索引页!AM15+1,LEN(评分索引页!AG$24)-评分索引页!AM15),MID(评分索引页!AG$24,评分索引页!AM15+1,评分索引页!AM16-评分索引页!AM15-1)))</f>
        <v>#VALUE!</v>
      </c>
      <c r="M21" s="20" t="e">
        <f>IF(评分索引页!AL15="","",IF(评分索引页!AL16="",MID(评分索引页!AF$24,评分索引页!AL15+1,LEN(评分索引页!AF$24)-评分索引页!AL15),MID(评分索引页!AF$24,评分索引页!AL15+1,评分索引页!AL16-评分索引页!AL15-1)))</f>
        <v>#VALUE!</v>
      </c>
    </row>
    <row r="22" ht="25" customHeight="1" spans="1:13">
      <c r="A22" s="15"/>
      <c r="B22" s="8"/>
      <c r="C22" s="8"/>
      <c r="D22" s="15"/>
      <c r="E22" s="15"/>
      <c r="F22" s="15"/>
      <c r="G22" s="15"/>
      <c r="H22" s="15"/>
      <c r="J22" s="15" t="str">
        <f t="shared" si="0"/>
        <v/>
      </c>
      <c r="K22" s="7" t="e">
        <f>IF(评分索引页!AI16="","",IF(评分索引页!AI17="",MID(评分索引页!AC$24,评分索引页!AI16+1,LEN(评分索引页!AC$24)-评分索引页!AI16),MID(评分索引页!AC$24,评分索引页!AI16+1,评分索引页!AI17-评分索引页!AI16-1)))</f>
        <v>#VALUE!</v>
      </c>
      <c r="L22" s="7" t="e">
        <f>IF(评分索引页!AM16="","",IF(评分索引页!AM17="",MID(评分索引页!AG$24,评分索引页!AM16+1,LEN(评分索引页!AG$24)-评分索引页!AM16),MID(评分索引页!AG$24,评分索引页!AM16+1,评分索引页!AM17-评分索引页!AM16-1)))</f>
        <v>#VALUE!</v>
      </c>
      <c r="M22" s="20" t="e">
        <f>IF(评分索引页!AL16="","",IF(评分索引页!AL17="",MID(评分索引页!AF$24,评分索引页!AL16+1,LEN(评分索引页!AF$24)-评分索引页!AL16),MID(评分索引页!AF$24,评分索引页!AL16+1,评分索引页!AL17-评分索引页!AL16-1)))</f>
        <v>#VALUE!</v>
      </c>
    </row>
    <row r="23" ht="25" customHeight="1" spans="1:13">
      <c r="A23" s="15"/>
      <c r="B23" s="8"/>
      <c r="C23" s="8"/>
      <c r="D23" s="15"/>
      <c r="E23" s="15"/>
      <c r="F23" s="15"/>
      <c r="G23" s="15"/>
      <c r="H23" s="15"/>
      <c r="J23" s="15" t="str">
        <f t="shared" si="0"/>
        <v/>
      </c>
      <c r="K23" s="7" t="e">
        <f>IF(评分索引页!AI17="","",IF(评分索引页!AI18="",MID(评分索引页!AC$24,评分索引页!AI17+1,LEN(评分索引页!AC$24)-评分索引页!AI17),MID(评分索引页!AC$24,评分索引页!AI17+1,评分索引页!AI18-评分索引页!AI17-1)))</f>
        <v>#VALUE!</v>
      </c>
      <c r="L23" s="7" t="e">
        <f>IF(评分索引页!AM17="","",IF(评分索引页!AM18="",MID(评分索引页!AG$24,评分索引页!AM17+1,LEN(评分索引页!AG$24)-评分索引页!AM17),MID(评分索引页!AG$24,评分索引页!AM17+1,评分索引页!AM18-评分索引页!AM17-1)))</f>
        <v>#VALUE!</v>
      </c>
      <c r="M23" s="20" t="e">
        <f>IF(评分索引页!AL17="","",IF(评分索引页!AL18="",MID(评分索引页!AF$24,评分索引页!AL17+1,LEN(评分索引页!AF$24)-评分索引页!AL17),MID(评分索引页!AF$24,评分索引页!AL17+1,评分索引页!AL18-评分索引页!AL17-1)))</f>
        <v>#VALUE!</v>
      </c>
    </row>
    <row r="24" ht="25" customHeight="1" spans="1:13">
      <c r="A24" s="15"/>
      <c r="B24" s="8"/>
      <c r="C24" s="8"/>
      <c r="D24" s="15"/>
      <c r="E24" s="15"/>
      <c r="F24" s="15"/>
      <c r="G24" s="15"/>
      <c r="H24" s="15"/>
      <c r="J24" s="15" t="str">
        <f t="shared" si="0"/>
        <v/>
      </c>
      <c r="K24" s="7" t="e">
        <f>IF(评分索引页!AI18="","",IF(评分索引页!AI19="",MID(评分索引页!AC$24,评分索引页!AI18+1,LEN(评分索引页!AC$24)-评分索引页!AI18),MID(评分索引页!AC$24,评分索引页!AI18+1,评分索引页!AI19-评分索引页!AI18-1)))</f>
        <v>#VALUE!</v>
      </c>
      <c r="L24" s="7" t="e">
        <f>IF(评分索引页!AM18="","",IF(评分索引页!AM19="",MID(评分索引页!AG$24,评分索引页!AM18+1,LEN(评分索引页!AG$24)-评分索引页!AM18),MID(评分索引页!AG$24,评分索引页!AM18+1,评分索引页!AM19-评分索引页!AM18-1)))</f>
        <v>#VALUE!</v>
      </c>
      <c r="M24" s="20" t="e">
        <f>IF(评分索引页!AL18="","",IF(评分索引页!AL19="",MID(评分索引页!AF$24,评分索引页!AL18+1,LEN(评分索引页!AF$24)-评分索引页!AL18),MID(评分索引页!AF$24,评分索引页!AL18+1,评分索引页!AL19-评分索引页!AL18-1)))</f>
        <v>#VALUE!</v>
      </c>
    </row>
    <row r="25" ht="25" customHeight="1" spans="1:13">
      <c r="A25" s="15"/>
      <c r="B25" s="8"/>
      <c r="C25" s="8"/>
      <c r="D25" s="15"/>
      <c r="E25" s="15"/>
      <c r="F25" s="15"/>
      <c r="G25" s="15"/>
      <c r="H25" s="15"/>
      <c r="J25" s="15" t="str">
        <f t="shared" si="0"/>
        <v/>
      </c>
      <c r="K25" s="7" t="e">
        <f>IF(评分索引页!AI19="","",IF(评分索引页!AI20="",MID(评分索引页!AC$24,评分索引页!AI19+1,LEN(评分索引页!AC$24)-评分索引页!AI19),MID(评分索引页!AC$24,评分索引页!AI19+1,评分索引页!AI20-评分索引页!AI19-1)))</f>
        <v>#VALUE!</v>
      </c>
      <c r="L25" s="7" t="e">
        <f>IF(评分索引页!AM19="","",IF(评分索引页!AM20="",MID(评分索引页!AG$24,评分索引页!AM19+1,LEN(评分索引页!AG$24)-评分索引页!AM19),MID(评分索引页!AG$24,评分索引页!AM19+1,评分索引页!AM20-评分索引页!AM19-1)))</f>
        <v>#VALUE!</v>
      </c>
      <c r="M25" s="20" t="e">
        <f>IF(评分索引页!AL19="","",IF(评分索引页!AL20="",MID(评分索引页!AF$24,评分索引页!AL19+1,LEN(评分索引页!AF$24)-评分索引页!AL19),MID(评分索引页!AF$24,评分索引页!AL19+1,评分索引页!AL20-评分索引页!AL19-1)))</f>
        <v>#VALUE!</v>
      </c>
    </row>
    <row r="26" ht="25" customHeight="1" spans="1:13">
      <c r="A26" s="15"/>
      <c r="B26" s="8"/>
      <c r="C26" s="8"/>
      <c r="D26" s="15"/>
      <c r="E26" s="15"/>
      <c r="F26" s="15"/>
      <c r="G26" s="15"/>
      <c r="H26" s="15"/>
      <c r="J26" s="15" t="str">
        <f t="shared" si="0"/>
        <v/>
      </c>
      <c r="K26" s="7" t="e">
        <f>IF(评分索引页!AI20="","",IF(评分索引页!AI21="",MID(评分索引页!AC$24,评分索引页!AI20+1,LEN(评分索引页!AC$24)-评分索引页!AI20),MID(评分索引页!AC$24,评分索引页!AI20+1,评分索引页!AI21-评分索引页!AI20-1)))</f>
        <v>#VALUE!</v>
      </c>
      <c r="L26" s="7" t="e">
        <f>IF(评分索引页!AM20="","",IF(评分索引页!AM21="",MID(评分索引页!AG$24,评分索引页!AM20+1,LEN(评分索引页!AG$24)-评分索引页!AM20),MID(评分索引页!AG$24,评分索引页!AM20+1,评分索引页!AM21-评分索引页!AM20-1)))</f>
        <v>#VALUE!</v>
      </c>
      <c r="M26" s="20" t="e">
        <f>IF(评分索引页!AL20="","",IF(评分索引页!AL21="",MID(评分索引页!AF$24,评分索引页!AL20+1,LEN(评分索引页!AF$24)-评分索引页!AL20),MID(评分索引页!AF$24,评分索引页!AL20+1,评分索引页!AL21-评分索引页!AL20-1)))</f>
        <v>#VALUE!</v>
      </c>
    </row>
    <row r="27" ht="25" customHeight="1" spans="1:13">
      <c r="A27" s="15"/>
      <c r="B27" s="8"/>
      <c r="C27" s="8"/>
      <c r="D27" s="15"/>
      <c r="E27" s="15"/>
      <c r="F27" s="15"/>
      <c r="G27" s="15"/>
      <c r="H27" s="15"/>
      <c r="J27" s="15" t="str">
        <f t="shared" si="0"/>
        <v/>
      </c>
      <c r="K27" s="7" t="e">
        <f>IF(评分索引页!AI21="","",IF(评分索引页!AI22="",MID(评分索引页!AC$24,评分索引页!AI21+1,LEN(评分索引页!AC$24)-评分索引页!AI21),MID(评分索引页!AC$24,评分索引页!AI21+1,评分索引页!AI22-评分索引页!AI21-1)))</f>
        <v>#VALUE!</v>
      </c>
      <c r="L27" s="7" t="e">
        <f>IF(评分索引页!AM21="","",IF(评分索引页!AM22="",MID(评分索引页!AG$24,评分索引页!AM21+1,LEN(评分索引页!AG$24)-评分索引页!AM21),MID(评分索引页!AG$24,评分索引页!AM21+1,评分索引页!AM22-评分索引页!AM21-1)))</f>
        <v>#VALUE!</v>
      </c>
      <c r="M27" s="20" t="e">
        <f>IF(评分索引页!AL21="","",IF(评分索引页!AL22="",MID(评分索引页!AF$24,评分索引页!AL21+1,LEN(评分索引页!AF$24)-评分索引页!AL21),MID(评分索引页!AF$24,评分索引页!AL21+1,评分索引页!AL22-评分索引页!AL21-1)))</f>
        <v>#VALUE!</v>
      </c>
    </row>
    <row r="28" ht="25" customHeight="1" spans="1:13">
      <c r="A28" s="15"/>
      <c r="B28" s="8"/>
      <c r="C28" s="8"/>
      <c r="D28" s="15"/>
      <c r="E28" s="15"/>
      <c r="F28" s="15"/>
      <c r="G28" s="15"/>
      <c r="H28" s="15"/>
      <c r="J28" s="15" t="str">
        <f t="shared" si="0"/>
        <v/>
      </c>
      <c r="K28" s="7" t="e">
        <f>IF(评分索引页!AI22="","",IF(评分索引页!AI23="",MID(评分索引页!AC$24,评分索引页!AI22+1,LEN(评分索引页!AC$24)-评分索引页!AI22),MID(评分索引页!AC$24,评分索引页!AI22+1,评分索引页!AI23-评分索引页!AI22-1)))</f>
        <v>#VALUE!</v>
      </c>
      <c r="L28" s="7" t="e">
        <f>IF(评分索引页!AM22="","",IF(评分索引页!AM23="",MID(评分索引页!AG$24,评分索引页!AM22+1,LEN(评分索引页!AG$24)-评分索引页!AM22),MID(评分索引页!AG$24,评分索引页!AM22+1,评分索引页!AM23-评分索引页!AM22-1)))</f>
        <v>#VALUE!</v>
      </c>
      <c r="M28" s="20" t="e">
        <f>IF(评分索引页!AL22="","",IF(评分索引页!AL23="",MID(评分索引页!AF$24,评分索引页!AL22+1,LEN(评分索引页!AF$24)-评分索引页!AL22),MID(评分索引页!AF$24,评分索引页!AL22+1,评分索引页!AL23-评分索引页!AL22-1)))</f>
        <v>#VALUE!</v>
      </c>
    </row>
    <row r="29" ht="24" customHeight="1" spans="1:8">
      <c r="A29" s="16" t="s">
        <v>377</v>
      </c>
      <c r="B29" s="16"/>
      <c r="C29" s="16"/>
      <c r="D29" s="16"/>
      <c r="E29" s="16"/>
      <c r="F29" s="16"/>
      <c r="G29" s="16"/>
      <c r="H29" s="16"/>
    </row>
    <row r="30" s="9" customFormat="1" ht="24" customHeight="1" spans="1:8">
      <c r="A30" s="17" t="s">
        <v>391</v>
      </c>
      <c r="B30" s="17"/>
      <c r="C30" s="17"/>
      <c r="D30" s="17" t="s">
        <v>392</v>
      </c>
      <c r="E30" s="17"/>
      <c r="F30" s="17"/>
      <c r="G30" s="17"/>
      <c r="H30" s="17"/>
    </row>
    <row r="31" ht="24" customHeight="1" spans="1:8">
      <c r="A31" s="18" t="s">
        <v>393</v>
      </c>
      <c r="B31" s="18"/>
      <c r="C31" s="18"/>
      <c r="D31" s="18" t="s">
        <v>393</v>
      </c>
      <c r="E31" s="18"/>
      <c r="F31" s="18"/>
      <c r="G31" s="18"/>
      <c r="H31" s="18"/>
    </row>
  </sheetData>
  <mergeCells count="36">
    <mergeCell ref="A1:H1"/>
    <mergeCell ref="A2:B2"/>
    <mergeCell ref="C2:H2"/>
    <mergeCell ref="A3:B3"/>
    <mergeCell ref="C3:H3"/>
    <mergeCell ref="A4:B4"/>
    <mergeCell ref="C4:H4"/>
    <mergeCell ref="A5:H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A29:H29"/>
    <mergeCell ref="A30:C30"/>
    <mergeCell ref="D30:H30"/>
    <mergeCell ref="A31:C31"/>
    <mergeCell ref="D31:H31"/>
  </mergeCells>
  <dataValidations count="2">
    <dataValidation type="list" allowBlank="1" showInputMessage="1" showErrorMessage="1" sqref="A5:C5">
      <formula1>"R详查       £概查        ,£详查       R概查        ,£详查       £概查"</formula1>
    </dataValidation>
    <dataValidation type="list" allowBlank="1" showInputMessage="1" showErrorMessage="1" sqref="E7:E28">
      <formula1>"①,②,③,④,⑤,⑥,⑦,⑧"</formula1>
    </dataValidation>
  </dataValidations>
  <pageMargins left="0.751388888888889" right="0.751388888888889" top="0.802777777777778" bottom="0.802777777777778" header="0.5" footer="0.5"/>
  <pageSetup paperSize="9" scale="94" orientation="portrait" horizontalDpi="600"/>
  <headerFooter>
    <oddFooter>&amp;C第 &amp;P 页，共 &amp;N 页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B24"/>
  <sheetViews>
    <sheetView view="pageBreakPreview" zoomScaleNormal="100" workbookViewId="0">
      <pane ySplit="2" topLeftCell="A3" activePane="bottomLeft" state="frozen"/>
      <selection/>
      <selection pane="bottomLeft" activeCell="G15" sqref="G15"/>
    </sheetView>
  </sheetViews>
  <sheetFormatPr defaultColWidth="9" defaultRowHeight="15" outlineLevelCol="1"/>
  <cols>
    <col min="1" max="1" width="9.23333333333333" style="2" customWidth="1"/>
    <col min="2" max="2" width="71.5083333333333" style="2" customWidth="1"/>
    <col min="3" max="3" width="15.8666666666667" style="3" customWidth="1"/>
    <col min="4" max="16378" width="9" style="2"/>
  </cols>
  <sheetData>
    <row r="1" ht="27" customHeight="1" spans="1:2">
      <c r="A1" s="4" t="s">
        <v>396</v>
      </c>
      <c r="B1" s="4"/>
    </row>
    <row r="2" s="1" customFormat="1" ht="24" customHeight="1" spans="1:2">
      <c r="A2" s="5" t="s">
        <v>240</v>
      </c>
      <c r="B2" s="6" t="s">
        <v>250</v>
      </c>
    </row>
    <row r="3" ht="351" spans="1:2">
      <c r="A3" s="7" t="e">
        <f>LEFT(评分索引页!AH24,评分索引页!AN2-1)</f>
        <v>#VALUE!</v>
      </c>
      <c r="B3" s="8" t="e">
        <f>评分索引页!AO2</f>
        <v>#VALUE!</v>
      </c>
    </row>
    <row r="4" ht="312" spans="1:2">
      <c r="A4" s="7" t="e">
        <f>IF(评分索引页!AN2="","",IF(评分索引页!AN3="",MID(评分索引页!AH$24,评分索引页!AN2+1,LEN(评分索引页!AH$24)-评分索引页!AN2),MID(评分索引页!AH$24,评分索引页!AN2+1,评分索引页!AN3-评分索引页!AN2-1)))</f>
        <v>#VALUE!</v>
      </c>
      <c r="B4" s="8" t="e">
        <f>评分索引页!AO3</f>
        <v>#VALUE!</v>
      </c>
    </row>
    <row r="5" ht="364" spans="1:2">
      <c r="A5" s="7" t="e">
        <f>IF(评分索引页!AN3="","",IF(评分索引页!AN4="",MID(评分索引页!AH$24,评分索引页!AN3+1,LEN(评分索引页!AH$24)-评分索引页!AN3),MID(评分索引页!AH$24,评分索引页!AN3+1,评分索引页!AN4-评分索引页!AN3-1)))</f>
        <v>#VALUE!</v>
      </c>
      <c r="B5" s="8" t="e">
        <f>评分索引页!AO4</f>
        <v>#VALUE!</v>
      </c>
    </row>
    <row r="6" ht="130" spans="1:2">
      <c r="A6" s="7" t="e">
        <f>IF(评分索引页!AN4="","",IF(评分索引页!AN5="",MID(评分索引页!AH$24,评分索引页!AN4+1,LEN(评分索引页!AH$24)-评分索引页!AN4),MID(评分索引页!AH$24,评分索引页!AN4+1,评分索引页!AN5-评分索引页!AN4-1)))</f>
        <v>#VALUE!</v>
      </c>
      <c r="B6" s="8" t="e">
        <f>评分索引页!AO5</f>
        <v>#VALUE!</v>
      </c>
    </row>
    <row r="7" ht="156" spans="1:2">
      <c r="A7" s="7" t="e">
        <f>IF(评分索引页!AN5="","",IF(评分索引页!AN6="",MID(评分索引页!AH$24,评分索引页!AN5+1,LEN(评分索引页!AH$24)-评分索引页!AN5),MID(评分索引页!AH$24,评分索引页!AN5+1,评分索引页!AN6-评分索引页!AN5-1)))</f>
        <v>#VALUE!</v>
      </c>
      <c r="B7" s="8" t="e">
        <f>评分索引页!AO6</f>
        <v>#VALUE!</v>
      </c>
    </row>
    <row r="8" ht="26" spans="1:2">
      <c r="A8" s="7" t="e">
        <f>IF(评分索引页!AN6="","",IF(评分索引页!AN7="",MID(评分索引页!AH$24,评分索引页!AN6+1,LEN(评分索引页!AH$24)-评分索引页!AN6),MID(评分索引页!AH$24,评分索引页!AN6+1,评分索引页!AN7-评分索引页!AN6-1)))</f>
        <v>#VALUE!</v>
      </c>
      <c r="B8" s="8" t="e">
        <f>评分索引页!AO7</f>
        <v>#VALUE!</v>
      </c>
    </row>
    <row r="9" ht="26" spans="1:2">
      <c r="A9" s="7" t="e">
        <f>IF(评分索引页!AN7="","",IF(评分索引页!AN8="",MID(评分索引页!AH$24,评分索引页!AN7+1,LEN(评分索引页!AH$24)-评分索引页!AN7),MID(评分索引页!AH$24,评分索引页!AN7+1,评分索引页!AN8-评分索引页!AN7-1)))</f>
        <v>#VALUE!</v>
      </c>
      <c r="B9" s="8" t="e">
        <f>评分索引页!AO8</f>
        <v>#VALUE!</v>
      </c>
    </row>
    <row r="10" spans="1:2">
      <c r="A10" s="7" t="e">
        <f>IF(评分索引页!AN8="","",IF(评分索引页!AN9="",MID(评分索引页!AH$24,评分索引页!AN8+1,LEN(评分索引页!AH$24)-评分索引页!AN8),MID(评分索引页!AH$24,评分索引页!AN8+1,评分索引页!AN9-评分索引页!AN8-1)))</f>
        <v>#VALUE!</v>
      </c>
      <c r="B10" s="8" t="e">
        <f>评分索引页!AO9</f>
        <v>#VALUE!</v>
      </c>
    </row>
    <row r="11" spans="1:2">
      <c r="A11" s="7" t="e">
        <f>IF(评分索引页!AN9="","",IF(评分索引页!AN10="",MID(评分索引页!AH$24,评分索引页!AN9+1,LEN(评分索引页!AH$24)-评分索引页!AN9),MID(评分索引页!AH$24,评分索引页!AN9+1,评分索引页!AN10-评分索引页!AN9-1)))</f>
        <v>#VALUE!</v>
      </c>
      <c r="B11" s="8" t="e">
        <f>评分索引页!AO10</f>
        <v>#VALUE!</v>
      </c>
    </row>
    <row r="12" spans="1:2">
      <c r="A12" s="7" t="e">
        <f>IF(评分索引页!AN10="","",IF(评分索引页!AN11="",MID(评分索引页!AH$24,评分索引页!AN10+1,LEN(评分索引页!AH$24)-评分索引页!AN10),MID(评分索引页!AH$24,评分索引页!AN10+1,评分索引页!AN11-评分索引页!AN10-1)))</f>
        <v>#VALUE!</v>
      </c>
      <c r="B12" s="8" t="e">
        <f>评分索引页!AO11</f>
        <v>#VALUE!</v>
      </c>
    </row>
    <row r="13" spans="1:2">
      <c r="A13" s="7" t="e">
        <f>IF(评分索引页!AN11="","",IF(评分索引页!AN12="",MID(评分索引页!AH$24,评分索引页!AN11+1,LEN(评分索引页!AH$24)-评分索引页!AN11),MID(评分索引页!AH$24,评分索引页!AN11+1,评分索引页!AN12-评分索引页!AN11-1)))</f>
        <v>#VALUE!</v>
      </c>
      <c r="B13" s="8" t="e">
        <f>评分索引页!AO12</f>
        <v>#VALUE!</v>
      </c>
    </row>
    <row r="14" spans="1:2">
      <c r="A14" s="7" t="e">
        <f>IF(评分索引页!AN12="","",IF(评分索引页!AN13="",MID(评分索引页!AH$24,评分索引页!AN12+1,LEN(评分索引页!AH$24)-评分索引页!AN12),MID(评分索引页!AH$24,评分索引页!AN12+1,评分索引页!AN13-评分索引页!AN12-1)))</f>
        <v>#VALUE!</v>
      </c>
      <c r="B14" s="8" t="e">
        <f>评分索引页!AO13</f>
        <v>#VALUE!</v>
      </c>
    </row>
    <row r="15" spans="1:2">
      <c r="A15" s="7" t="e">
        <f>IF(评分索引页!AN13="","",IF(评分索引页!AN14="",MID(评分索引页!AH$24,评分索引页!AN13+1,LEN(评分索引页!AH$24)-评分索引页!AN13),MID(评分索引页!AH$24,评分索引页!AN13+1,评分索引页!AN14-评分索引页!AN13-1)))</f>
        <v>#VALUE!</v>
      </c>
      <c r="B15" s="8" t="e">
        <f>评分索引页!AO14</f>
        <v>#VALUE!</v>
      </c>
    </row>
    <row r="16" spans="1:2">
      <c r="A16" s="7" t="e">
        <f>IF(评分索引页!AN14="","",IF(评分索引页!AN15="",MID(评分索引页!AH$24,评分索引页!AN14+1,LEN(评分索引页!AH$24)-评分索引页!AN14),MID(评分索引页!AH$24,评分索引页!AN14+1,评分索引页!AN15-评分索引页!AN14-1)))</f>
        <v>#VALUE!</v>
      </c>
      <c r="B16" s="8" t="e">
        <f>评分索引页!AO15</f>
        <v>#VALUE!</v>
      </c>
    </row>
    <row r="17" spans="1:2">
      <c r="A17" s="7" t="e">
        <f>IF(评分索引页!AN15="","",IF(评分索引页!AN16="",MID(评分索引页!AH$24,评分索引页!AN15+1,LEN(评分索引页!AH$24)-评分索引页!AN15),MID(评分索引页!AH$24,评分索引页!AN15+1,评分索引页!AN16-评分索引页!AN15-1)))</f>
        <v>#VALUE!</v>
      </c>
      <c r="B17" s="8" t="e">
        <f>评分索引页!AO16</f>
        <v>#VALUE!</v>
      </c>
    </row>
    <row r="18" spans="1:2">
      <c r="A18" s="7" t="e">
        <f>IF(评分索引页!AN16="","",IF(评分索引页!AN17="",MID(评分索引页!AH$24,评分索引页!AN16+1,LEN(评分索引页!AH$24)-评分索引页!AN16),MID(评分索引页!AH$24,评分索引页!AN16+1,评分索引页!AN17-评分索引页!AN16-1)))</f>
        <v>#VALUE!</v>
      </c>
      <c r="B18" s="8" t="e">
        <f>评分索引页!AO17</f>
        <v>#VALUE!</v>
      </c>
    </row>
    <row r="19" spans="1:2">
      <c r="A19" s="7" t="e">
        <f>IF(评分索引页!AN17="","",IF(评分索引页!AN18="",MID(评分索引页!AH$24,评分索引页!AN17+1,LEN(评分索引页!AH$24)-评分索引页!AN17),MID(评分索引页!AH$24,评分索引页!AN17+1,评分索引页!AN18-评分索引页!AN17-1)))</f>
        <v>#VALUE!</v>
      </c>
      <c r="B19" s="8" t="e">
        <f>评分索引页!AO18</f>
        <v>#VALUE!</v>
      </c>
    </row>
    <row r="20" spans="1:2">
      <c r="A20" s="7" t="e">
        <f>IF(评分索引页!AN18="","",IF(评分索引页!AN19="",MID(评分索引页!AH$24,评分索引页!AN18+1,LEN(评分索引页!AH$24)-评分索引页!AN18),MID(评分索引页!AH$24,评分索引页!AN18+1,评分索引页!AN19-评分索引页!AN18-1)))</f>
        <v>#VALUE!</v>
      </c>
      <c r="B20" s="8" t="e">
        <f>评分索引页!AO19</f>
        <v>#VALUE!</v>
      </c>
    </row>
    <row r="21" spans="1:2">
      <c r="A21" s="7" t="e">
        <f>IF(评分索引页!AN19="","",IF(评分索引页!AN20="",MID(评分索引页!AH$24,评分索引页!AN19+1,LEN(评分索引页!AH$24)-评分索引页!AN19),MID(评分索引页!AH$24,评分索引页!AN19+1,评分索引页!AN20-评分索引页!AN19-1)))</f>
        <v>#VALUE!</v>
      </c>
      <c r="B21" s="8" t="e">
        <f>评分索引页!AO20</f>
        <v>#VALUE!</v>
      </c>
    </row>
    <row r="22" spans="1:2">
      <c r="A22" s="7" t="e">
        <f>IF(评分索引页!AN20="","",IF(评分索引页!AN21="",MID(评分索引页!AH$24,评分索引页!AN20+1,LEN(评分索引页!AH$24)-评分索引页!AN20),MID(评分索引页!AH$24,评分索引页!AN20+1,评分索引页!AN21-评分索引页!AN20-1)))</f>
        <v>#VALUE!</v>
      </c>
      <c r="B22" s="8" t="e">
        <f>评分索引页!AO21</f>
        <v>#VALUE!</v>
      </c>
    </row>
    <row r="23" spans="1:2">
      <c r="A23" s="7" t="e">
        <f>IF(评分索引页!AN21="","",IF(评分索引页!AN22="",MID(评分索引页!AH$24,评分索引页!AN21+1,LEN(评分索引页!AH$24)-评分索引页!AN21),MID(评分索引页!AH$24,评分索引页!AN21+1,评分索引页!AN22-评分索引页!AN21-1)))</f>
        <v>#VALUE!</v>
      </c>
      <c r="B23" s="8" t="e">
        <f>评分索引页!AO22</f>
        <v>#VALUE!</v>
      </c>
    </row>
    <row r="24" spans="1:2">
      <c r="A24" s="7" t="e">
        <f>IF(评分索引页!AN22="","",IF(评分索引页!AN23="",MID(评分索引页!AH$24,评分索引页!AN22+1,LEN(评分索引页!AH$24)-评分索引页!AN22),MID(评分索引页!AH$24,评分索引页!AN22+1,评分索引页!AN23-评分索引页!AN22-1)))</f>
        <v>#VALUE!</v>
      </c>
      <c r="B24" s="8" t="e">
        <f>评分索引页!AO23</f>
        <v>#VALUE!</v>
      </c>
    </row>
  </sheetData>
  <mergeCells count="1">
    <mergeCell ref="A1:B1"/>
  </mergeCells>
  <pageMargins left="0.751388888888889" right="0.751388888888889" top="0.802777777777778" bottom="0.802777777777778" header="0.5" footer="0.5"/>
  <pageSetup paperSize="9" orientation="portrait" horizontalDpi="600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质量元素检查对照表</vt:lpstr>
      <vt:lpstr>评分索引页</vt:lpstr>
      <vt:lpstr>1评分总表</vt:lpstr>
      <vt:lpstr>2样本评分表</vt:lpstr>
      <vt:lpstr>3检查记录表(矢量)</vt:lpstr>
      <vt:lpstr>4检查记录表(影像电子地图)</vt:lpstr>
      <vt:lpstr>5详细检查意见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Woody</cp:lastModifiedBy>
  <dcterms:created xsi:type="dcterms:W3CDTF">1996-12-17T01:32:00Z</dcterms:created>
  <cp:lastPrinted>2022-07-08T02:00:00Z</cp:lastPrinted>
  <dcterms:modified xsi:type="dcterms:W3CDTF">2025-04-07T02:10:11Z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2052-11.1.0.12165</vt:lpwstr>
  </property>
  <property fmtid="{D5CDD505-2E9C-101B-9397-08002B2CF9AE}" pid="3" name="ICV">
    <vt:lpwstr>DD5237190E394ECB9F7444470847F403</vt:lpwstr>
  </property>
</Properties>
</file>