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sharn\Downloads\"/>
    </mc:Choice>
  </mc:AlternateContent>
  <xr:revisionPtr revIDLastSave="0" documentId="13_ncr:1_{9E755A51-D87F-4C97-A5FE-1B711EDF8AD3}" xr6:coauthVersionLast="45" xr6:coauthVersionMax="45" xr10:uidLastSave="{00000000-0000-0000-0000-000000000000}"/>
  <bookViews>
    <workbookView xWindow="-120" yWindow="-120" windowWidth="29040" windowHeight="17640" activeTab="1" xr2:uid="{6061E80C-AC11-493C-95D5-E197ED51D847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1" l="1"/>
  <c r="I60" i="1"/>
  <c r="H60" i="1"/>
  <c r="G60" i="1"/>
  <c r="F60" i="1"/>
  <c r="J57" i="1"/>
  <c r="I57" i="1"/>
  <c r="H57" i="1"/>
  <c r="G57" i="1"/>
  <c r="F57" i="1"/>
  <c r="I47" i="1"/>
  <c r="I48" i="1"/>
  <c r="I49" i="1"/>
  <c r="I50" i="1"/>
  <c r="I51" i="1"/>
  <c r="I52" i="1"/>
  <c r="I46" i="1"/>
  <c r="H47" i="1"/>
  <c r="H48" i="1"/>
  <c r="H49" i="1"/>
  <c r="H50" i="1"/>
  <c r="H51" i="1"/>
  <c r="H52" i="1"/>
  <c r="H46" i="1"/>
  <c r="G47" i="1"/>
  <c r="G48" i="1"/>
  <c r="G49" i="1"/>
  <c r="G50" i="1"/>
  <c r="G51" i="1"/>
  <c r="G52" i="1"/>
  <c r="G46" i="1"/>
  <c r="F52" i="1"/>
  <c r="F51" i="1"/>
  <c r="F50" i="1"/>
  <c r="F49" i="1"/>
  <c r="F48" i="1"/>
  <c r="F47" i="1"/>
  <c r="F46" i="1"/>
  <c r="I37" i="1"/>
  <c r="I38" i="1"/>
  <c r="I39" i="1"/>
  <c r="I40" i="1"/>
  <c r="I41" i="1"/>
  <c r="I42" i="1"/>
  <c r="I36" i="1"/>
  <c r="H36" i="1"/>
  <c r="H37" i="1"/>
  <c r="H38" i="1"/>
  <c r="H39" i="1"/>
  <c r="H40" i="1"/>
  <c r="H41" i="1"/>
  <c r="H42" i="1"/>
  <c r="G37" i="1"/>
  <c r="G38" i="1"/>
  <c r="G39" i="1"/>
  <c r="G40" i="1"/>
  <c r="G41" i="1"/>
  <c r="G42" i="1"/>
  <c r="G36" i="1"/>
  <c r="F37" i="1"/>
  <c r="F38" i="1"/>
  <c r="F39" i="1"/>
  <c r="F40" i="1"/>
  <c r="F41" i="1"/>
  <c r="F42" i="1"/>
  <c r="F36" i="1"/>
  <c r="H29" i="1"/>
  <c r="G29" i="1"/>
  <c r="A55" i="1"/>
  <c r="F29" i="1"/>
  <c r="E29" i="1"/>
  <c r="C51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9" i="1"/>
  <c r="A44" i="1"/>
  <c r="A45" i="1"/>
  <c r="A46" i="1"/>
  <c r="A47" i="1"/>
  <c r="A48" i="1"/>
  <c r="A4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29" i="1"/>
  <c r="I2" i="1"/>
  <c r="H2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D2" i="1"/>
  <c r="C2" i="1"/>
  <c r="B25" i="1"/>
  <c r="A25" i="1"/>
</calcChain>
</file>

<file path=xl/sharedStrings.xml><?xml version="1.0" encoding="utf-8"?>
<sst xmlns="http://schemas.openxmlformats.org/spreadsheetml/2006/main" count="74" uniqueCount="66">
  <si>
    <t>Mass</t>
  </si>
  <si>
    <t>Tcell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</si>
  <si>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</si>
  <si>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</si>
  <si>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</si>
  <si>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</si>
  <si>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</si>
  <si>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</si>
  <si>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</si>
  <si>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</si>
  <si>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</si>
  <si>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</si>
  <si>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</si>
  <si>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</si>
  <si>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</si>
  <si>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</si>
  <si>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</si>
  <si>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</si>
  <si>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</si>
  <si>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</si>
  <si>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</si>
  <si>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</si>
  <si>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</si>
  <si>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</si>
  <si>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</si>
  <si>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</si>
  <si>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</si>
  <si>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xbar</t>
  </si>
  <si>
    <t>ybar</t>
  </si>
  <si>
    <t>xi-xbar</t>
  </si>
  <si>
    <t>yi-ybar</t>
  </si>
  <si>
    <t>xi-xbar*yi-ybar</t>
  </si>
  <si>
    <t>sum</t>
  </si>
  <si>
    <t>x-xbar^2</t>
  </si>
  <si>
    <t>b1</t>
  </si>
  <si>
    <t>b0</t>
  </si>
  <si>
    <t>Estimates</t>
  </si>
  <si>
    <t>Residuals</t>
  </si>
  <si>
    <t>Residuals^2</t>
  </si>
  <si>
    <t>Sum</t>
  </si>
  <si>
    <t>MSE</t>
  </si>
  <si>
    <t>SigmaHat</t>
  </si>
  <si>
    <t>SE(b1hat)</t>
  </si>
  <si>
    <t>sx</t>
  </si>
  <si>
    <t xml:space="preserve"> </t>
  </si>
  <si>
    <t>SE(b0hat)</t>
  </si>
  <si>
    <t>tb0</t>
  </si>
  <si>
    <t>tb1</t>
  </si>
  <si>
    <t>weight</t>
  </si>
  <si>
    <t>estimate</t>
  </si>
  <si>
    <t>SE mean</t>
  </si>
  <si>
    <t>RMSE</t>
  </si>
  <si>
    <t>Sample sd x</t>
  </si>
  <si>
    <t>Lower</t>
  </si>
  <si>
    <t>Upper</t>
  </si>
  <si>
    <t>SE predict</t>
  </si>
  <si>
    <t>Calibration Interval</t>
  </si>
  <si>
    <t>Estimated weight</t>
  </si>
  <si>
    <t>SE Mean</t>
  </si>
  <si>
    <t>SE est weight</t>
  </si>
  <si>
    <t>lower</t>
  </si>
  <si>
    <t>upper</t>
  </si>
  <si>
    <t>Calibration interval</t>
  </si>
  <si>
    <t>Estimated Weight</t>
  </si>
  <si>
    <t>SE Pred</t>
  </si>
  <si>
    <t xml:space="preserve">lower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</si>
</sst>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Sheet1!$F$36:$F$42</c:f>
              <c:numCache>
                <c:formatCode>General</c:formatCode>
                <c:ptCount val="7"/>
                <c:pt idx="0">
                  <c:v>0.19808079117325164</c:v>
                </c:pt>
                <c:pt idx="1">
                  <c:v>0.24051311281482224</c:v>
                </c:pt>
                <c:pt idx="2">
                  <c:v>0.26715666361301771</c:v>
                </c:pt>
                <c:pt idx="3">
                  <c:v>0.27702464539012717</c:v>
                </c:pt>
                <c:pt idx="4">
                  <c:v>0.28985302170036942</c:v>
                </c:pt>
                <c:pt idx="5">
                  <c:v>0.29544487804073144</c:v>
                </c:pt>
                <c:pt idx="6">
                  <c:v>0.30070780165518984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F0-6D44-8D60-9F182CA3D591}"/>
            </c:ext>
          </c:extLst>
        </c:ser>
        <c:ser>
          <c:idx val="1"/>
          <c:order val="1"/>
          <c:tx>
            <c:v>99% Upper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Sheet1!$H$36:$H$42</c:f>
              <c:numCache>
                <c:formatCode>General</c:formatCode>
                <c:ptCount val="7"/>
                <c:pt idx="0">
                  <c:v>7.833125150538664E-2</c:v>
                </c:pt>
                <c:pt idx="1">
                  <c:v>0.14508618908251797</c:v>
                </c:pt>
                <c:pt idx="2">
                  <c:v>0.19432873590627389</c:v>
                </c:pt>
                <c:pt idx="3">
                  <c:v>0.22286949703091166</c:v>
                </c:pt>
                <c:pt idx="4">
                  <c:v>0.24521092394207819</c:v>
                </c:pt>
                <c:pt idx="5">
                  <c:v>0.24560195026341011</c:v>
                </c:pt>
                <c:pt idx="6">
                  <c:v>0.23432269967235064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3F0-6D44-8D60-9F182CA3D591}"/>
            </c:ext>
          </c:extLst>
        </c:ser>
        <c:ser>
          <c:idx val="2"/>
          <c:order val="2"/>
          <c:tx>
            <c:v>99% Lower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Sheet1!$I$36:$I$42</c:f>
              <c:numCache>
                <c:formatCode>General</c:formatCode>
                <c:ptCount val="7"/>
                <c:pt idx="0">
                  <c:v>0.31783033084111667</c:v>
                </c:pt>
                <c:pt idx="1">
                  <c:v>0.33594003654712651</c:v>
                </c:pt>
                <c:pt idx="2">
                  <c:v>0.33998459131976155</c:v>
                </c:pt>
                <c:pt idx="3">
                  <c:v>0.3311797937493427</c:v>
                </c:pt>
                <c:pt idx="4">
                  <c:v>0.33449511945866067</c:v>
                </c:pt>
                <c:pt idx="5">
                  <c:v>0.3452878058180528</c:v>
                </c:pt>
                <c:pt idx="6">
                  <c:v>0.36709290363802904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3F0-6D44-8D60-9F182CA3D591}"/>
            </c:ext>
          </c:extLst>
        </c:ser>
        <c:ser>
          <c:idx val="3"/>
          <c:order val="3"/>
          <c:tx>
            <c:v>99% PI Upper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Sheet1!$H$46:$H$52</c:f>
              <c:numCache>
                <c:formatCode>General</c:formatCode>
                <c:ptCount val="7"/>
                <c:pt idx="0">
                  <c:v>7.6281848241108757E-2</c:v>
                </c:pt>
                <c:pt idx="1">
                  <c:v>0.11230003317904008</c:v>
                </c:pt>
                <c:pt idx="2">
                  <c:v>0.12979910482821494</c:v>
                </c:pt>
                <c:pt idx="3">
                  <c:v>0.14160116060563474</c:v>
                </c:pt>
                <c:pt idx="4">
                  <c:v>0.14515862987618172</c:v>
                </c:pt>
                <c:pt idx="5">
                  <c:v>0.14793075657854882</c:v>
                </c:pt>
                <c:pt idx="6">
                  <c:v>0.17299905149110351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3F0-6D44-8D60-9F182CA3D591}"/>
            </c:ext>
          </c:extLst>
        </c:ser>
        <c:ser>
          <c:idx val="4"/>
          <c:order val="4"/>
          <c:tx>
            <c:v>99% PI lower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Sheet1!$I$46:$I$52</c:f>
              <c:numCache>
                <c:formatCode>General</c:formatCode>
                <c:ptCount val="7"/>
                <c:pt idx="0">
                  <c:v>0.54881691133433352</c:v>
                </c:pt>
                <c:pt idx="1">
                  <c:v>0.56213863528194952</c:v>
                </c:pt>
                <c:pt idx="2">
                  <c:v>0.56240193083157153</c:v>
                </c:pt>
                <c:pt idx="3">
                  <c:v>0.56309931863849039</c:v>
                </c:pt>
                <c:pt idx="4">
                  <c:v>0.56217331117517255</c:v>
                </c:pt>
                <c:pt idx="5">
                  <c:v>0.56729556989449303</c:v>
                </c:pt>
                <c:pt idx="6">
                  <c:v>0.60143516564459487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3F0-6D44-8D60-9F182CA3D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889008"/>
        <c:axId val="2029387408"/>
      </c:lineChart>
      <c:catAx>
        <c:axId val="202988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99% Confidence and Prediction Intervals for Bird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87408"/>
        <c:crosses val="autoZero"/>
        <c:auto val="1"/>
        <c:lblAlgn val="ctr"/>
        <c:lblOffset val="100"/>
        <c:noMultiLvlLbl val="0"/>
      </c:catAx>
      <c:valAx>
        <c:axId val="20293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444500</xdr:colOff>
      <xdr:row>36</xdr:row>
      <xdr:rowOff>146050</xdr:rowOff>
    </xdr:from>
    <xdr:to>
      <xdr:col>20</xdr:col>
      <xdr:colOff>304800</xdr:colOff>
      <xdr:row>51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7118A-BA41-4E4A-BFFA-1FAECC256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739C-6081-4987-8FF8-37DE75F6231B}">
  <dimension ref="A1:I18"/>
  <sheetViews>
    <sheetView workbookViewId="0">
      <selection activeCell="M26" sqref="M26"/>
    </sheetView>
  </sheetViews>
  <sheetFormatPr defaultColWidth="8.85546875" defaultRowHeight="15" x14ac:dyDescent="0.25"/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0.58907514806903993</v>
      </c>
    </row>
    <row r="5" spans="1:9" x14ac:dyDescent="0.25">
      <c r="A5" s="1" t="s">
        <v>5</v>
      </c>
      <c r="B5" s="1">
        <v>0.34700953007256136</v>
      </c>
    </row>
    <row r="6" spans="1:9" x14ac:dyDescent="0.25">
      <c r="A6" s="1" t="s">
        <v>6</v>
      </c>
      <c r="B6" s="1">
        <v>0.31264161060269613</v>
      </c>
    </row>
    <row r="7" spans="1:9" x14ac:dyDescent="0.25">
      <c r="A7" s="1" t="s">
        <v>7</v>
      </c>
      <c r="B7" s="1">
        <v>8.02022523073435E-2</v>
      </c>
    </row>
    <row r="8" spans="1:9" ht="15.75" thickBot="1" x14ac:dyDescent="0.3">
      <c r="A8" s="2" t="s">
        <v>8</v>
      </c>
      <c r="B8" s="2">
        <v>21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6.494732815270747E-2</v>
      </c>
      <c r="D12" s="1">
        <v>6.494732815270747E-2</v>
      </c>
      <c r="E12" s="1">
        <v>10.096902443478708</v>
      </c>
      <c r="F12" s="1">
        <v>4.957223852595896E-3</v>
      </c>
    </row>
    <row r="13" spans="1:9" x14ac:dyDescent="0.25">
      <c r="A13" s="1" t="s">
        <v>11</v>
      </c>
      <c r="B13" s="1">
        <v>19</v>
      </c>
      <c r="C13" s="1">
        <v>0.12221562422824493</v>
      </c>
      <c r="D13" s="1">
        <v>6.4324012751707862E-3</v>
      </c>
      <c r="E13" s="1"/>
      <c r="F13" s="1"/>
    </row>
    <row r="14" spans="1:9" ht="15.75" thickBot="1" x14ac:dyDescent="0.3">
      <c r="A14" s="2" t="s">
        <v>12</v>
      </c>
      <c r="B14" s="2">
        <v>20</v>
      </c>
      <c r="C14" s="2">
        <v>0.1871629523809524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8.8546193447336857E-2</v>
      </c>
      <c r="C17" s="1">
        <v>7.6123110635231236E-2</v>
      </c>
      <c r="D17" s="1">
        <v>1.1631972565024948</v>
      </c>
      <c r="E17" s="1">
        <v>0.25915055938522463</v>
      </c>
      <c r="F17" s="1">
        <v>-7.0781308208587135E-2</v>
      </c>
      <c r="G17" s="1">
        <v>0.24787369510326085</v>
      </c>
      <c r="H17" s="1">
        <v>-7.0781308208587135E-2</v>
      </c>
      <c r="I17" s="1">
        <v>0.24787369510326085</v>
      </c>
    </row>
    <row r="18" spans="1:9" ht="15.75" thickBot="1" x14ac:dyDescent="0.3">
      <c r="A18" s="2" t="s">
        <v>26</v>
      </c>
      <c r="B18" s="2">
        <v>3.28932725903648E-2</v>
      </c>
      <c r="C18" s="2">
        <v>1.0351731623176061E-2</v>
      </c>
      <c r="D18" s="2">
        <v>3.1775623429727857</v>
      </c>
      <c r="E18" s="2">
        <v>4.9572238525959151E-3</v>
      </c>
      <c r="F18" s="2">
        <v>1.1226849298278128E-2</v>
      </c>
      <c r="G18" s="2">
        <v>5.4559695882451471E-2</v>
      </c>
      <c r="H18" s="2">
        <v>1.1226849298278128E-2</v>
      </c>
      <c r="I18" s="2">
        <v>5.4559695882451471E-2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9755-1198-47BF-8B72-F16C43C78212}">
  <dimension ref="A1:J60"/>
  <sheetViews>
    <sheetView tabSelected="1" topLeftCell="A19" workbookViewId="0">
      <selection activeCell="E64" sqref="E64"/>
    </sheetView>
  </sheetViews>
  <sheetFormatPr defaultColWidth="8.85546875" defaultRowHeight="15" x14ac:dyDescent="0.25"/>
  <cols>
    <col min="5" max="5" width="15.85546875" bestFit="1" customWidth="1"/>
    <col min="6" max="6" width="22.7109375" customWidth="1"/>
    <col min="8" max="8" width="12.140625" bestFit="1" customWidth="1"/>
  </cols>
  <sheetData>
    <row r="1" spans="1:9" x14ac:dyDescent="0.25">
      <c r="A1" t="s">
        <v>0</v>
      </c>
      <c r="B1" t="s">
        <v>1</v>
      </c>
      <c r="C1" t="s">
        <v>29</v>
      </c>
      <c r="D1" t="s">
        <v>30</v>
      </c>
      <c r="E1" t="s">
        <v>31</v>
      </c>
      <c r="F1" t="s">
        <v>33</v>
      </c>
      <c r="H1" t="s">
        <v>34</v>
      </c>
      <c r="I1" t="s">
        <v>35</v>
      </c>
    </row>
    <row r="2" spans="1:9" x14ac:dyDescent="0.25">
      <c r="A2">
        <v>3.33</v>
      </c>
      <c r="B2">
        <v>0.252</v>
      </c>
      <c r="C2">
        <f>A2-A$25</f>
        <v>-3.8266666666666662</v>
      </c>
      <c r="D2">
        <f>B2-B$25</f>
        <v>-7.1952380952380934E-2</v>
      </c>
      <c r="E2">
        <f>C2*D2</f>
        <v>0.27533777777777768</v>
      </c>
      <c r="F2">
        <f>C2^2</f>
        <v>14.643377777777774</v>
      </c>
      <c r="H2">
        <f>E25/F25</f>
        <v>3.28932725903648E-2</v>
      </c>
      <c r="I2">
        <f>B25-H2*A25</f>
        <v>8.8546193447336857E-2</v>
      </c>
    </row>
    <row r="3" spans="1:9" x14ac:dyDescent="0.25">
      <c r="A3">
        <v>4.62</v>
      </c>
      <c r="B3">
        <v>0.26300000000000001</v>
      </c>
      <c r="C3">
        <f t="shared" ref="C3:C22" si="0">A3-A$25</f>
        <v>-2.5366666666666662</v>
      </c>
      <c r="D3">
        <f t="shared" ref="D3:D22" si="1">B3-B$25</f>
        <v>-6.0952380952380925E-2</v>
      </c>
      <c r="E3">
        <f t="shared" ref="E3:E22" si="2">C3*D3</f>
        <v>0.15461587301587293</v>
      </c>
      <c r="F3">
        <f t="shared" ref="F3:F22" si="3">C3^2</f>
        <v>6.4346777777777753</v>
      </c>
    </row>
    <row r="4" spans="1:9" x14ac:dyDescent="0.25">
      <c r="A4">
        <v>5.43</v>
      </c>
      <c r="B4">
        <v>0.251</v>
      </c>
      <c r="C4">
        <f t="shared" si="0"/>
        <v>-1.7266666666666666</v>
      </c>
      <c r="D4">
        <f t="shared" si="1"/>
        <v>-7.2952380952380935E-2</v>
      </c>
      <c r="E4">
        <f t="shared" si="2"/>
        <v>0.12596444444444441</v>
      </c>
      <c r="F4">
        <f t="shared" si="3"/>
        <v>2.9813777777777775</v>
      </c>
    </row>
    <row r="5" spans="1:9" x14ac:dyDescent="0.25">
      <c r="A5">
        <v>5.73</v>
      </c>
      <c r="B5">
        <v>0.251</v>
      </c>
      <c r="C5">
        <f t="shared" si="0"/>
        <v>-1.4266666666666659</v>
      </c>
      <c r="D5">
        <f t="shared" si="1"/>
        <v>-7.2952380952380935E-2</v>
      </c>
      <c r="E5">
        <f t="shared" si="2"/>
        <v>0.10407873015873008</v>
      </c>
      <c r="F5">
        <f t="shared" si="3"/>
        <v>2.0353777777777755</v>
      </c>
    </row>
    <row r="6" spans="1:9" x14ac:dyDescent="0.25">
      <c r="A6">
        <v>6.12</v>
      </c>
      <c r="B6">
        <v>0.183</v>
      </c>
      <c r="C6">
        <f t="shared" si="0"/>
        <v>-1.0366666666666662</v>
      </c>
      <c r="D6">
        <f t="shared" si="1"/>
        <v>-0.14095238095238094</v>
      </c>
      <c r="E6">
        <f t="shared" si="2"/>
        <v>0.14612063492063485</v>
      </c>
      <c r="F6">
        <f t="shared" si="3"/>
        <v>1.0746777777777767</v>
      </c>
    </row>
    <row r="7" spans="1:9" x14ac:dyDescent="0.25">
      <c r="A7">
        <v>6.29</v>
      </c>
      <c r="B7">
        <v>0.21299999999999999</v>
      </c>
      <c r="C7">
        <f t="shared" si="0"/>
        <v>-0.86666666666666625</v>
      </c>
      <c r="D7">
        <f t="shared" si="1"/>
        <v>-0.11095238095238094</v>
      </c>
      <c r="E7">
        <f t="shared" si="2"/>
        <v>9.6158730158730096E-2</v>
      </c>
      <c r="F7">
        <f t="shared" si="3"/>
        <v>0.7511111111111104</v>
      </c>
    </row>
    <row r="8" spans="1:9" x14ac:dyDescent="0.25">
      <c r="A8">
        <v>6.45</v>
      </c>
      <c r="B8">
        <v>0.33200000000000002</v>
      </c>
      <c r="C8">
        <f t="shared" si="0"/>
        <v>-0.70666666666666611</v>
      </c>
      <c r="D8">
        <f t="shared" si="1"/>
        <v>8.0476190476190812E-3</v>
      </c>
      <c r="E8">
        <f t="shared" si="2"/>
        <v>-5.6869841269841463E-3</v>
      </c>
      <c r="F8">
        <f t="shared" si="3"/>
        <v>0.49937777777777698</v>
      </c>
    </row>
    <row r="9" spans="1:9" x14ac:dyDescent="0.25">
      <c r="A9">
        <v>6.51</v>
      </c>
      <c r="B9">
        <v>0.20300000000000001</v>
      </c>
      <c r="C9">
        <f t="shared" si="0"/>
        <v>-0.6466666666666665</v>
      </c>
      <c r="D9">
        <f t="shared" si="1"/>
        <v>-0.12095238095238092</v>
      </c>
      <c r="E9">
        <f t="shared" si="2"/>
        <v>7.8215873015872975E-2</v>
      </c>
      <c r="F9">
        <f t="shared" si="3"/>
        <v>0.41817777777777754</v>
      </c>
    </row>
    <row r="10" spans="1:9" x14ac:dyDescent="0.25">
      <c r="A10">
        <v>5.65</v>
      </c>
      <c r="B10">
        <v>0.252</v>
      </c>
      <c r="C10">
        <f t="shared" si="0"/>
        <v>-1.5066666666666659</v>
      </c>
      <c r="D10">
        <f t="shared" si="1"/>
        <v>-7.1952380952380934E-2</v>
      </c>
      <c r="E10">
        <f t="shared" si="2"/>
        <v>0.10840825396825389</v>
      </c>
      <c r="F10">
        <f t="shared" si="3"/>
        <v>2.2700444444444421</v>
      </c>
    </row>
    <row r="11" spans="1:9" x14ac:dyDescent="0.25">
      <c r="A11">
        <v>6.75</v>
      </c>
      <c r="B11">
        <v>0.34200000000000003</v>
      </c>
      <c r="C11">
        <f t="shared" si="0"/>
        <v>-0.40666666666666629</v>
      </c>
      <c r="D11">
        <f t="shared" si="1"/>
        <v>1.804761904761909E-2</v>
      </c>
      <c r="E11">
        <f t="shared" si="2"/>
        <v>-7.3393650793650896E-3</v>
      </c>
      <c r="F11">
        <f t="shared" si="3"/>
        <v>0.16537777777777746</v>
      </c>
    </row>
    <row r="12" spans="1:9" x14ac:dyDescent="0.25">
      <c r="A12">
        <v>6.81</v>
      </c>
      <c r="B12">
        <v>0.47099999999999997</v>
      </c>
      <c r="C12">
        <f t="shared" si="0"/>
        <v>-0.34666666666666668</v>
      </c>
      <c r="D12">
        <f t="shared" si="1"/>
        <v>0.14704761904761904</v>
      </c>
      <c r="E12">
        <f t="shared" si="2"/>
        <v>-5.0976507936507938E-2</v>
      </c>
      <c r="F12">
        <f t="shared" si="3"/>
        <v>0.12017777777777779</v>
      </c>
    </row>
    <row r="13" spans="1:9" x14ac:dyDescent="0.25">
      <c r="A13">
        <v>7.56</v>
      </c>
      <c r="B13">
        <v>0.43099999999999999</v>
      </c>
      <c r="C13">
        <f t="shared" si="0"/>
        <v>0.40333333333333332</v>
      </c>
      <c r="D13">
        <f t="shared" si="1"/>
        <v>0.10704761904761906</v>
      </c>
      <c r="E13">
        <f t="shared" si="2"/>
        <v>4.3175873015873022E-2</v>
      </c>
      <c r="F13">
        <f t="shared" si="3"/>
        <v>0.16267777777777775</v>
      </c>
    </row>
    <row r="14" spans="1:9" x14ac:dyDescent="0.25">
      <c r="A14">
        <v>7.83</v>
      </c>
      <c r="B14">
        <v>0.312</v>
      </c>
      <c r="C14">
        <f t="shared" si="0"/>
        <v>0.67333333333333378</v>
      </c>
      <c r="D14">
        <f t="shared" si="1"/>
        <v>-1.1952380952380937E-2</v>
      </c>
      <c r="E14">
        <f t="shared" si="2"/>
        <v>-8.0479365079365022E-3</v>
      </c>
      <c r="F14">
        <f t="shared" si="3"/>
        <v>0.45337777777777838</v>
      </c>
    </row>
    <row r="15" spans="1:9" x14ac:dyDescent="0.25">
      <c r="A15">
        <v>8.02</v>
      </c>
      <c r="B15">
        <v>0.30399999999999999</v>
      </c>
      <c r="C15">
        <f t="shared" si="0"/>
        <v>0.86333333333333329</v>
      </c>
      <c r="D15">
        <f t="shared" si="1"/>
        <v>-1.9952380952380944E-2</v>
      </c>
      <c r="E15">
        <f t="shared" si="2"/>
        <v>-1.7225555555555546E-2</v>
      </c>
      <c r="F15">
        <f t="shared" si="3"/>
        <v>0.74534444444444437</v>
      </c>
    </row>
    <row r="16" spans="1:9" x14ac:dyDescent="0.25">
      <c r="A16">
        <v>8.06</v>
      </c>
      <c r="B16">
        <v>0.37</v>
      </c>
      <c r="C16">
        <f t="shared" si="0"/>
        <v>0.90333333333333421</v>
      </c>
      <c r="D16">
        <f t="shared" si="1"/>
        <v>4.6047619047619059E-2</v>
      </c>
      <c r="E16">
        <f t="shared" si="2"/>
        <v>4.1596349206349255E-2</v>
      </c>
      <c r="F16">
        <f t="shared" si="3"/>
        <v>0.81601111111111269</v>
      </c>
    </row>
    <row r="17" spans="1:10" x14ac:dyDescent="0.25">
      <c r="A17">
        <v>8.18</v>
      </c>
      <c r="B17">
        <v>0.38100000000000001</v>
      </c>
      <c r="C17">
        <f t="shared" si="0"/>
        <v>1.0233333333333334</v>
      </c>
      <c r="D17">
        <f t="shared" si="1"/>
        <v>5.7047619047619069E-2</v>
      </c>
      <c r="E17">
        <f t="shared" si="2"/>
        <v>5.8378730158730185E-2</v>
      </c>
      <c r="F17">
        <f t="shared" si="3"/>
        <v>1.0472111111111113</v>
      </c>
    </row>
    <row r="18" spans="1:10" x14ac:dyDescent="0.25">
      <c r="A18">
        <v>9.08</v>
      </c>
      <c r="B18">
        <v>0.43</v>
      </c>
      <c r="C18">
        <f t="shared" si="0"/>
        <v>1.9233333333333338</v>
      </c>
      <c r="D18">
        <f t="shared" si="1"/>
        <v>0.10604761904761906</v>
      </c>
      <c r="E18">
        <f t="shared" si="2"/>
        <v>0.20396492063492069</v>
      </c>
      <c r="F18">
        <f t="shared" si="3"/>
        <v>3.6992111111111128</v>
      </c>
    </row>
    <row r="19" spans="1:10" x14ac:dyDescent="0.25">
      <c r="A19">
        <v>9.15</v>
      </c>
      <c r="B19">
        <v>0.43</v>
      </c>
      <c r="C19">
        <f t="shared" si="0"/>
        <v>1.9933333333333341</v>
      </c>
      <c r="D19">
        <f t="shared" si="1"/>
        <v>0.10604761904761906</v>
      </c>
      <c r="E19">
        <f t="shared" si="2"/>
        <v>0.21138825396825406</v>
      </c>
      <c r="F19">
        <f t="shared" si="3"/>
        <v>3.9733777777777806</v>
      </c>
    </row>
    <row r="20" spans="1:10" x14ac:dyDescent="0.25">
      <c r="A20">
        <v>9.35</v>
      </c>
      <c r="B20">
        <v>0.21299999999999999</v>
      </c>
      <c r="C20">
        <f t="shared" si="0"/>
        <v>2.1933333333333334</v>
      </c>
      <c r="D20">
        <f t="shared" si="1"/>
        <v>-0.11095238095238094</v>
      </c>
      <c r="E20">
        <f t="shared" si="2"/>
        <v>-0.24335555555555555</v>
      </c>
      <c r="F20">
        <f t="shared" si="3"/>
        <v>4.8107111111111109</v>
      </c>
    </row>
    <row r="21" spans="1:10" x14ac:dyDescent="0.25">
      <c r="A21">
        <v>9.42</v>
      </c>
      <c r="B21">
        <v>0.50800000000000001</v>
      </c>
      <c r="C21">
        <f t="shared" si="0"/>
        <v>2.2633333333333336</v>
      </c>
      <c r="D21">
        <f t="shared" si="1"/>
        <v>0.18404761904761907</v>
      </c>
      <c r="E21">
        <f t="shared" si="2"/>
        <v>0.41656111111111122</v>
      </c>
      <c r="F21">
        <f t="shared" si="3"/>
        <v>5.1226777777777794</v>
      </c>
      <c r="I21" t="s">
        <v>52</v>
      </c>
    </row>
    <row r="22" spans="1:10" x14ac:dyDescent="0.25">
      <c r="A22">
        <v>9.9499999999999993</v>
      </c>
      <c r="B22">
        <v>0.41099999999999998</v>
      </c>
      <c r="C22">
        <f t="shared" si="0"/>
        <v>2.793333333333333</v>
      </c>
      <c r="D22">
        <f t="shared" si="1"/>
        <v>8.704761904761904E-2</v>
      </c>
      <c r="E22">
        <f t="shared" si="2"/>
        <v>0.24315301587301583</v>
      </c>
      <c r="F22">
        <f t="shared" si="3"/>
        <v>7.8027111111111092</v>
      </c>
      <c r="I22">
        <v>1.7024410000000001</v>
      </c>
    </row>
    <row r="24" spans="1:10" x14ac:dyDescent="0.25">
      <c r="A24" t="s">
        <v>27</v>
      </c>
      <c r="B24" t="s">
        <v>28</v>
      </c>
      <c r="E24" t="s">
        <v>32</v>
      </c>
      <c r="F24" t="s">
        <v>32</v>
      </c>
    </row>
    <row r="25" spans="1:10" x14ac:dyDescent="0.25">
      <c r="A25">
        <f>AVERAGE(A2:A22)</f>
        <v>7.1566666666666663</v>
      </c>
      <c r="B25">
        <f>AVERAGE(B2:B22)</f>
        <v>0.32395238095238094</v>
      </c>
      <c r="E25">
        <f>SUM(E2:E22)</f>
        <v>1.9744866666666665</v>
      </c>
      <c r="F25">
        <f>SUM(F2:F22)</f>
        <v>60.027066666666649</v>
      </c>
    </row>
    <row r="28" spans="1:10" x14ac:dyDescent="0.25">
      <c r="A28" t="s">
        <v>36</v>
      </c>
      <c r="B28" t="s">
        <v>37</v>
      </c>
      <c r="C28" t="s">
        <v>38</v>
      </c>
      <c r="E28" t="s">
        <v>40</v>
      </c>
      <c r="F28" t="s">
        <v>41</v>
      </c>
      <c r="G28" t="s">
        <v>42</v>
      </c>
      <c r="H28" t="s">
        <v>45</v>
      </c>
    </row>
    <row r="29" spans="1:10" x14ac:dyDescent="0.25">
      <c r="A29">
        <f>I$2+H$2*A2</f>
        <v>0.19808079117325164</v>
      </c>
      <c r="B29">
        <f>A29-B2</f>
        <v>-5.391920882674836E-2</v>
      </c>
      <c r="C29">
        <f>B29^2</f>
        <v>2.9072810805024982E-3</v>
      </c>
      <c r="E29">
        <f>C51/19</f>
        <v>6.4324012751707862E-3</v>
      </c>
      <c r="F29">
        <f>SQRT(E29)</f>
        <v>8.02022523073435E-2</v>
      </c>
      <c r="G29">
        <f>F29*SQRT(1/20*A55^2)</f>
        <v>3.1069204212991565E-2</v>
      </c>
      <c r="H29">
        <f>F29*SQRT(1/21+A25^2/(20*A55^2))</f>
        <v>7.6123110635231153E-2</v>
      </c>
    </row>
    <row r="30" spans="1:10" x14ac:dyDescent="0.25">
      <c r="A30">
        <f t="shared" ref="A30:A49" si="4">I$2+H$2*A3</f>
        <v>0.24051311281482224</v>
      </c>
      <c r="B30">
        <f t="shared" ref="B30:B49" si="5">A30-B3</f>
        <v>-2.2486887185177773E-2</v>
      </c>
      <c r="C30">
        <f t="shared" ref="C30:C49" si="6">B30^2</f>
        <v>5.0566009527891237E-4</v>
      </c>
      <c r="J30" t="s">
        <v>51</v>
      </c>
    </row>
    <row r="31" spans="1:10" x14ac:dyDescent="0.25">
      <c r="A31">
        <f t="shared" si="4"/>
        <v>0.26715666361301771</v>
      </c>
      <c r="B31">
        <f t="shared" si="5"/>
        <v>1.6156663613017708E-2</v>
      </c>
      <c r="C31">
        <f t="shared" si="6"/>
        <v>2.6103777910421039E-4</v>
      </c>
      <c r="E31" t="s">
        <v>46</v>
      </c>
      <c r="F31" t="s">
        <v>47</v>
      </c>
      <c r="J31">
        <v>7.7064889999999997E-2</v>
      </c>
    </row>
    <row r="32" spans="1:10" x14ac:dyDescent="0.25">
      <c r="A32">
        <f t="shared" si="4"/>
        <v>0.27702464539012717</v>
      </c>
      <c r="B32">
        <f t="shared" si="5"/>
        <v>2.6024645390127166E-2</v>
      </c>
      <c r="C32">
        <f t="shared" si="6"/>
        <v>6.7728216768186717E-4</v>
      </c>
      <c r="E32">
        <v>1.163197</v>
      </c>
      <c r="F32">
        <v>3.77562</v>
      </c>
    </row>
    <row r="33" spans="1:9" x14ac:dyDescent="0.25">
      <c r="A33">
        <f t="shared" si="4"/>
        <v>0.28985302170036942</v>
      </c>
      <c r="B33">
        <f t="shared" si="5"/>
        <v>0.10685302170036942</v>
      </c>
      <c r="C33">
        <f t="shared" si="6"/>
        <v>1.1417568246499619E-2</v>
      </c>
    </row>
    <row r="34" spans="1:9" x14ac:dyDescent="0.25">
      <c r="A34">
        <f t="shared" si="4"/>
        <v>0.29544487804073144</v>
      </c>
      <c r="B34">
        <f t="shared" si="5"/>
        <v>8.2444878040731445E-2</v>
      </c>
      <c r="C34">
        <f t="shared" si="6"/>
        <v>6.7971579151510824E-3</v>
      </c>
    </row>
    <row r="35" spans="1:9" x14ac:dyDescent="0.25">
      <c r="A35">
        <f t="shared" si="4"/>
        <v>0.30070780165518984</v>
      </c>
      <c r="B35">
        <f t="shared" si="5"/>
        <v>-3.1292198344810174E-2</v>
      </c>
      <c r="C35">
        <f t="shared" si="6"/>
        <v>9.7920167725094051E-4</v>
      </c>
      <c r="E35" t="s">
        <v>48</v>
      </c>
      <c r="F35" t="s">
        <v>49</v>
      </c>
      <c r="G35" t="s">
        <v>50</v>
      </c>
      <c r="H35" t="s">
        <v>53</v>
      </c>
      <c r="I35" t="s">
        <v>54</v>
      </c>
    </row>
    <row r="36" spans="1:9" x14ac:dyDescent="0.25">
      <c r="A36">
        <f t="shared" si="4"/>
        <v>0.30268139801061167</v>
      </c>
      <c r="B36">
        <f t="shared" si="5"/>
        <v>9.9681398010611655E-2</v>
      </c>
      <c r="C36">
        <f t="shared" si="6"/>
        <v>9.9363811093499729E-3</v>
      </c>
      <c r="E36">
        <v>3</v>
      </c>
      <c r="F36">
        <f>I$2+A2*H$2</f>
        <v>0.19808079117325164</v>
      </c>
      <c r="G36">
        <f>F$29*SQRT(1/21+(E36-A$25)^2/(20*I$22^2))</f>
        <v>4.7155082620744602E-2</v>
      </c>
      <c r="H36">
        <f>F36-_xlfn.T.INV(0.99,19)*G36</f>
        <v>7.833125150538664E-2</v>
      </c>
      <c r="I36">
        <f>F36+_xlfn.T.INV(0.99,19)*G36</f>
        <v>0.31783033084111667</v>
      </c>
    </row>
    <row r="37" spans="1:9" x14ac:dyDescent="0.25">
      <c r="A37">
        <f t="shared" si="4"/>
        <v>0.27439318358289799</v>
      </c>
      <c r="B37">
        <f t="shared" si="5"/>
        <v>2.2393183582897991E-2</v>
      </c>
      <c r="C37">
        <f t="shared" si="6"/>
        <v>5.0145467097737211E-4</v>
      </c>
      <c r="E37">
        <v>4</v>
      </c>
      <c r="F37">
        <f t="shared" ref="F37:F42" si="7">I$2+A3*H$2</f>
        <v>0.24051311281482224</v>
      </c>
      <c r="G37">
        <f t="shared" ref="G37:G42" si="8">F$29*SQRT(1/21+(E37-A$25)^2/(20*I$22^2))</f>
        <v>3.7577300800663099E-2</v>
      </c>
      <c r="H37">
        <f t="shared" ref="H37:H42" si="9">F37-_xlfn.T.INV(0.99,19)*G37</f>
        <v>0.14508618908251797</v>
      </c>
      <c r="I37">
        <f t="shared" ref="I37:I42" si="10">F37+_xlfn.T.INV(0.99,19)*G37</f>
        <v>0.33594003654712651</v>
      </c>
    </row>
    <row r="38" spans="1:9" x14ac:dyDescent="0.25">
      <c r="A38">
        <f t="shared" si="4"/>
        <v>0.31057578343229925</v>
      </c>
      <c r="B38">
        <f t="shared" si="5"/>
        <v>-3.142421656770078E-2</v>
      </c>
      <c r="C38">
        <f t="shared" si="6"/>
        <v>9.8748138689376021E-4</v>
      </c>
      <c r="E38">
        <v>5</v>
      </c>
      <c r="F38">
        <f t="shared" si="7"/>
        <v>0.26715666361301771</v>
      </c>
      <c r="G38">
        <f t="shared" si="8"/>
        <v>2.8678247596058987E-2</v>
      </c>
      <c r="H38">
        <f t="shared" si="9"/>
        <v>0.19432873590627389</v>
      </c>
      <c r="I38">
        <f t="shared" si="10"/>
        <v>0.33998459131976155</v>
      </c>
    </row>
    <row r="39" spans="1:9" x14ac:dyDescent="0.25">
      <c r="A39">
        <f t="shared" si="4"/>
        <v>0.31254937978772113</v>
      </c>
      <c r="B39">
        <f t="shared" si="5"/>
        <v>-0.15845062021227885</v>
      </c>
      <c r="C39">
        <f t="shared" si="6"/>
        <v>2.510659904565583E-2</v>
      </c>
      <c r="E39">
        <v>6</v>
      </c>
      <c r="F39">
        <f t="shared" si="7"/>
        <v>0.27702464539012717</v>
      </c>
      <c r="G39">
        <f t="shared" si="8"/>
        <v>2.1325263565107264E-2</v>
      </c>
      <c r="H39">
        <f t="shared" si="9"/>
        <v>0.22286949703091166</v>
      </c>
      <c r="I39">
        <f t="shared" si="10"/>
        <v>0.3311797937493427</v>
      </c>
    </row>
    <row r="40" spans="1:9" x14ac:dyDescent="0.25">
      <c r="A40">
        <f t="shared" si="4"/>
        <v>0.33721933423049477</v>
      </c>
      <c r="B40">
        <f t="shared" si="5"/>
        <v>-9.3780665769505223E-2</v>
      </c>
      <c r="C40">
        <f t="shared" si="6"/>
        <v>8.7948132721716483E-3</v>
      </c>
      <c r="E40">
        <v>7</v>
      </c>
      <c r="F40">
        <f t="shared" si="7"/>
        <v>0.28985302170036942</v>
      </c>
      <c r="G40">
        <f t="shared" si="8"/>
        <v>1.7579205849093449E-2</v>
      </c>
      <c r="H40">
        <f t="shared" si="9"/>
        <v>0.24521092394207819</v>
      </c>
      <c r="I40">
        <f t="shared" si="10"/>
        <v>0.33449511945866067</v>
      </c>
    </row>
    <row r="41" spans="1:9" x14ac:dyDescent="0.25">
      <c r="A41">
        <f t="shared" si="4"/>
        <v>0.34610051782989326</v>
      </c>
      <c r="B41">
        <f t="shared" si="5"/>
        <v>3.4100517829893262E-2</v>
      </c>
      <c r="C41">
        <f t="shared" si="6"/>
        <v>1.1628453162668682E-3</v>
      </c>
      <c r="E41">
        <v>8</v>
      </c>
      <c r="F41">
        <f t="shared" si="7"/>
        <v>0.29544487804073144</v>
      </c>
      <c r="G41">
        <f t="shared" si="8"/>
        <v>1.9627193423192035E-2</v>
      </c>
      <c r="H41">
        <f t="shared" si="9"/>
        <v>0.24560195026341011</v>
      </c>
      <c r="I41">
        <f t="shared" si="10"/>
        <v>0.3452878058180528</v>
      </c>
    </row>
    <row r="42" spans="1:9" x14ac:dyDescent="0.25">
      <c r="A42">
        <f t="shared" si="4"/>
        <v>0.35235023962206258</v>
      </c>
      <c r="B42">
        <f t="shared" si="5"/>
        <v>4.8350239622062585E-2</v>
      </c>
      <c r="C42">
        <f t="shared" si="6"/>
        <v>2.3377456715108708E-3</v>
      </c>
      <c r="E42">
        <v>9</v>
      </c>
      <c r="F42">
        <f t="shared" si="7"/>
        <v>0.30070780165518984</v>
      </c>
      <c r="G42">
        <f t="shared" si="8"/>
        <v>2.6141185823926685E-2</v>
      </c>
      <c r="H42">
        <f t="shared" si="9"/>
        <v>0.23432269967235064</v>
      </c>
      <c r="I42">
        <f t="shared" si="10"/>
        <v>0.36709290363802904</v>
      </c>
    </row>
    <row r="43" spans="1:9" x14ac:dyDescent="0.25">
      <c r="A43">
        <f t="shared" si="4"/>
        <v>0.35366597052567716</v>
      </c>
      <c r="B43">
        <f t="shared" si="5"/>
        <v>-1.6334029474322831E-2</v>
      </c>
      <c r="C43">
        <f t="shared" si="6"/>
        <v>2.6680051886804698E-4</v>
      </c>
    </row>
    <row r="44" spans="1:9" x14ac:dyDescent="0.25">
      <c r="A44">
        <f>I$2+H$2*A17</f>
        <v>0.35761316323652093</v>
      </c>
      <c r="B44">
        <f t="shared" si="5"/>
        <v>-2.338683676347908E-2</v>
      </c>
      <c r="C44">
        <f t="shared" si="6"/>
        <v>5.4694413380161665E-4</v>
      </c>
    </row>
    <row r="45" spans="1:9" x14ac:dyDescent="0.25">
      <c r="A45">
        <f t="shared" si="4"/>
        <v>0.38721710856784919</v>
      </c>
      <c r="B45">
        <f t="shared" si="5"/>
        <v>-4.2782891432150805E-2</v>
      </c>
      <c r="C45">
        <f t="shared" si="6"/>
        <v>1.8303757992952027E-3</v>
      </c>
      <c r="E45" t="s">
        <v>48</v>
      </c>
      <c r="F45" t="s">
        <v>49</v>
      </c>
      <c r="G45" t="s">
        <v>55</v>
      </c>
      <c r="H45" t="s">
        <v>53</v>
      </c>
      <c r="I45" t="s">
        <v>54</v>
      </c>
    </row>
    <row r="46" spans="1:9" x14ac:dyDescent="0.25">
      <c r="A46">
        <f t="shared" si="4"/>
        <v>0.38951963764917474</v>
      </c>
      <c r="B46">
        <f t="shared" si="5"/>
        <v>-4.048036235082525E-2</v>
      </c>
      <c r="C46">
        <f t="shared" si="6"/>
        <v>1.6386597360541102E-3</v>
      </c>
      <c r="E46">
        <v>3</v>
      </c>
      <c r="F46">
        <f>I$2+A12*H$2</f>
        <v>0.31254937978772113</v>
      </c>
      <c r="G46">
        <f>$F$29*SQRT(1+1/21+(E46-A$25)^2/(20*I$22^2))</f>
        <v>9.303764341458802E-2</v>
      </c>
      <c r="H46">
        <f>F46-_xlfn.T.INV(0.99,19)*G46</f>
        <v>7.6281848241108757E-2</v>
      </c>
      <c r="I46">
        <f>F46+_xlfn.T.INV(0.99,19)*G46</f>
        <v>0.54881691133433352</v>
      </c>
    </row>
    <row r="47" spans="1:9" x14ac:dyDescent="0.25">
      <c r="A47">
        <f t="shared" si="4"/>
        <v>0.39609829216724768</v>
      </c>
      <c r="B47">
        <f t="shared" si="5"/>
        <v>0.18309829216724768</v>
      </c>
      <c r="C47">
        <f t="shared" si="6"/>
        <v>3.3524984594562796E-2</v>
      </c>
      <c r="E47">
        <v>4</v>
      </c>
      <c r="F47">
        <f t="shared" ref="F47:F52" si="11">I$2+A13*H$2</f>
        <v>0.33721933423049477</v>
      </c>
      <c r="G47">
        <f t="shared" ref="G47:G52" si="12">$F$29*SQRT(1+1/21+(E47-A$25)^2/(20*I$22^2))</f>
        <v>8.8568926891062077E-2</v>
      </c>
      <c r="H47">
        <f t="shared" ref="H47:H52" si="13">F47-_xlfn.T.INV(0.99,19)*G47</f>
        <v>0.11230003317904008</v>
      </c>
      <c r="I47">
        <f t="shared" ref="I47:I52" si="14">F47+_xlfn.T.INV(0.99,19)*G47</f>
        <v>0.56213863528194952</v>
      </c>
    </row>
    <row r="48" spans="1:9" x14ac:dyDescent="0.25">
      <c r="A48">
        <f t="shared" si="4"/>
        <v>0.39840082124857323</v>
      </c>
      <c r="B48">
        <f t="shared" si="5"/>
        <v>-0.10959917875142677</v>
      </c>
      <c r="C48">
        <f t="shared" si="6"/>
        <v>1.2011979982987198E-2</v>
      </c>
      <c r="E48">
        <v>5</v>
      </c>
      <c r="F48">
        <f t="shared" si="11"/>
        <v>0.34610051782989326</v>
      </c>
      <c r="G48">
        <f t="shared" si="12"/>
        <v>8.5175367098426116E-2</v>
      </c>
      <c r="H48">
        <f t="shared" si="13"/>
        <v>0.12979910482821494</v>
      </c>
      <c r="I48">
        <f t="shared" si="14"/>
        <v>0.56240193083157153</v>
      </c>
    </row>
    <row r="49" spans="1:10" x14ac:dyDescent="0.25">
      <c r="A49">
        <f t="shared" si="4"/>
        <v>0.41583425572146659</v>
      </c>
      <c r="B49">
        <f t="shared" si="5"/>
        <v>4.8342557214666182E-3</v>
      </c>
      <c r="C49">
        <f t="shared" si="6"/>
        <v>2.3370028380532734E-5</v>
      </c>
      <c r="E49">
        <v>6</v>
      </c>
      <c r="F49">
        <f t="shared" si="11"/>
        <v>0.35235023962206258</v>
      </c>
      <c r="G49">
        <f t="shared" si="12"/>
        <v>8.2988963972880622E-2</v>
      </c>
      <c r="H49">
        <f t="shared" si="13"/>
        <v>0.14160116060563474</v>
      </c>
      <c r="I49">
        <f t="shared" si="14"/>
        <v>0.56309931863849039</v>
      </c>
    </row>
    <row r="50" spans="1:10" x14ac:dyDescent="0.25">
      <c r="C50" t="s">
        <v>39</v>
      </c>
      <c r="E50">
        <v>7</v>
      </c>
      <c r="F50">
        <f t="shared" si="11"/>
        <v>0.35366597052567716</v>
      </c>
      <c r="G50">
        <f t="shared" si="12"/>
        <v>8.2106210200298416E-2</v>
      </c>
      <c r="H50">
        <f t="shared" si="13"/>
        <v>0.14515862987618172</v>
      </c>
      <c r="I50">
        <f t="shared" si="14"/>
        <v>0.56217331117517255</v>
      </c>
    </row>
    <row r="51" spans="1:10" x14ac:dyDescent="0.25">
      <c r="C51">
        <f>SUM(C29:C49)</f>
        <v>0.12221562422824495</v>
      </c>
      <c r="E51">
        <v>8</v>
      </c>
      <c r="F51">
        <f t="shared" si="11"/>
        <v>0.35761316323652093</v>
      </c>
      <c r="G51">
        <f t="shared" si="12"/>
        <v>8.256892876162425E-2</v>
      </c>
      <c r="H51">
        <f t="shared" si="13"/>
        <v>0.14793075657854882</v>
      </c>
      <c r="I51">
        <f t="shared" si="14"/>
        <v>0.56729556989449303</v>
      </c>
    </row>
    <row r="52" spans="1:10" x14ac:dyDescent="0.25">
      <c r="E52">
        <v>9</v>
      </c>
      <c r="F52">
        <f t="shared" si="11"/>
        <v>0.38721710856784919</v>
      </c>
      <c r="G52">
        <f t="shared" si="12"/>
        <v>8.4354981307874471E-2</v>
      </c>
      <c r="H52">
        <f t="shared" si="13"/>
        <v>0.17299905149110351</v>
      </c>
      <c r="I52">
        <f t="shared" si="14"/>
        <v>0.60143516564459487</v>
      </c>
    </row>
    <row r="54" spans="1:10" x14ac:dyDescent="0.25">
      <c r="A54" t="s">
        <v>43</v>
      </c>
    </row>
    <row r="55" spans="1:10" x14ac:dyDescent="0.25">
      <c r="A55">
        <f>_xlfn.STDEV.S(A2:A22)</f>
        <v>1.7324414372016559</v>
      </c>
    </row>
    <row r="56" spans="1:10" x14ac:dyDescent="0.25">
      <c r="A56" t="s">
        <v>44</v>
      </c>
      <c r="E56" t="s">
        <v>56</v>
      </c>
      <c r="F56" t="s">
        <v>57</v>
      </c>
      <c r="G56" t="s">
        <v>58</v>
      </c>
      <c r="H56" t="s">
        <v>59</v>
      </c>
      <c r="I56" t="s">
        <v>60</v>
      </c>
      <c r="J56" t="s">
        <v>61</v>
      </c>
    </row>
    <row r="57" spans="1:10" x14ac:dyDescent="0.25">
      <c r="E57">
        <v>0.3</v>
      </c>
      <c r="F57">
        <f>(E57-$I$2)/$H$2</f>
        <v>6.428481871840348</v>
      </c>
      <c r="G57">
        <f>F$29*SQRT(1/21+(F57-A$25)^2/(20*I$22))</f>
        <v>2.0161315732398689E-2</v>
      </c>
      <c r="H57">
        <f>G57/ABS(G29)</f>
        <v>0.64891638659892836</v>
      </c>
      <c r="I57">
        <f>F57-_xlfn.T.INV(0.99,19)*H57</f>
        <v>4.7805696159519293</v>
      </c>
      <c r="J57">
        <f>F57+_xlfn.T.INV(0.99,19)*H57</f>
        <v>8.0763941277287667</v>
      </c>
    </row>
    <row r="59" spans="1:10" x14ac:dyDescent="0.25">
      <c r="E59" t="s">
        <v>62</v>
      </c>
      <c r="F59" t="s">
        <v>63</v>
      </c>
      <c r="G59" t="s">
        <v>64</v>
      </c>
      <c r="H59" t="s">
        <v>59</v>
      </c>
      <c r="I59" t="s">
        <v>65</v>
      </c>
      <c r="J59" t="s">
        <v>61</v>
      </c>
    </row>
    <row r="60" spans="1:10" x14ac:dyDescent="0.25">
      <c r="E60">
        <v>0.3</v>
      </c>
      <c r="F60">
        <f>F57</f>
        <v>6.428481871840348</v>
      </c>
      <c r="G60">
        <f>SQRT(J31^2+G57&amp;2)</f>
        <v>0.16155591293143931</v>
      </c>
      <c r="H60">
        <f>G60/ABS(I2)</f>
        <v>1.8245382058973008</v>
      </c>
      <c r="I60">
        <f>F60-_xlfn.T.INV(0.99,19)*H60</f>
        <v>1.7950977673129529</v>
      </c>
      <c r="J60">
        <f>F60+_xlfn.T.INV(0.99,19)*H60</f>
        <v>11.061865976367743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Goodwin,Ben</dc:creator>
  <cp:lastModifiedBy>Goodwin,Ben</cp:lastModifiedBy>
  <dcterms:created xsi:type="dcterms:W3CDTF">2020-10-29T19:52:31Z</dcterms:created>
  <dcterms:modified xsi:type="dcterms:W3CDTF">2020-10-30T19:44:17Z</dcterms:modified>
</cp:coreProperties>
</file>