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2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B:\Documents\Programming\Python\Stonks\"/>
    </mc:Choice>
  </mc:AlternateContent>
  <xr:revisionPtr revIDLastSave="0" documentId="13_ncr:1_{0D26290D-4C35-449A-994F-D71BF9181314}" xr6:coauthVersionLast="46" xr6:coauthVersionMax="46" xr10:uidLastSave="{00000000-0000-0000-0000-000000000000}"/>
  <bookViews>
    <workbookView xWindow="3300" yWindow="1110" windowWidth="22710" windowHeight="13815" firstSheet="1" activeTab="3" xr2:uid="{00000000-000D-0000-FFFF-FFFF00000000}"/>
  </bookViews>
  <sheets>
    <sheet name="Explanation" sheetId="1" r:id="rId1"/>
    <sheet name="PE valuation" sheetId="2" r:id="rId2"/>
    <sheet name="DCF valuation" sheetId="3" r:id="rId3"/>
    <sheet name="ROE valu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1s7Wmaewma+3vmfEBHt4qM9RYIg=="/>
    </ext>
  </extLst>
</workbook>
</file>

<file path=xl/calcChain.xml><?xml version="1.0" encoding="utf-8"?>
<calcChain xmlns="http://schemas.openxmlformats.org/spreadsheetml/2006/main">
  <c r="B5" i="4" l="1"/>
  <c r="B13" i="2"/>
  <c r="C30" i="3"/>
  <c r="C31" i="3"/>
  <c r="B10" i="4"/>
  <c r="C15" i="4" s="1"/>
  <c r="B10" i="3"/>
  <c r="B8" i="2"/>
  <c r="B14" i="2" s="1"/>
  <c r="B15" i="2" s="1"/>
  <c r="B16" i="2" s="1"/>
  <c r="B17" i="2" s="1"/>
  <c r="B18" i="2" s="1"/>
  <c r="B19" i="2" s="1"/>
  <c r="D1" i="2" s="1"/>
  <c r="B17" i="3" l="1"/>
  <c r="C17" i="3" s="1"/>
  <c r="C16" i="4"/>
  <c r="D15" i="4"/>
  <c r="B15" i="4"/>
  <c r="B16" i="4" s="1"/>
  <c r="B17" i="4" s="1"/>
  <c r="B18" i="4" s="1"/>
  <c r="B19" i="4" s="1"/>
  <c r="B20" i="4" s="1"/>
  <c r="B21" i="4" s="1"/>
  <c r="B22" i="4" s="1"/>
  <c r="B23" i="4" s="1"/>
  <c r="B24" i="4" s="1"/>
  <c r="C26" i="4" s="1"/>
  <c r="C27" i="4" s="1"/>
  <c r="C29" i="4" s="1"/>
  <c r="B18" i="3" l="1"/>
  <c r="B19" i="3" s="1"/>
  <c r="C17" i="4"/>
  <c r="D16" i="4"/>
  <c r="C18" i="3" l="1"/>
  <c r="C19" i="3"/>
  <c r="B20" i="3"/>
  <c r="C18" i="4"/>
  <c r="D17" i="4"/>
  <c r="D18" i="4" l="1"/>
  <c r="C19" i="4"/>
  <c r="C20" i="3"/>
  <c r="B21" i="3"/>
  <c r="B22" i="3" l="1"/>
  <c r="C21" i="3"/>
  <c r="C20" i="4"/>
  <c r="D19" i="4"/>
  <c r="C21" i="4" l="1"/>
  <c r="D20" i="4"/>
  <c r="B23" i="3"/>
  <c r="C22" i="3"/>
  <c r="C23" i="3" l="1"/>
  <c r="B24" i="3"/>
  <c r="C22" i="4"/>
  <c r="D21" i="4"/>
  <c r="C23" i="4" l="1"/>
  <c r="D22" i="4"/>
  <c r="C24" i="3"/>
  <c r="B25" i="3"/>
  <c r="B26" i="3" l="1"/>
  <c r="C26" i="3" s="1"/>
  <c r="C25" i="3"/>
  <c r="C24" i="4"/>
  <c r="D24" i="4" s="1"/>
  <c r="D23" i="4"/>
  <c r="C29" i="3" l="1"/>
  <c r="C28" i="3"/>
  <c r="C32" i="3" s="1"/>
  <c r="D1" i="3" s="1"/>
  <c r="C30" i="4"/>
  <c r="C31" i="4" s="1"/>
  <c r="D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100-000001000000}">
      <text>
        <r>
          <rPr>
            <sz val="10"/>
            <color rgb="FF000000"/>
            <rFont val="Arial"/>
          </rPr>
          <t>======
ID#AAAAD7yX2_g
Nick    (2019-11-13 08:28:04)
The intrinsic value estimate based on the P/E valuation model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NffIbw4T6QGxdpofMzIf7RJGbh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200-000001000000}">
      <text>
        <r>
          <rPr>
            <sz val="10"/>
            <color rgb="FF000000"/>
            <rFont val="Arial"/>
          </rPr>
          <t>======
ID#AAAAD7yX2_c
    (2019-11-13 08:28:04)
The intrinsic value estimate based on the DCF valuation model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n0tXEGQ9MMOQjIZDKDLMbKj28s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300-000001000000}">
      <text>
        <r>
          <rPr>
            <sz val="10"/>
            <color rgb="FF000000"/>
            <rFont val="Arial"/>
          </rPr>
          <t>======
ID#AAAAD7yX2_Y
    (2019-11-13 08:28:04)
The intrinsic value estimate based on the ROE valuation model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f1pC0L9liHe7JvukUHz6MdruwFw=="/>
    </ext>
  </extLst>
</comments>
</file>

<file path=xl/sharedStrings.xml><?xml version="1.0" encoding="utf-8"?>
<sst xmlns="http://schemas.openxmlformats.org/spreadsheetml/2006/main" count="60" uniqueCount="43">
  <si>
    <t>Intrinsic Value Spreadsheet</t>
  </si>
  <si>
    <t>DCF valuation</t>
  </si>
  <si>
    <t>P/E valuation</t>
  </si>
  <si>
    <t>In this spreadsheet you find the three intrinsic value models as explained in the How To Value Stocks ebook which is part of the Value Investing Bootcamp video course on Udemy</t>
  </si>
  <si>
    <t>To calculate the intrinsic value of a stock, fill in the orange fields for each valuation model. The spreadsheet then presents you an intrinsic value estimate based on your inputs.</t>
  </si>
  <si>
    <t>REMEMBER! Never blindly trust the output of a spreadsheet. It is just a rough estimate.</t>
  </si>
  <si>
    <t>Inputs</t>
  </si>
  <si>
    <t>Cash &amp; Cash Equivalents</t>
  </si>
  <si>
    <t>EPS</t>
  </si>
  <si>
    <t>Total Liabilities</t>
  </si>
  <si>
    <t>Median historical P/E</t>
  </si>
  <si>
    <t>Free cash flow</t>
  </si>
  <si>
    <t>Expected growth rate</t>
  </si>
  <si>
    <t>Shares outstanding</t>
  </si>
  <si>
    <t>ROE valuation</t>
  </si>
  <si>
    <t>Margin of Safety</t>
  </si>
  <si>
    <t>Shareholders' equity</t>
  </si>
  <si>
    <t>Return on Equity (5y avg)</t>
  </si>
  <si>
    <t>Conservative growth rate</t>
  </si>
  <si>
    <t>Discount rate</t>
  </si>
  <si>
    <t>Dividend rate per share</t>
  </si>
  <si>
    <t>Calculations</t>
  </si>
  <si>
    <t>Year</t>
  </si>
  <si>
    <t>Growth decline rate</t>
  </si>
  <si>
    <t>EPS*Growth rate</t>
  </si>
  <si>
    <t>Year 10 FCF multiplier</t>
  </si>
  <si>
    <t>Calculations (per share)</t>
  </si>
  <si>
    <t>Shareholders equity</t>
  </si>
  <si>
    <t>Dividend</t>
  </si>
  <si>
    <t>NPV dividends</t>
  </si>
  <si>
    <t>FCF * Growth rate</t>
  </si>
  <si>
    <t>NPV FCF</t>
  </si>
  <si>
    <t>Value in 5 years</t>
  </si>
  <si>
    <t>Present value</t>
  </si>
  <si>
    <t>Total NPV FCF</t>
  </si>
  <si>
    <t>Year 10 net income</t>
  </si>
  <si>
    <t>Required value</t>
  </si>
  <si>
    <t>Year 10 FCF value</t>
  </si>
  <si>
    <t>NPV required value</t>
  </si>
  <si>
    <t>Cash &amp; Equivalents</t>
  </si>
  <si>
    <t>+</t>
  </si>
  <si>
    <t>Intrinsic value:</t>
  </si>
  <si>
    <t>Company 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</si>
</sst>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[$$-409]#,##0.00"/>
    <numFmt numFmtId="166" formatCode="&quot;$&quot;#,##0.00"/>
    <numFmt numFmtId="167" formatCode="&quot;$&quot;\ #,##0.00"/>
  </numFmts>
  <fonts count="13" x14ac:knownFonts="1">
    <font>
      <sz val="10"/>
      <color rgb="FF000000"/>
      <name val="Arial"/>
    </font>
    <font>
      <b/>
      <sz val="36"/>
      <color rgb="FFA7DBD8"/>
      <name val="Arial"/>
    </font>
    <font>
      <sz val="10"/>
      <name val="Arial"/>
    </font>
    <font>
      <u/>
      <sz val="10"/>
      <color theme="10"/>
      <name val="Arial"/>
    </font>
    <font>
      <b/>
      <sz val="36"/>
      <color rgb="FFFFFFFF"/>
      <name val="Arial"/>
    </font>
    <font>
      <b/>
      <sz val="10"/>
      <color rgb="FFFFFFFF"/>
      <name val="Arial"/>
    </font>
    <font>
      <sz val="10"/>
      <color rgb="FFFFFFFF"/>
      <name val="Arial"/>
    </font>
    <font>
      <b/>
      <sz val="10"/>
      <color rgb="FF3366FF"/>
      <name val="Arial"/>
    </font>
    <font>
      <b/>
      <sz val="10"/>
      <color rgb="FF434343"/>
      <name val="Arial"/>
    </font>
    <font>
      <sz val="10"/>
      <color theme="0"/>
      <name val="Arial"/>
    </font>
    <font>
      <sz val="10"/>
      <color rgb="FF3F3F3F"/>
      <name val="Arial"/>
    </font>
    <font>
      <sz val="10"/>
      <color rgb="FF434343"/>
      <name val="Arial"/>
    </font>
    <font>
      <sz val="10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A7DBD8"/>
        <bgColor rgb="FFA7DBD8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9"/>
        <bgColor theme="9"/>
      </patternFill>
    </fill>
    <fill>
      <patternFill patternType="solid">
        <fgColor rgb="FFF2F2F2"/>
        <bgColor rgb="FFF2F2F2"/>
      </patternFill>
    </fill>
    <fill>
      <patternFill patternType="solid">
        <fgColor rgb="FF8FB7B4"/>
        <bgColor rgb="FF8FB7B4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8FB7B4"/>
      </bottom>
      <diagonal/>
    </border>
    <border>
      <left style="thin">
        <color rgb="FFFFFFFF"/>
      </left>
      <right style="thin">
        <color rgb="FFFFFFFF"/>
      </right>
      <top style="thin">
        <color rgb="FF8FB7B4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666666"/>
      </bottom>
      <diagonal/>
    </border>
    <border>
      <left style="thin">
        <color rgb="FFFFFFFF"/>
      </left>
      <right style="thin">
        <color rgb="FFFFFFFF"/>
      </right>
      <top style="thin">
        <color rgb="FF666666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434343"/>
      </top>
      <bottom style="thin">
        <color rgb="FFFFFFFF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4" fillId="2" borderId="5" xfId="0" applyNumberFormat="1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8" fillId="4" borderId="5" xfId="0" applyFont="1" applyFill="1" applyBorder="1" applyAlignment="1">
      <alignment wrapText="1"/>
    </xf>
    <xf numFmtId="164" fontId="6" fillId="5" borderId="5" xfId="0" applyNumberFormat="1" applyFont="1" applyFill="1" applyBorder="1" applyAlignment="1">
      <alignment horizontal="right" wrapText="1"/>
    </xf>
    <xf numFmtId="165" fontId="6" fillId="5" borderId="5" xfId="0" applyNumberFormat="1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8" fillId="4" borderId="5" xfId="0" applyFont="1" applyFill="1" applyBorder="1" applyAlignment="1">
      <alignment wrapText="1"/>
    </xf>
    <xf numFmtId="4" fontId="6" fillId="5" borderId="5" xfId="0" applyNumberFormat="1" applyFont="1" applyFill="1" applyBorder="1" applyAlignment="1">
      <alignment wrapText="1"/>
    </xf>
    <xf numFmtId="166" fontId="0" fillId="0" borderId="0" xfId="0" applyNumberFormat="1" applyFont="1" applyAlignment="1">
      <alignment wrapText="1"/>
    </xf>
    <xf numFmtId="10" fontId="6" fillId="5" borderId="5" xfId="0" applyNumberFormat="1" applyFont="1" applyFill="1" applyBorder="1" applyAlignment="1">
      <alignment wrapText="1"/>
    </xf>
    <xf numFmtId="3" fontId="6" fillId="5" borderId="5" xfId="0" applyNumberFormat="1" applyFont="1" applyFill="1" applyBorder="1" applyAlignment="1">
      <alignment horizontal="right" wrapText="1"/>
    </xf>
    <xf numFmtId="10" fontId="9" fillId="5" borderId="5" xfId="0" applyNumberFormat="1" applyFont="1" applyFill="1" applyBorder="1" applyAlignment="1">
      <alignment wrapText="1"/>
    </xf>
    <xf numFmtId="10" fontId="0" fillId="0" borderId="0" xfId="0" applyNumberFormat="1" applyFont="1" applyAlignment="1">
      <alignment wrapText="1"/>
    </xf>
    <xf numFmtId="10" fontId="6" fillId="5" borderId="5" xfId="0" applyNumberFormat="1" applyFont="1" applyFill="1" applyBorder="1" applyAlignment="1">
      <alignment horizontal="right" wrapText="1"/>
    </xf>
    <xf numFmtId="10" fontId="10" fillId="6" borderId="5" xfId="0" applyNumberFormat="1" applyFont="1" applyFill="1" applyBorder="1" applyAlignment="1">
      <alignment wrapText="1"/>
    </xf>
    <xf numFmtId="3" fontId="6" fillId="5" borderId="5" xfId="0" applyNumberFormat="1" applyFont="1" applyFill="1" applyBorder="1" applyAlignment="1">
      <alignment horizontal="right" wrapText="1"/>
    </xf>
    <xf numFmtId="10" fontId="9" fillId="5" borderId="5" xfId="0" applyNumberFormat="1" applyFont="1" applyFill="1" applyBorder="1" applyAlignment="1">
      <alignment horizontal="right" wrapText="1"/>
    </xf>
    <xf numFmtId="166" fontId="6" fillId="5" borderId="5" xfId="0" applyNumberFormat="1" applyFont="1" applyFill="1" applyBorder="1" applyAlignment="1">
      <alignment horizontal="right" wrapText="1"/>
    </xf>
    <xf numFmtId="0" fontId="5" fillId="7" borderId="5" xfId="0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7" borderId="5" xfId="0" applyFont="1" applyFill="1" applyBorder="1" applyAlignment="1">
      <alignment wrapText="1"/>
    </xf>
    <xf numFmtId="10" fontId="10" fillId="6" borderId="5" xfId="0" applyNumberFormat="1" applyFont="1" applyFill="1" applyBorder="1" applyAlignment="1">
      <alignment horizontal="right" wrapText="1"/>
    </xf>
    <xf numFmtId="0" fontId="5" fillId="2" borderId="5" xfId="0" applyFont="1" applyFill="1" applyBorder="1" applyAlignment="1">
      <alignment horizontal="right" wrapText="1"/>
    </xf>
    <xf numFmtId="0" fontId="11" fillId="3" borderId="5" xfId="0" applyFont="1" applyFill="1" applyBorder="1" applyAlignment="1">
      <alignment wrapText="1"/>
    </xf>
    <xf numFmtId="10" fontId="0" fillId="0" borderId="1" xfId="0" applyNumberFormat="1" applyFont="1" applyBorder="1" applyAlignment="1">
      <alignment wrapText="1"/>
    </xf>
    <xf numFmtId="0" fontId="9" fillId="5" borderId="5" xfId="0" applyFont="1" applyFill="1" applyBorder="1" applyAlignment="1">
      <alignment horizontal="right" wrapText="1"/>
    </xf>
    <xf numFmtId="0" fontId="6" fillId="7" borderId="5" xfId="0" applyFont="1" applyFill="1" applyBorder="1" applyAlignment="1">
      <alignment wrapText="1"/>
    </xf>
    <xf numFmtId="166" fontId="11" fillId="3" borderId="5" xfId="0" applyNumberFormat="1" applyFont="1" applyFill="1" applyBorder="1" applyAlignment="1">
      <alignment wrapText="1"/>
    </xf>
    <xf numFmtId="0" fontId="5" fillId="2" borderId="5" xfId="0" applyFont="1" applyFill="1" applyBorder="1" applyAlignment="1">
      <alignment horizontal="left" wrapText="1"/>
    </xf>
    <xf numFmtId="0" fontId="11" fillId="4" borderId="5" xfId="0" applyFont="1" applyFill="1" applyBorder="1" applyAlignment="1">
      <alignment wrapText="1"/>
    </xf>
    <xf numFmtId="167" fontId="11" fillId="3" borderId="5" xfId="0" applyNumberFormat="1" applyFont="1" applyFill="1" applyBorder="1" applyAlignment="1">
      <alignment wrapText="1"/>
    </xf>
    <xf numFmtId="166" fontId="11" fillId="4" borderId="5" xfId="0" applyNumberFormat="1" applyFont="1" applyFill="1" applyBorder="1" applyAlignment="1">
      <alignment wrapText="1"/>
    </xf>
    <xf numFmtId="167" fontId="0" fillId="0" borderId="5" xfId="0" applyNumberFormat="1" applyFont="1" applyBorder="1" applyAlignment="1">
      <alignment wrapText="1"/>
    </xf>
    <xf numFmtId="167" fontId="0" fillId="0" borderId="1" xfId="0" applyNumberFormat="1" applyFont="1" applyBorder="1" applyAlignment="1">
      <alignment wrapText="1"/>
    </xf>
    <xf numFmtId="0" fontId="11" fillId="3" borderId="6" xfId="0" applyFont="1" applyFill="1" applyBorder="1" applyAlignment="1">
      <alignment wrapText="1"/>
    </xf>
    <xf numFmtId="167" fontId="11" fillId="4" borderId="5" xfId="0" applyNumberFormat="1" applyFont="1" applyFill="1" applyBorder="1" applyAlignment="1">
      <alignment wrapText="1"/>
    </xf>
    <xf numFmtId="0" fontId="8" fillId="8" borderId="7" xfId="0" applyFont="1" applyFill="1" applyBorder="1" applyAlignment="1">
      <alignment wrapText="1"/>
    </xf>
    <xf numFmtId="166" fontId="11" fillId="8" borderId="7" xfId="0" applyNumberFormat="1" applyFont="1" applyFill="1" applyBorder="1" applyAlignment="1">
      <alignment wrapText="1"/>
    </xf>
    <xf numFmtId="0" fontId="8" fillId="8" borderId="5" xfId="0" applyFont="1" applyFill="1" applyBorder="1" applyAlignment="1">
      <alignment wrapText="1"/>
    </xf>
    <xf numFmtId="166" fontId="11" fillId="8" borderId="5" xfId="0" applyNumberFormat="1" applyFont="1" applyFill="1" applyBorder="1" applyAlignment="1">
      <alignment wrapText="1"/>
    </xf>
    <xf numFmtId="0" fontId="0" fillId="0" borderId="8" xfId="0" applyFont="1" applyBorder="1" applyAlignment="1">
      <alignment wrapText="1"/>
    </xf>
    <xf numFmtId="166" fontId="0" fillId="0" borderId="8" xfId="0" applyNumberFormat="1" applyFont="1" applyBorder="1" applyAlignment="1">
      <alignment wrapText="1"/>
    </xf>
    <xf numFmtId="0" fontId="8" fillId="0" borderId="5" xfId="0" applyFont="1" applyBorder="1" applyAlignment="1">
      <alignment wrapText="1"/>
    </xf>
    <xf numFmtId="167" fontId="11" fillId="0" borderId="5" xfId="0" applyNumberFormat="1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10" xfId="0" applyFont="1" applyBorder="1" applyAlignment="1">
      <alignment wrapText="1"/>
    </xf>
    <xf numFmtId="167" fontId="11" fillId="0" borderId="9" xfId="0" applyNumberFormat="1" applyFont="1" applyBorder="1" applyAlignment="1">
      <alignment wrapText="1"/>
    </xf>
    <xf numFmtId="167" fontId="11" fillId="0" borderId="10" xfId="0" applyNumberFormat="1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0" fillId="0" borderId="4" xfId="0" applyFont="1" applyBorder="1" applyAlignment="1">
      <alignment wrapText="1"/>
    </xf>
    <xf numFmtId="167" fontId="11" fillId="0" borderId="11" xfId="0" applyNumberFormat="1" applyFont="1" applyBorder="1" applyAlignment="1">
      <alignment wrapText="1"/>
    </xf>
    <xf numFmtId="0" fontId="8" fillId="0" borderId="12" xfId="0" applyFont="1" applyBorder="1" applyAlignment="1">
      <alignment wrapText="1"/>
    </xf>
    <xf numFmtId="167" fontId="11" fillId="0" borderId="12" xfId="0" applyNumberFormat="1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alueinvestingbootcamp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A12" sqref="A12"/>
    </sheetView>
  </sheetViews>
  <sheetFormatPr defaultColWidth="14.42578125" defaultRowHeight="15" customHeight="1" x14ac:dyDescent="0.2"/>
  <cols>
    <col min="1" max="26" width="8.7109375" customWidth="1"/>
  </cols>
  <sheetData>
    <row r="1" spans="1:9" ht="94.5" customHeight="1" x14ac:dyDescent="0.6">
      <c r="A1" s="62" t="s">
        <v>0</v>
      </c>
      <c r="B1" s="63"/>
      <c r="C1" s="63"/>
      <c r="D1" s="63"/>
      <c r="E1" s="63"/>
      <c r="F1" s="63"/>
      <c r="G1" s="63"/>
      <c r="H1" s="63"/>
      <c r="I1" s="63"/>
    </row>
    <row r="2" spans="1:9" ht="12.75" customHeight="1" x14ac:dyDescent="0.2"/>
    <row r="3" spans="1:9" ht="30.75" customHeight="1" x14ac:dyDescent="0.2">
      <c r="A3" s="64" t="s">
        <v>3</v>
      </c>
      <c r="B3" s="63"/>
      <c r="C3" s="63"/>
      <c r="D3" s="63"/>
      <c r="E3" s="63"/>
      <c r="F3" s="63"/>
      <c r="G3" s="63"/>
      <c r="H3" s="63"/>
      <c r="I3" s="63"/>
    </row>
    <row r="4" spans="1:9" ht="12.75" customHeight="1" x14ac:dyDescent="0.2"/>
    <row r="5" spans="1:9" ht="29.25" customHeight="1" x14ac:dyDescent="0.2">
      <c r="A5" s="63" t="s">
        <v>4</v>
      </c>
      <c r="B5" s="63"/>
      <c r="C5" s="63"/>
      <c r="D5" s="63"/>
      <c r="E5" s="63"/>
      <c r="F5" s="63"/>
      <c r="G5" s="63"/>
      <c r="H5" s="63"/>
      <c r="I5" s="63"/>
    </row>
    <row r="6" spans="1:9" ht="12.75" customHeight="1" x14ac:dyDescent="0.2"/>
    <row r="7" spans="1:9" ht="12.75" customHeight="1" x14ac:dyDescent="0.2">
      <c r="A7" s="63" t="s">
        <v>5</v>
      </c>
      <c r="B7" s="63"/>
      <c r="C7" s="63"/>
      <c r="D7" s="63"/>
      <c r="E7" s="63"/>
      <c r="F7" s="63"/>
      <c r="G7" s="63"/>
      <c r="H7" s="63"/>
      <c r="I7" s="63"/>
    </row>
    <row r="8" spans="1:9" ht="12.75" customHeight="1" x14ac:dyDescent="0.2"/>
    <row r="9" spans="1:9" ht="12.75" customHeight="1" x14ac:dyDescent="0.2"/>
    <row r="10" spans="1:9" ht="12.75" customHeight="1" x14ac:dyDescent="0.2"/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4">
    <mergeCell ref="A1:I1"/>
    <mergeCell ref="A5:I5"/>
    <mergeCell ref="A3:I3"/>
    <mergeCell ref="A7:I7"/>
  </mergeCells>
  <hyperlinks>
    <hyperlink ref="A3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99"/>
  <sheetViews>
    <sheetView workbookViewId="0">
      <selection activeCell="B14" sqref="B14"/>
    </sheetView>
  </sheetViews>
  <sheetFormatPr defaultColWidth="14.42578125" defaultRowHeight="15" customHeight="1" x14ac:dyDescent="0.2"/>
  <cols>
    <col min="1" max="1" width="23.85546875" customWidth="1"/>
    <col min="2" max="2" width="15.7109375" customWidth="1"/>
    <col min="3" max="3" width="17.140625" customWidth="1"/>
    <col min="4" max="4" width="24" bestFit="1" customWidth="1"/>
    <col min="5" max="26" width="17.140625" customWidth="1"/>
  </cols>
  <sheetData>
    <row r="1" spans="1:5" ht="49.5" customHeight="1" x14ac:dyDescent="0.6">
      <c r="A1" s="65" t="s">
        <v>2</v>
      </c>
      <c r="B1" s="66"/>
      <c r="C1" s="67"/>
      <c r="D1" s="2">
        <f>B19</f>
        <v>1190.8546755832081</v>
      </c>
      <c r="E1" s="3"/>
    </row>
    <row r="2" spans="1:5" ht="12.75" customHeight="1" x14ac:dyDescent="0.2">
      <c r="A2" s="4"/>
      <c r="B2" s="4"/>
      <c r="C2" s="4"/>
      <c r="D2" s="4"/>
      <c r="E2" s="3"/>
    </row>
    <row r="3" spans="1:5" ht="12.75" customHeight="1" x14ac:dyDescent="0.2">
      <c r="A3" s="5" t="s">
        <v>6</v>
      </c>
      <c r="B3" s="6"/>
      <c r="C3" s="4"/>
      <c r="D3" s="7"/>
      <c r="E3" s="3"/>
    </row>
    <row r="4" spans="1:5" ht="12.75" customHeight="1" x14ac:dyDescent="0.2">
      <c r="A4" s="9" t="s">
        <v>8</v>
      </c>
      <c r="B4" s="11">
        <v>1.7</v>
      </c>
      <c r="C4" s="4"/>
      <c r="D4" s="4"/>
      <c r="E4" s="3"/>
    </row>
    <row r="5" spans="1:5" ht="12.75" customHeight="1" x14ac:dyDescent="0.2">
      <c r="A5" s="12" t="s">
        <v>10</v>
      </c>
      <c r="B5" s="14">
        <v>108</v>
      </c>
      <c r="C5" s="4"/>
      <c r="D5" s="4"/>
      <c r="E5" s="3"/>
    </row>
    <row r="6" spans="1:5" ht="12.75" customHeight="1" x14ac:dyDescent="0.2">
      <c r="A6" s="9" t="s">
        <v>12</v>
      </c>
      <c r="B6" s="16">
        <v>0.77900000000000003</v>
      </c>
      <c r="C6" s="4"/>
      <c r="D6" s="4"/>
      <c r="E6" s="3"/>
    </row>
    <row r="7" spans="1:5" ht="12.75" customHeight="1" x14ac:dyDescent="0.2">
      <c r="A7" s="12" t="s">
        <v>15</v>
      </c>
      <c r="B7" s="18">
        <v>0.25</v>
      </c>
      <c r="C7" s="4"/>
      <c r="D7" s="4"/>
      <c r="E7" s="3"/>
    </row>
    <row r="8" spans="1:5" ht="12.75" customHeight="1" x14ac:dyDescent="0.2">
      <c r="A8" s="9" t="s">
        <v>18</v>
      </c>
      <c r="B8" s="21">
        <f>B6*(1-B7)</f>
        <v>0.58425000000000005</v>
      </c>
      <c r="C8" s="4"/>
      <c r="D8" s="4"/>
      <c r="E8" s="3"/>
    </row>
    <row r="9" spans="1:5" ht="12.75" customHeight="1" x14ac:dyDescent="0.2">
      <c r="A9" s="9" t="s">
        <v>19</v>
      </c>
      <c r="B9" s="18">
        <v>0.09</v>
      </c>
      <c r="C9" s="4"/>
      <c r="D9" s="4"/>
      <c r="E9" s="3"/>
    </row>
    <row r="10" spans="1:5" ht="12.75" customHeight="1" x14ac:dyDescent="0.2">
      <c r="A10" s="4"/>
      <c r="B10" s="4"/>
      <c r="C10" s="4"/>
      <c r="D10" s="4"/>
      <c r="E10" s="3"/>
    </row>
    <row r="11" spans="1:5" ht="12.75" customHeight="1" x14ac:dyDescent="0.2">
      <c r="A11" s="25" t="s">
        <v>21</v>
      </c>
      <c r="B11" s="27"/>
      <c r="C11" s="4"/>
      <c r="D11" s="4"/>
      <c r="E11" s="3"/>
    </row>
    <row r="12" spans="1:5" ht="12.75" customHeight="1" x14ac:dyDescent="0.2">
      <c r="A12" s="29" t="s">
        <v>22</v>
      </c>
      <c r="B12" s="29" t="s">
        <v>24</v>
      </c>
      <c r="C12" s="4"/>
      <c r="D12" s="4"/>
      <c r="E12" s="3"/>
    </row>
    <row r="13" spans="1:5" ht="12.75" customHeight="1" x14ac:dyDescent="0.2">
      <c r="A13" s="30">
        <v>1</v>
      </c>
      <c r="B13" s="34">
        <f>(B4*(1+$B$8))</f>
        <v>2.693225</v>
      </c>
      <c r="C13" s="4"/>
      <c r="D13" s="4"/>
      <c r="E13" s="3"/>
    </row>
    <row r="14" spans="1:5" ht="12.75" customHeight="1" x14ac:dyDescent="0.2">
      <c r="A14" s="36">
        <v>2</v>
      </c>
      <c r="B14" s="38">
        <f t="shared" ref="B14:B17" si="0">B13*(1+($B$8))</f>
        <v>4.2667417062499995</v>
      </c>
      <c r="C14" s="4"/>
      <c r="D14" s="4"/>
      <c r="E14" s="3"/>
    </row>
    <row r="15" spans="1:5" ht="12.75" customHeight="1" x14ac:dyDescent="0.2">
      <c r="A15" s="30">
        <v>3</v>
      </c>
      <c r="B15" s="38">
        <f t="shared" si="0"/>
        <v>6.7595855481265614</v>
      </c>
      <c r="C15" s="4"/>
      <c r="D15" s="4"/>
      <c r="E15" s="3"/>
    </row>
    <row r="16" spans="1:5" ht="12.75" customHeight="1" x14ac:dyDescent="0.2">
      <c r="A16" s="36">
        <v>4</v>
      </c>
      <c r="B16" s="38">
        <f t="shared" si="0"/>
        <v>10.708873404619505</v>
      </c>
      <c r="C16" s="4"/>
      <c r="D16" s="4"/>
      <c r="E16" s="3"/>
    </row>
    <row r="17" spans="1:5" ht="12.75" customHeight="1" x14ac:dyDescent="0.2">
      <c r="A17" s="41">
        <v>5</v>
      </c>
      <c r="B17" s="38">
        <f t="shared" si="0"/>
        <v>16.96553269126845</v>
      </c>
      <c r="C17" s="4"/>
      <c r="D17" s="4"/>
      <c r="E17" s="3"/>
    </row>
    <row r="18" spans="1:5" ht="12.75" customHeight="1" x14ac:dyDescent="0.2">
      <c r="A18" s="43" t="s">
        <v>32</v>
      </c>
      <c r="B18" s="44">
        <f>B17*B5</f>
        <v>1832.2775306569927</v>
      </c>
      <c r="C18" s="4"/>
      <c r="D18" s="4"/>
      <c r="E18" s="3"/>
    </row>
    <row r="19" spans="1:5" ht="12.75" customHeight="1" x14ac:dyDescent="0.2">
      <c r="A19" s="45" t="s">
        <v>33</v>
      </c>
      <c r="B19" s="46">
        <f>B18/((1+B9)^5)</f>
        <v>1190.8546755832081</v>
      </c>
      <c r="C19" s="4"/>
      <c r="D19" s="4"/>
      <c r="E19" s="3"/>
    </row>
    <row r="20" spans="1:5" ht="12.75" customHeight="1" x14ac:dyDescent="0.2">
      <c r="A20" s="47"/>
      <c r="B20" s="48"/>
      <c r="C20" s="47"/>
      <c r="D20" s="47"/>
    </row>
    <row r="21" spans="1:5" ht="12.75" customHeight="1" x14ac:dyDescent="0.2"/>
    <row r="22" spans="1:5" ht="12.75" customHeight="1" x14ac:dyDescent="0.2"/>
    <row r="23" spans="1:5" ht="12.75" customHeight="1" x14ac:dyDescent="0.2"/>
    <row r="24" spans="1:5" ht="12.75" customHeight="1" x14ac:dyDescent="0.2"/>
    <row r="25" spans="1:5" ht="12.75" customHeight="1" x14ac:dyDescent="0.2"/>
    <row r="26" spans="1:5" ht="12.75" customHeight="1" x14ac:dyDescent="0.2"/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mergeCells count="1">
    <mergeCell ref="A1:C1"/>
  </mergeCells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1" topLeftCell="A2" activePane="bottomLeft" state="frozen"/>
      <selection pane="bottomLeft" activeCell="B7" sqref="B7"/>
    </sheetView>
  </sheetViews>
  <sheetFormatPr defaultColWidth="14.42578125" defaultRowHeight="15" customHeight="1" x14ac:dyDescent="0.2"/>
  <cols>
    <col min="1" max="1" width="25.42578125" customWidth="1"/>
    <col min="2" max="2" width="19.5703125" customWidth="1"/>
    <col min="3" max="3" width="18.140625" bestFit="1" customWidth="1"/>
    <col min="4" max="4" width="32" bestFit="1" customWidth="1"/>
    <col min="5" max="26" width="17.140625" customWidth="1"/>
  </cols>
  <sheetData>
    <row r="1" spans="1:26" ht="48" customHeight="1" x14ac:dyDescent="0.6">
      <c r="A1" s="65" t="s">
        <v>1</v>
      </c>
      <c r="B1" s="66"/>
      <c r="C1" s="67"/>
      <c r="D1" s="2">
        <f>C32/B7</f>
        <v>564.0140758426644</v>
      </c>
      <c r="E1" s="4"/>
    </row>
    <row r="2" spans="1:26" ht="12.75" customHeight="1" x14ac:dyDescent="0.2">
      <c r="A2" s="4"/>
      <c r="B2" s="4"/>
      <c r="C2" s="4"/>
      <c r="D2" s="4"/>
      <c r="E2" s="4"/>
    </row>
    <row r="3" spans="1:26" ht="12.75" customHeight="1" x14ac:dyDescent="0.2">
      <c r="A3" s="5" t="s">
        <v>6</v>
      </c>
      <c r="B3" s="6"/>
      <c r="C3" s="4"/>
      <c r="D3" s="4"/>
      <c r="E3" s="4"/>
    </row>
    <row r="4" spans="1:26" ht="12.75" customHeight="1" x14ac:dyDescent="0.2">
      <c r="A4" s="8" t="s">
        <v>7</v>
      </c>
      <c r="B4" s="10">
        <v>60058000</v>
      </c>
      <c r="C4" s="4"/>
      <c r="D4" s="4"/>
      <c r="E4" s="4"/>
    </row>
    <row r="5" spans="1:26" ht="12.75" customHeight="1" x14ac:dyDescent="0.2">
      <c r="A5" s="8" t="s">
        <v>9</v>
      </c>
      <c r="B5" s="10">
        <v>264349000</v>
      </c>
      <c r="C5" s="4"/>
      <c r="D5" s="4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3" t="s">
        <v>11</v>
      </c>
      <c r="B6" s="10">
        <v>33420000</v>
      </c>
      <c r="C6" s="4"/>
      <c r="D6" s="4"/>
      <c r="E6" s="4"/>
      <c r="K6" s="15"/>
    </row>
    <row r="7" spans="1:26" ht="12.75" customHeight="1" x14ac:dyDescent="0.2">
      <c r="A7" s="8" t="s">
        <v>13</v>
      </c>
      <c r="B7" s="17">
        <v>18260000</v>
      </c>
      <c r="C7" s="4"/>
      <c r="D7" s="4"/>
      <c r="E7" s="4"/>
      <c r="G7" s="19"/>
      <c r="H7" s="19"/>
      <c r="I7" s="19"/>
      <c r="J7" s="19"/>
      <c r="K7" s="19"/>
    </row>
    <row r="8" spans="1:26" ht="12.75" customHeight="1" x14ac:dyDescent="0.2">
      <c r="A8" s="9" t="s">
        <v>12</v>
      </c>
      <c r="B8" s="20">
        <v>0.77900000000000003</v>
      </c>
      <c r="C8" s="4"/>
      <c r="D8" s="4"/>
      <c r="E8" s="4"/>
      <c r="K8" s="15"/>
    </row>
    <row r="9" spans="1:26" ht="12.75" customHeight="1" x14ac:dyDescent="0.2">
      <c r="A9" s="12" t="s">
        <v>15</v>
      </c>
      <c r="B9" s="23">
        <v>0.25</v>
      </c>
      <c r="C9" s="4"/>
      <c r="D9" s="4"/>
      <c r="E9" s="4"/>
      <c r="K9" s="15"/>
    </row>
    <row r="10" spans="1:26" ht="12.75" customHeight="1" x14ac:dyDescent="0.2">
      <c r="A10" s="9" t="s">
        <v>18</v>
      </c>
      <c r="B10" s="28">
        <f>B8*(1-B9)</f>
        <v>0.58425000000000005</v>
      </c>
      <c r="C10" s="4"/>
      <c r="D10" s="4"/>
      <c r="E10" s="4"/>
    </row>
    <row r="11" spans="1:26" ht="12.75" customHeight="1" x14ac:dyDescent="0.2">
      <c r="A11" s="12" t="s">
        <v>23</v>
      </c>
      <c r="B11" s="23">
        <v>0.05</v>
      </c>
      <c r="C11" s="4"/>
      <c r="D11" s="4"/>
      <c r="E11" s="4"/>
    </row>
    <row r="12" spans="1:26" ht="12.75" customHeight="1" x14ac:dyDescent="0.2">
      <c r="A12" s="9" t="s">
        <v>19</v>
      </c>
      <c r="B12" s="20">
        <v>0.09</v>
      </c>
      <c r="C12" s="4"/>
      <c r="D12" s="4"/>
      <c r="E12" s="4"/>
    </row>
    <row r="13" spans="1:26" ht="12.75" customHeight="1" x14ac:dyDescent="0.2">
      <c r="A13" s="8" t="s">
        <v>25</v>
      </c>
      <c r="B13" s="32">
        <v>12</v>
      </c>
      <c r="C13" s="4"/>
      <c r="D13" s="4"/>
      <c r="E13" s="4"/>
    </row>
    <row r="14" spans="1:26" ht="12.75" customHeight="1" x14ac:dyDescent="0.2">
      <c r="A14" s="4"/>
      <c r="B14" s="4"/>
      <c r="C14" s="4"/>
      <c r="D14" s="4"/>
      <c r="E14" s="4"/>
    </row>
    <row r="15" spans="1:26" ht="12.75" customHeight="1" x14ac:dyDescent="0.2">
      <c r="A15" s="25" t="s">
        <v>21</v>
      </c>
      <c r="B15" s="33"/>
      <c r="C15" s="33"/>
      <c r="D15" s="4"/>
      <c r="E15" s="4"/>
    </row>
    <row r="16" spans="1:26" ht="12.75" customHeight="1" x14ac:dyDescent="0.2">
      <c r="A16" s="29" t="s">
        <v>22</v>
      </c>
      <c r="B16" s="5" t="s">
        <v>30</v>
      </c>
      <c r="C16" s="5" t="s">
        <v>31</v>
      </c>
      <c r="D16" s="4"/>
      <c r="E16" s="4"/>
    </row>
    <row r="17" spans="1:26" ht="12.75" customHeight="1" x14ac:dyDescent="0.2">
      <c r="A17" s="30">
        <v>1</v>
      </c>
      <c r="B17" s="37">
        <f>B6*(1+B10)</f>
        <v>52945635</v>
      </c>
      <c r="C17" s="37">
        <f t="shared" ref="C17:C26" si="0">B17/((1+$B$12)^(A17))</f>
        <v>48573977.064220183</v>
      </c>
      <c r="D17" s="39"/>
      <c r="E17" s="39"/>
    </row>
    <row r="18" spans="1:26" ht="12.75" customHeight="1" x14ac:dyDescent="0.2">
      <c r="A18" s="36">
        <v>2</v>
      </c>
      <c r="B18" s="42">
        <f t="shared" ref="B18:B26" si="1">B17*((1+($B$10*((1-$B$11)^(A18-1)))))</f>
        <v>82332447.8863125</v>
      </c>
      <c r="C18" s="42">
        <f t="shared" si="0"/>
        <v>69297574.182570904</v>
      </c>
      <c r="D18" s="39"/>
      <c r="E18" s="39"/>
    </row>
    <row r="19" spans="1:26" ht="12.75" customHeight="1" x14ac:dyDescent="0.2">
      <c r="A19" s="30">
        <v>3</v>
      </c>
      <c r="B19" s="42">
        <f t="shared" si="1"/>
        <v>125745164.12782672</v>
      </c>
      <c r="C19" s="42">
        <f t="shared" si="0"/>
        <v>97098338.437074929</v>
      </c>
      <c r="D19" s="39"/>
      <c r="E19" s="39"/>
    </row>
    <row r="20" spans="1:26" ht="12.75" customHeight="1" x14ac:dyDescent="0.2">
      <c r="A20" s="36">
        <v>4</v>
      </c>
      <c r="B20" s="42">
        <f t="shared" si="1"/>
        <v>188733600.71280196</v>
      </c>
      <c r="C20" s="42">
        <f t="shared" si="0"/>
        <v>133703640.92006125</v>
      </c>
      <c r="D20" s="39"/>
      <c r="E20" s="39"/>
    </row>
    <row r="21" spans="1:26" ht="12.75" customHeight="1" x14ac:dyDescent="0.2">
      <c r="A21" s="30">
        <v>5</v>
      </c>
      <c r="B21" s="42">
        <f t="shared" si="1"/>
        <v>278547255.14864308</v>
      </c>
      <c r="C21" s="42">
        <f t="shared" si="0"/>
        <v>181036603.68835649</v>
      </c>
      <c r="D21" s="39"/>
      <c r="E21" s="39"/>
    </row>
    <row r="22" spans="1:26" ht="12.75" customHeight="1" x14ac:dyDescent="0.2">
      <c r="A22" s="36">
        <v>6</v>
      </c>
      <c r="B22" s="42">
        <f t="shared" si="1"/>
        <v>404473319.62424958</v>
      </c>
      <c r="C22" s="42">
        <f t="shared" si="0"/>
        <v>241174225.08631396</v>
      </c>
      <c r="D22" s="39"/>
      <c r="E22" s="39"/>
    </row>
    <row r="23" spans="1:26" ht="12.75" customHeight="1" x14ac:dyDescent="0.2">
      <c r="A23" s="30">
        <v>7</v>
      </c>
      <c r="B23" s="42">
        <f t="shared" si="1"/>
        <v>578185484.31085336</v>
      </c>
      <c r="C23" s="42">
        <f t="shared" si="0"/>
        <v>316287259.78935534</v>
      </c>
      <c r="D23" s="39"/>
      <c r="E23" s="39"/>
    </row>
    <row r="24" spans="1:26" ht="12.75" customHeight="1" x14ac:dyDescent="0.2">
      <c r="A24" s="36">
        <v>8</v>
      </c>
      <c r="B24" s="42">
        <f t="shared" si="1"/>
        <v>814087223.28130114</v>
      </c>
      <c r="C24" s="42">
        <f t="shared" si="0"/>
        <v>408562926.07732069</v>
      </c>
      <c r="D24" s="39"/>
      <c r="E24" s="39"/>
    </row>
    <row r="25" spans="1:26" ht="12.75" customHeight="1" x14ac:dyDescent="0.2">
      <c r="A25" s="30">
        <v>9</v>
      </c>
      <c r="B25" s="42">
        <f t="shared" si="1"/>
        <v>1129630188.3227937</v>
      </c>
      <c r="C25" s="42">
        <f t="shared" si="0"/>
        <v>520113119.2840448</v>
      </c>
      <c r="D25" s="39"/>
      <c r="E25" s="39"/>
    </row>
    <row r="26" spans="1:26" ht="12.75" customHeight="1" x14ac:dyDescent="0.2">
      <c r="A26" s="36">
        <v>10</v>
      </c>
      <c r="B26" s="42">
        <f t="shared" si="1"/>
        <v>1545586251.0008063</v>
      </c>
      <c r="C26" s="42">
        <f t="shared" si="0"/>
        <v>652872335.41213334</v>
      </c>
      <c r="D26" s="39"/>
      <c r="E26" s="39"/>
    </row>
    <row r="27" spans="1:26" ht="12.75" customHeight="1" x14ac:dyDescent="0.2">
      <c r="A27" s="4"/>
      <c r="B27" s="4"/>
      <c r="C27" s="4"/>
      <c r="D27" s="4"/>
      <c r="E27" s="4"/>
    </row>
    <row r="28" spans="1:26" ht="12.75" customHeight="1" x14ac:dyDescent="0.2">
      <c r="A28" s="4"/>
      <c r="B28" s="49" t="s">
        <v>34</v>
      </c>
      <c r="C28" s="50">
        <f>SUM(C17:C26)</f>
        <v>2668719999.9414515</v>
      </c>
      <c r="D28" s="4"/>
      <c r="E28" s="4"/>
    </row>
    <row r="29" spans="1:26" ht="12.75" customHeight="1" x14ac:dyDescent="0.2">
      <c r="A29" s="4"/>
      <c r="B29" s="49" t="s">
        <v>37</v>
      </c>
      <c r="C29" s="50">
        <f>C26*B13</f>
        <v>7834468024.9456005</v>
      </c>
      <c r="D29" s="4"/>
      <c r="E29" s="4"/>
    </row>
    <row r="30" spans="1:26" ht="12.75" customHeight="1" x14ac:dyDescent="0.2">
      <c r="A30" s="4"/>
      <c r="B30" s="51" t="s">
        <v>39</v>
      </c>
      <c r="C30" s="53">
        <f t="shared" ref="C30:C31" si="2">B4</f>
        <v>60058000</v>
      </c>
      <c r="D30" s="4" t="s">
        <v>40</v>
      </c>
      <c r="E30" s="4"/>
    </row>
    <row r="31" spans="1:26" ht="12.75" customHeight="1" x14ac:dyDescent="0.2">
      <c r="A31" s="55"/>
      <c r="B31" s="51" t="s">
        <v>9</v>
      </c>
      <c r="C31" s="53">
        <f t="shared" si="2"/>
        <v>264349000</v>
      </c>
      <c r="D31" s="57"/>
      <c r="E31" s="4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4"/>
      <c r="B32" s="59" t="s">
        <v>42</v>
      </c>
      <c r="C32" s="60">
        <f>SUM(C28:C30)-C31</f>
        <v>10298897024.887053</v>
      </c>
      <c r="D32" s="4"/>
      <c r="E32" s="4"/>
    </row>
    <row r="33" spans="1:5" ht="12.75" customHeight="1" x14ac:dyDescent="0.2">
      <c r="A33" s="4"/>
      <c r="B33" s="4"/>
      <c r="C33" s="4"/>
      <c r="D33" s="4"/>
      <c r="E33" s="61"/>
    </row>
    <row r="34" spans="1:5" ht="12.75" customHeight="1" x14ac:dyDescent="0.2">
      <c r="A34" s="61"/>
      <c r="B34" s="61"/>
      <c r="C34" s="61"/>
      <c r="D34" s="61"/>
      <c r="E34" s="61"/>
    </row>
    <row r="35" spans="1:5" ht="12.75" customHeight="1" x14ac:dyDescent="0.2"/>
    <row r="36" spans="1:5" ht="12.75" customHeight="1" x14ac:dyDescent="0.2"/>
    <row r="37" spans="1:5" ht="12.75" customHeight="1" x14ac:dyDescent="0.2"/>
    <row r="38" spans="1:5" ht="12.75" customHeight="1" x14ac:dyDescent="0.2"/>
    <row r="39" spans="1:5" ht="12.75" customHeight="1" x14ac:dyDescent="0.2"/>
    <row r="40" spans="1:5" ht="12.75" customHeight="1" x14ac:dyDescent="0.2"/>
    <row r="41" spans="1:5" ht="12.75" customHeight="1" x14ac:dyDescent="0.2"/>
    <row r="42" spans="1:5" ht="12.75" customHeight="1" x14ac:dyDescent="0.2"/>
    <row r="43" spans="1:5" ht="12.75" customHeight="1" x14ac:dyDescent="0.2"/>
    <row r="44" spans="1:5" ht="12.75" customHeight="1" x14ac:dyDescent="0.2"/>
    <row r="45" spans="1:5" ht="12.75" customHeight="1" x14ac:dyDescent="0.2"/>
    <row r="46" spans="1:5" ht="12.75" customHeight="1" x14ac:dyDescent="0.2"/>
    <row r="47" spans="1:5" ht="12.75" customHeight="1" x14ac:dyDescent="0.2"/>
    <row r="48" spans="1:5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C1"/>
  </mergeCells>
  <pageMargins left="0.7" right="0.7" top="0.75" bottom="0.75" header="0" footer="0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99"/>
  <sheetViews>
    <sheetView tabSelected="1" workbookViewId="0">
      <pane ySplit="1" topLeftCell="A2" activePane="bottomLeft" state="frozen"/>
      <selection pane="bottomLeft" activeCell="B6" sqref="B6"/>
    </sheetView>
  </sheetViews>
  <sheetFormatPr defaultColWidth="14.42578125" defaultRowHeight="15" customHeight="1" x14ac:dyDescent="0.2"/>
  <cols>
    <col min="1" max="1" width="24.85546875" customWidth="1"/>
    <col min="2" max="2" width="19.5703125" customWidth="1"/>
    <col min="3" max="3" width="17.140625" customWidth="1"/>
    <col min="4" max="4" width="34.28515625" bestFit="1" customWidth="1"/>
    <col min="5" max="26" width="17.140625" customWidth="1"/>
  </cols>
  <sheetData>
    <row r="1" spans="1:5" ht="48" customHeight="1" x14ac:dyDescent="0.6">
      <c r="A1" s="65" t="s">
        <v>14</v>
      </c>
      <c r="B1" s="66"/>
      <c r="C1" s="67"/>
      <c r="D1" s="2">
        <f>C31</f>
        <v>382.27769777724228</v>
      </c>
      <c r="E1" s="3"/>
    </row>
    <row r="2" spans="1:5" ht="12.75" customHeight="1" x14ac:dyDescent="0.2">
      <c r="A2" s="4"/>
      <c r="B2" s="4"/>
      <c r="C2" s="4"/>
      <c r="D2" s="4"/>
      <c r="E2" s="3"/>
    </row>
    <row r="3" spans="1:5" ht="12.75" customHeight="1" x14ac:dyDescent="0.2">
      <c r="A3" s="5" t="s">
        <v>6</v>
      </c>
      <c r="B3" s="6"/>
      <c r="C3" s="4"/>
      <c r="D3" s="4"/>
      <c r="E3" s="3"/>
    </row>
    <row r="4" spans="1:5" ht="12.75" customHeight="1" x14ac:dyDescent="0.2">
      <c r="A4" s="8" t="s">
        <v>16</v>
      </c>
      <c r="B4" s="10">
        <v>228745000</v>
      </c>
      <c r="C4" s="4"/>
      <c r="D4" s="4"/>
      <c r="E4" s="3"/>
    </row>
    <row r="5" spans="1:5" ht="12.75" customHeight="1" x14ac:dyDescent="0.2">
      <c r="A5" s="13" t="s">
        <v>17</v>
      </c>
      <c r="B5" s="20">
        <f>25.29%/5</f>
        <v>5.058E-2</v>
      </c>
      <c r="C5" s="4"/>
      <c r="D5" s="4"/>
      <c r="E5" s="3"/>
    </row>
    <row r="6" spans="1:5" ht="12.75" customHeight="1" x14ac:dyDescent="0.2">
      <c r="A6" s="12" t="s">
        <v>13</v>
      </c>
      <c r="B6" s="22">
        <v>18260000</v>
      </c>
      <c r="C6" s="4"/>
      <c r="D6" s="4"/>
      <c r="E6" s="3"/>
    </row>
    <row r="7" spans="1:5" ht="12.75" customHeight="1" x14ac:dyDescent="0.2">
      <c r="A7" s="13" t="s">
        <v>20</v>
      </c>
      <c r="B7" s="24">
        <v>0.6</v>
      </c>
      <c r="C7" s="4"/>
      <c r="D7" s="26"/>
      <c r="E7" s="3"/>
    </row>
    <row r="8" spans="1:5" ht="12.75" customHeight="1" x14ac:dyDescent="0.2">
      <c r="A8" s="8" t="s">
        <v>12</v>
      </c>
      <c r="B8" s="20">
        <v>0.77900000000000003</v>
      </c>
      <c r="C8" s="4"/>
      <c r="D8" s="4"/>
      <c r="E8" s="3"/>
    </row>
    <row r="9" spans="1:5" ht="12.75" customHeight="1" x14ac:dyDescent="0.2">
      <c r="A9" s="9" t="s">
        <v>15</v>
      </c>
      <c r="B9" s="23">
        <v>0.25</v>
      </c>
      <c r="C9" s="4"/>
      <c r="D9" s="4"/>
      <c r="E9" s="3"/>
    </row>
    <row r="10" spans="1:5" ht="12.75" customHeight="1" x14ac:dyDescent="0.2">
      <c r="A10" s="12" t="s">
        <v>18</v>
      </c>
      <c r="B10" s="28">
        <f>B8*(1-B9)</f>
        <v>0.58425000000000005</v>
      </c>
      <c r="C10" s="4"/>
      <c r="D10" s="4"/>
      <c r="E10" s="3"/>
    </row>
    <row r="11" spans="1:5" ht="12.75" customHeight="1" x14ac:dyDescent="0.2">
      <c r="A11" s="9" t="s">
        <v>19</v>
      </c>
      <c r="B11" s="20">
        <v>0.09</v>
      </c>
      <c r="C11" s="4"/>
      <c r="D11" s="4"/>
      <c r="E11" s="31"/>
    </row>
    <row r="12" spans="1:5" ht="12.75" customHeight="1" x14ac:dyDescent="0.2">
      <c r="A12" s="4"/>
      <c r="B12" s="4"/>
      <c r="C12" s="4"/>
      <c r="D12" s="4"/>
      <c r="E12" s="3"/>
    </row>
    <row r="13" spans="1:5" ht="12.75" customHeight="1" x14ac:dyDescent="0.2">
      <c r="A13" s="25" t="s">
        <v>26</v>
      </c>
      <c r="B13" s="33"/>
      <c r="C13" s="33"/>
      <c r="D13" s="33"/>
      <c r="E13" s="3"/>
    </row>
    <row r="14" spans="1:5" ht="12.75" customHeight="1" x14ac:dyDescent="0.2">
      <c r="A14" s="29" t="s">
        <v>22</v>
      </c>
      <c r="B14" s="5" t="s">
        <v>27</v>
      </c>
      <c r="C14" s="35" t="s">
        <v>28</v>
      </c>
      <c r="D14" s="5" t="s">
        <v>29</v>
      </c>
      <c r="E14" s="3"/>
    </row>
    <row r="15" spans="1:5" ht="12.75" customHeight="1" x14ac:dyDescent="0.2">
      <c r="A15" s="30">
        <v>1</v>
      </c>
      <c r="B15" s="37">
        <f>(B4*(1+B10))/B6</f>
        <v>19.846071536144578</v>
      </c>
      <c r="C15" s="37">
        <f>($B$7)*(1+$B$10)</f>
        <v>0.9505499999999999</v>
      </c>
      <c r="D15" s="37">
        <f t="shared" ref="D15:D24" si="0">C15/((1+$B$11)^(A15-1))</f>
        <v>0.9505499999999999</v>
      </c>
      <c r="E15" s="40"/>
    </row>
    <row r="16" spans="1:5" ht="12.75" customHeight="1" x14ac:dyDescent="0.2">
      <c r="A16" s="36">
        <v>2</v>
      </c>
      <c r="B16" s="42">
        <f t="shared" ref="B16:C16" si="1">B15*(1+$B$10)</f>
        <v>31.441138831137046</v>
      </c>
      <c r="C16" s="37">
        <f t="shared" si="1"/>
        <v>1.5059088374999998</v>
      </c>
      <c r="D16" s="37">
        <f t="shared" si="0"/>
        <v>1.3815677408256879</v>
      </c>
      <c r="E16" s="40"/>
    </row>
    <row r="17" spans="1:5" ht="12.75" customHeight="1" x14ac:dyDescent="0.2">
      <c r="A17" s="30">
        <v>3</v>
      </c>
      <c r="B17" s="42">
        <f t="shared" ref="B17:C17" si="2">B16*(1+$B$10)</f>
        <v>49.810624193228861</v>
      </c>
      <c r="C17" s="37">
        <f t="shared" si="2"/>
        <v>2.3857360758093744</v>
      </c>
      <c r="D17" s="37">
        <f t="shared" si="0"/>
        <v>2.0080263242230232</v>
      </c>
      <c r="E17" s="40"/>
    </row>
    <row r="18" spans="1:5" ht="12.75" customHeight="1" x14ac:dyDescent="0.2">
      <c r="A18" s="36">
        <v>4</v>
      </c>
      <c r="B18" s="42">
        <f t="shared" ref="B18:C18" si="3">B17*(1+$B$10)</f>
        <v>78.91248137812282</v>
      </c>
      <c r="C18" s="37">
        <f t="shared" si="3"/>
        <v>3.7796023781010013</v>
      </c>
      <c r="D18" s="37">
        <f t="shared" si="0"/>
        <v>2.918546517569105</v>
      </c>
      <c r="E18" s="40"/>
    </row>
    <row r="19" spans="1:5" ht="12.75" customHeight="1" x14ac:dyDescent="0.2">
      <c r="A19" s="30">
        <v>5</v>
      </c>
      <c r="B19" s="42">
        <f t="shared" ref="B19:C19" si="4">B18*(1+$B$10)</f>
        <v>125.01709862329108</v>
      </c>
      <c r="C19" s="37">
        <f t="shared" si="4"/>
        <v>5.9878350675065111</v>
      </c>
      <c r="D19" s="37">
        <f t="shared" si="0"/>
        <v>4.2419333215218851</v>
      </c>
      <c r="E19" s="40"/>
    </row>
    <row r="20" spans="1:5" ht="12.75" customHeight="1" x14ac:dyDescent="0.2">
      <c r="A20" s="36">
        <v>6</v>
      </c>
      <c r="B20" s="42">
        <f t="shared" ref="B20:C20" si="5">B19*(1+$B$10)</f>
        <v>198.05833849394887</v>
      </c>
      <c r="C20" s="37">
        <f t="shared" si="5"/>
        <v>9.4862277056971891</v>
      </c>
      <c r="D20" s="37">
        <f t="shared" si="0"/>
        <v>6.1653971235055458</v>
      </c>
      <c r="E20" s="40"/>
    </row>
    <row r="21" spans="1:5" ht="12.75" customHeight="1" x14ac:dyDescent="0.2">
      <c r="A21" s="30">
        <v>7</v>
      </c>
      <c r="B21" s="42">
        <f t="shared" ref="B21:C21" si="6">B20*(1+$B$10)</f>
        <v>313.7739227590385</v>
      </c>
      <c r="C21" s="37">
        <f t="shared" si="6"/>
        <v>15.028556242750771</v>
      </c>
      <c r="D21" s="37">
        <f t="shared" si="0"/>
        <v>8.9610370577189524</v>
      </c>
      <c r="E21" s="40"/>
    </row>
    <row r="22" spans="1:5" ht="12.75" customHeight="1" x14ac:dyDescent="0.2">
      <c r="A22" s="36">
        <v>8</v>
      </c>
      <c r="B22" s="42">
        <f t="shared" ref="B22:C22" si="7">B21*(1+$B$10)</f>
        <v>497.09633713100675</v>
      </c>
      <c r="C22" s="37">
        <f t="shared" si="7"/>
        <v>23.808990227577908</v>
      </c>
      <c r="D22" s="37">
        <f t="shared" si="0"/>
        <v>13.024332989625002</v>
      </c>
      <c r="E22" s="40"/>
    </row>
    <row r="23" spans="1:5" ht="12.75" customHeight="1" x14ac:dyDescent="0.2">
      <c r="A23" s="30">
        <v>9</v>
      </c>
      <c r="B23" s="42">
        <f t="shared" ref="B23:C23" si="8">B22*(1+$B$10)</f>
        <v>787.52487209979745</v>
      </c>
      <c r="C23" s="37">
        <f t="shared" si="8"/>
        <v>37.719392768040301</v>
      </c>
      <c r="D23" s="37">
        <f t="shared" si="0"/>
        <v>18.930091320012302</v>
      </c>
      <c r="E23" s="40"/>
    </row>
    <row r="24" spans="1:5" ht="12.75" customHeight="1" x14ac:dyDescent="0.2">
      <c r="A24" s="36">
        <v>10</v>
      </c>
      <c r="B24" s="42">
        <f t="shared" ref="B24:C24" si="9">B23*(1+$B$10)</f>
        <v>1247.6362786241041</v>
      </c>
      <c r="C24" s="37">
        <f t="shared" si="9"/>
        <v>59.756947992767842</v>
      </c>
      <c r="D24" s="37">
        <f t="shared" si="0"/>
        <v>27.513758874981175</v>
      </c>
      <c r="E24" s="40"/>
    </row>
    <row r="25" spans="1:5" ht="12.75" customHeight="1" x14ac:dyDescent="0.2">
      <c r="A25" s="4"/>
      <c r="B25" s="4"/>
      <c r="C25" s="4"/>
      <c r="D25" s="4"/>
      <c r="E25" s="3"/>
    </row>
    <row r="26" spans="1:5" ht="12.75" customHeight="1" x14ac:dyDescent="0.2">
      <c r="A26" s="4"/>
      <c r="B26" s="49" t="s">
        <v>35</v>
      </c>
      <c r="C26" s="50">
        <f>B24*B5</f>
        <v>63.105442972807182</v>
      </c>
      <c r="D26" s="4"/>
      <c r="E26" s="3"/>
    </row>
    <row r="27" spans="1:5" ht="12.75" customHeight="1" x14ac:dyDescent="0.2">
      <c r="A27" s="4"/>
      <c r="B27" s="49" t="s">
        <v>36</v>
      </c>
      <c r="C27" s="50">
        <f>C26/B11</f>
        <v>701.17158858674645</v>
      </c>
      <c r="D27" s="4"/>
      <c r="E27" s="3"/>
    </row>
    <row r="28" spans="1:5" ht="12.75" customHeight="1" x14ac:dyDescent="0.2">
      <c r="A28" s="4"/>
      <c r="B28" s="49"/>
      <c r="C28" s="50"/>
      <c r="D28" s="4"/>
      <c r="E28" s="3"/>
    </row>
    <row r="29" spans="1:5" ht="12.75" customHeight="1" x14ac:dyDescent="0.2">
      <c r="A29" s="4"/>
      <c r="B29" s="49" t="s">
        <v>38</v>
      </c>
      <c r="C29" s="50">
        <f>C27/((1+B11)^10)</f>
        <v>296.18245650725959</v>
      </c>
      <c r="D29" s="4"/>
      <c r="E29" s="3"/>
    </row>
    <row r="30" spans="1:5" ht="12.75" customHeight="1" x14ac:dyDescent="0.2">
      <c r="A30" s="4"/>
      <c r="B30" s="52" t="s">
        <v>29</v>
      </c>
      <c r="C30" s="54">
        <f>SUM(D15:D24)</f>
        <v>86.095241269982679</v>
      </c>
      <c r="D30" s="4" t="s">
        <v>40</v>
      </c>
      <c r="E30" s="3"/>
    </row>
    <row r="31" spans="1:5" ht="12.75" customHeight="1" x14ac:dyDescent="0.2">
      <c r="A31" s="4"/>
      <c r="B31" s="56" t="s">
        <v>41</v>
      </c>
      <c r="C31" s="58">
        <f>SUM(C29:C30)</f>
        <v>382.27769777724228</v>
      </c>
      <c r="D31" s="4"/>
      <c r="E31" s="3"/>
    </row>
    <row r="32" spans="1:5" ht="12.75" customHeight="1" x14ac:dyDescent="0.2">
      <c r="A32" s="47"/>
      <c r="B32" s="47"/>
      <c r="C32" s="47"/>
      <c r="D32" s="47"/>
    </row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mergeCells count="1">
    <mergeCell ref="A1:C1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Explanation</vt:lpstr>
      <vt:lpstr>PE valuation</vt:lpstr>
      <vt:lpstr>DCF valuation</vt:lpstr>
      <vt:lpstr>ROE 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brandon gorman</cp:lastModifiedBy>
  <cp:lastPrinted>2021-02-22T10:47:38Z</cp:lastPrinted>
  <dcterms:created xsi:type="dcterms:W3CDTF">2014-06-18T11:50:02Z</dcterms:created>
  <dcterms:modified xsi:type="dcterms:W3CDTF">2021-03-19T00:54:02Z</dcterms:modified>
</cp:coreProperties>
</file>