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2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B:\Documents\Programming\Python\Stonks\"/>
    </mc:Choice>
  </mc:AlternateContent>
  <xr:revisionPtr revIDLastSave="0" documentId="8_{4EFC3C84-8FD2-4893-933E-B0D71E72A8C5}" xr6:coauthVersionLast="46" xr6:coauthVersionMax="46" xr10:uidLastSave="{00000000-0000-0000-0000-000000000000}"/>
  <bookViews>
    <workbookView xWindow="11415" yWindow="945" windowWidth="18900" windowHeight="11055" firstSheet="1" activeTab="2" xr2:uid="{00000000-000D-0000-FFFF-FFFF00000000}"/>
  </bookViews>
  <sheets>
    <sheet name="Explanation" sheetId="1" r:id="rId1"/>
    <sheet name="PE valuation" sheetId="2" r:id="rId2"/>
    <sheet name="DCF valuation" sheetId="3" r:id="rId3"/>
    <sheet name="ROE valu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1s7Wmaewma+3vmfEBHt4qM9RYIg=="/>
    </ext>
  </extLst>
</workbook>
</file>

<file path=xl/calcChain.xml><?xml version="1.0" encoding="utf-8"?>
<calcChain xmlns="http://schemas.openxmlformats.org/spreadsheetml/2006/main">
  <c r="B10" i="4" l="1"/>
  <c r="C15" i="4" s="1"/>
  <c r="C31" i="3"/>
  <c r="C30" i="3"/>
  <c r="B10" i="3"/>
  <c r="B17" i="3" s="1"/>
  <c r="B8" i="2"/>
  <c r="B13" i="2" s="1"/>
  <c r="B14" i="2" s="1"/>
  <c r="B15" i="2" s="1"/>
  <c r="B16" i="2" s="1"/>
  <c r="B17" i="2" s="1"/>
  <c r="B18" i="2" s="1"/>
  <c r="B19" i="2" s="1"/>
  <c r="D1" i="2" s="1"/>
  <c r="C17" i="3" l="1"/>
  <c r="B18" i="3"/>
  <c r="C16" i="4"/>
  <c r="D15" i="4"/>
  <c r="B15" i="4"/>
  <c r="B16" i="4" s="1"/>
  <c r="B17" i="4" s="1"/>
  <c r="B18" i="4" s="1"/>
  <c r="B19" i="4" s="1"/>
  <c r="B20" i="4" s="1"/>
  <c r="B21" i="4" s="1"/>
  <c r="B22" i="4" s="1"/>
  <c r="B23" i="4" s="1"/>
  <c r="B24" i="4" s="1"/>
  <c r="C26" i="4" s="1"/>
  <c r="C27" i="4" s="1"/>
  <c r="C29" i="4" s="1"/>
  <c r="C17" i="4" l="1"/>
  <c r="D16" i="4"/>
  <c r="B19" i="3"/>
  <c r="C18" i="3"/>
  <c r="C19" i="3" l="1"/>
  <c r="B20" i="3"/>
  <c r="C18" i="4"/>
  <c r="D17" i="4"/>
  <c r="D18" i="4" l="1"/>
  <c r="C19" i="4"/>
  <c r="C20" i="3"/>
  <c r="B21" i="3"/>
  <c r="B22" i="3" l="1"/>
  <c r="C21" i="3"/>
  <c r="C20" i="4"/>
  <c r="D19" i="4"/>
  <c r="C21" i="4" l="1"/>
  <c r="D20" i="4"/>
  <c r="B23" i="3"/>
  <c r="C22" i="3"/>
  <c r="C23" i="3" l="1"/>
  <c r="B24" i="3"/>
  <c r="C22" i="4"/>
  <c r="D21" i="4"/>
  <c r="C23" i="4" l="1"/>
  <c r="D22" i="4"/>
  <c r="C24" i="3"/>
  <c r="B25" i="3"/>
  <c r="B26" i="3" l="1"/>
  <c r="C26" i="3" s="1"/>
  <c r="C25" i="3"/>
  <c r="C24" i="4"/>
  <c r="D24" i="4" s="1"/>
  <c r="D23" i="4"/>
  <c r="C29" i="3" l="1"/>
  <c r="C28" i="3"/>
  <c r="C32" i="3" s="1"/>
  <c r="D1" i="3" s="1"/>
  <c r="C30" i="4"/>
  <c r="C31" i="4" s="1"/>
  <c r="D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</rPr>
          <t>======
ID#AAAAD7yX2_g
Nick    (2019-11-13 08:28:04)
The intrinsic value estimate based on the P/E valuation model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NffIbw4T6QGxdpofMzIf7RJGbh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200-000001000000}">
      <text>
        <r>
          <rPr>
            <sz val="10"/>
            <color rgb="FF000000"/>
            <rFont val="Arial"/>
          </rPr>
          <t>======
ID#AAAAD7yX2_c
    (2019-11-13 08:28:04)
The intrinsic value estimate based on the DCF valuation model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n0tXEGQ9MMOQjIZDKDLMbKj28s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300-000001000000}">
      <text>
        <r>
          <rPr>
            <sz val="10"/>
            <color rgb="FF000000"/>
            <rFont val="Arial"/>
          </rPr>
          <t>======
ID#AAAAD7yX2_Y
    (2019-11-13 08:28:04)
The intrinsic value estimate based on the ROE valuation model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f1pC0L9liHe7JvukUHz6MdruwFw=="/>
    </ext>
  </extLst>
</comments>
</file>

<file path=xl/sharedStrings.xml><?xml version="1.0" encoding="utf-8"?>
<sst xmlns="http://schemas.openxmlformats.org/spreadsheetml/2006/main" count="60" uniqueCount="43">
  <si>
    <t>Intrinsic Value Spreadsheet</t>
  </si>
  <si>
    <t>DCF valuation</t>
  </si>
  <si>
    <t>P/E valuation</t>
  </si>
  <si>
    <t>In this spreadsheet you find the three intrinsic value models as explained in the How To Value Stocks ebook which is part of the Value Investing Bootcamp video course on Udemy</t>
  </si>
  <si>
    <t>To calculate the intrinsic value of a stock, fill in the orange fields for each valuation model. The spreadsheet then presents you an intrinsic value estimate based on your inputs.</t>
  </si>
  <si>
    <t>REMEMBER! Never blindly trust the output of a spreadsheet. It is just a rough estimate.</t>
  </si>
  <si>
    <t>Inputs</t>
  </si>
  <si>
    <t>Cash &amp; Cash Equivalents</t>
  </si>
  <si>
    <t>EPS</t>
  </si>
  <si>
    <t>Total Liabilities</t>
  </si>
  <si>
    <t>Median historical P/E</t>
  </si>
  <si>
    <t>Free cash flow</t>
  </si>
  <si>
    <t>Expected growth rate</t>
  </si>
  <si>
    <t>Shares outstanding</t>
  </si>
  <si>
    <t>ROE valuation</t>
  </si>
  <si>
    <t>Margin of Safety</t>
  </si>
  <si>
    <t>Shareholders' equity</t>
  </si>
  <si>
    <t>Return on Equity (5y avg)</t>
  </si>
  <si>
    <t>Conservative growth rate</t>
  </si>
  <si>
    <t>Discount rate</t>
  </si>
  <si>
    <t>Dividend rate per share</t>
  </si>
  <si>
    <t>Calculations</t>
  </si>
  <si>
    <t>Year</t>
  </si>
  <si>
    <t>Growth decline rate</t>
  </si>
  <si>
    <t>EPS*Growth rate</t>
  </si>
  <si>
    <t>Year 10 FCF multiplier</t>
  </si>
  <si>
    <t>Calculations (per share)</t>
  </si>
  <si>
    <t>Shareholders equity</t>
  </si>
  <si>
    <t>Dividend</t>
  </si>
  <si>
    <t>NPV dividends</t>
  </si>
  <si>
    <t>FCF * Growth rate</t>
  </si>
  <si>
    <t>NPV FCF</t>
  </si>
  <si>
    <t>Value in 5 years</t>
  </si>
  <si>
    <t>Present value</t>
  </si>
  <si>
    <t>Total NPV FCF</t>
  </si>
  <si>
    <t>Year 10 net income</t>
  </si>
  <si>
    <t>Required value</t>
  </si>
  <si>
    <t>Year 10 FCF value</t>
  </si>
  <si>
    <t>NPV required value</t>
  </si>
  <si>
    <t>Cash &amp; Equivalents</t>
  </si>
  <si>
    <t>+</t>
  </si>
  <si>
    <t>Intrinsic value:</t>
  </si>
  <si>
    <t>Company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</si>
</sst>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"/>
    <numFmt numFmtId="165" formatCode="[$$-409]#,##0.00"/>
    <numFmt numFmtId="166" formatCode="&quot;$&quot;#,##0.00"/>
    <numFmt numFmtId="167" formatCode="&quot;$&quot;\ #,##0.00"/>
  </numFmts>
  <fonts count="13" x14ac:knownFonts="1">
    <font>
      <sz val="10"/>
      <color rgb="FF000000"/>
      <name val="Arial"/>
    </font>
    <font>
      <b/>
      <sz val="36"/>
      <color rgb="FFA7DBD8"/>
      <name val="Arial"/>
    </font>
    <font>
      <sz val="10"/>
      <name val="Arial"/>
    </font>
    <font>
      <u/>
      <sz val="10"/>
      <color theme="10"/>
      <name val="Arial"/>
    </font>
    <font>
      <b/>
      <sz val="36"/>
      <color rgb="FFFFFFFF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sz val="10"/>
      <color rgb="FF3366FF"/>
      <name val="Arial"/>
    </font>
    <font>
      <b/>
      <sz val="10"/>
      <color rgb="FF434343"/>
      <name val="Arial"/>
    </font>
    <font>
      <sz val="10"/>
      <color theme="0"/>
      <name val="Arial"/>
    </font>
    <font>
      <sz val="10"/>
      <color rgb="FF3F3F3F"/>
      <name val="Arial"/>
    </font>
    <font>
      <sz val="10"/>
      <color rgb="FF434343"/>
      <name val="Arial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A7DBD8"/>
        <bgColor rgb="FFA7DBD8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theme="9"/>
        <bgColor theme="9"/>
      </patternFill>
    </fill>
    <fill>
      <patternFill patternType="solid">
        <fgColor rgb="FFF2F2F2"/>
        <bgColor rgb="FFF2F2F2"/>
      </patternFill>
    </fill>
    <fill>
      <patternFill patternType="solid">
        <fgColor rgb="FF8FB7B4"/>
        <bgColor rgb="FF8FB7B4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FB7B4"/>
      </bottom>
      <diagonal/>
    </border>
    <border>
      <left style="thin">
        <color rgb="FFFFFFFF"/>
      </left>
      <right style="thin">
        <color rgb="FFFFFFFF"/>
      </right>
      <top style="thin">
        <color rgb="FF8FB7B4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666666"/>
      </bottom>
      <diagonal/>
    </border>
    <border>
      <left style="thin">
        <color rgb="FFFFFFFF"/>
      </left>
      <right style="thin">
        <color rgb="FFFFFFFF"/>
      </right>
      <top style="thin">
        <color rgb="FF666666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434343"/>
      </top>
      <bottom style="thin">
        <color rgb="FFFFFFFF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164" fontId="4" fillId="2" borderId="5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6" fillId="2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8" fillId="4" borderId="5" xfId="0" applyFont="1" applyFill="1" applyBorder="1" applyAlignment="1">
      <alignment wrapText="1"/>
    </xf>
    <xf numFmtId="164" fontId="6" fillId="5" borderId="5" xfId="0" applyNumberFormat="1" applyFont="1" applyFill="1" applyBorder="1" applyAlignment="1">
      <alignment horizontal="right" wrapText="1"/>
    </xf>
    <xf numFmtId="165" fontId="6" fillId="5" borderId="5" xfId="0" applyNumberFormat="1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8" fillId="4" borderId="5" xfId="0" applyFont="1" applyFill="1" applyBorder="1" applyAlignment="1">
      <alignment wrapText="1"/>
    </xf>
    <xf numFmtId="4" fontId="6" fillId="5" borderId="5" xfId="0" applyNumberFormat="1" applyFont="1" applyFill="1" applyBorder="1" applyAlignment="1">
      <alignment wrapText="1"/>
    </xf>
    <xf numFmtId="166" fontId="0" fillId="0" borderId="0" xfId="0" applyNumberFormat="1" applyFont="1" applyAlignment="1">
      <alignment wrapText="1"/>
    </xf>
    <xf numFmtId="10" fontId="6" fillId="5" borderId="5" xfId="0" applyNumberFormat="1" applyFont="1" applyFill="1" applyBorder="1" applyAlignment="1">
      <alignment wrapText="1"/>
    </xf>
    <xf numFmtId="3" fontId="6" fillId="5" borderId="5" xfId="0" applyNumberFormat="1" applyFont="1" applyFill="1" applyBorder="1" applyAlignment="1">
      <alignment horizontal="right" wrapText="1"/>
    </xf>
    <xf numFmtId="10" fontId="9" fillId="5" borderId="5" xfId="0" applyNumberFormat="1" applyFont="1" applyFill="1" applyBorder="1" applyAlignment="1">
      <alignment wrapText="1"/>
    </xf>
    <xf numFmtId="10" fontId="0" fillId="0" borderId="0" xfId="0" applyNumberFormat="1" applyFont="1" applyAlignment="1">
      <alignment wrapText="1"/>
    </xf>
    <xf numFmtId="10" fontId="6" fillId="5" borderId="5" xfId="0" applyNumberFormat="1" applyFont="1" applyFill="1" applyBorder="1" applyAlignment="1">
      <alignment horizontal="right" wrapText="1"/>
    </xf>
    <xf numFmtId="10" fontId="10" fillId="6" borderId="5" xfId="0" applyNumberFormat="1" applyFont="1" applyFill="1" applyBorder="1" applyAlignment="1">
      <alignment wrapText="1"/>
    </xf>
    <xf numFmtId="3" fontId="6" fillId="5" borderId="5" xfId="0" applyNumberFormat="1" applyFont="1" applyFill="1" applyBorder="1" applyAlignment="1">
      <alignment horizontal="right" wrapText="1"/>
    </xf>
    <xf numFmtId="10" fontId="9" fillId="5" borderId="5" xfId="0" applyNumberFormat="1" applyFont="1" applyFill="1" applyBorder="1" applyAlignment="1">
      <alignment horizontal="right" wrapText="1"/>
    </xf>
    <xf numFmtId="166" fontId="6" fillId="5" borderId="5" xfId="0" applyNumberFormat="1" applyFont="1" applyFill="1" applyBorder="1" applyAlignment="1">
      <alignment horizontal="right" wrapText="1"/>
    </xf>
    <xf numFmtId="0" fontId="5" fillId="7" borderId="5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7" borderId="5" xfId="0" applyFont="1" applyFill="1" applyBorder="1" applyAlignment="1">
      <alignment wrapText="1"/>
    </xf>
    <xf numFmtId="10" fontId="10" fillId="6" borderId="5" xfId="0" applyNumberFormat="1" applyFont="1" applyFill="1" applyBorder="1" applyAlignment="1">
      <alignment horizontal="right" wrapText="1"/>
    </xf>
    <xf numFmtId="0" fontId="5" fillId="2" borderId="5" xfId="0" applyFont="1" applyFill="1" applyBorder="1" applyAlignment="1">
      <alignment horizontal="right" wrapText="1"/>
    </xf>
    <xf numFmtId="0" fontId="11" fillId="3" borderId="5" xfId="0" applyFont="1" applyFill="1" applyBorder="1" applyAlignment="1">
      <alignment wrapText="1"/>
    </xf>
    <xf numFmtId="10" fontId="0" fillId="0" borderId="1" xfId="0" applyNumberFormat="1" applyFont="1" applyBorder="1" applyAlignment="1">
      <alignment wrapText="1"/>
    </xf>
    <xf numFmtId="0" fontId="9" fillId="5" borderId="5" xfId="0" applyFont="1" applyFill="1" applyBorder="1" applyAlignment="1">
      <alignment horizontal="right" wrapText="1"/>
    </xf>
    <xf numFmtId="0" fontId="6" fillId="7" borderId="5" xfId="0" applyFont="1" applyFill="1" applyBorder="1" applyAlignment="1">
      <alignment wrapText="1"/>
    </xf>
    <xf numFmtId="166" fontId="11" fillId="3" borderId="5" xfId="0" applyNumberFormat="1" applyFont="1" applyFill="1" applyBorder="1" applyAlignment="1">
      <alignment wrapText="1"/>
    </xf>
    <xf numFmtId="0" fontId="5" fillId="2" borderId="5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wrapText="1"/>
    </xf>
    <xf numFmtId="167" fontId="11" fillId="3" borderId="5" xfId="0" applyNumberFormat="1" applyFont="1" applyFill="1" applyBorder="1" applyAlignment="1">
      <alignment wrapText="1"/>
    </xf>
    <xf numFmtId="166" fontId="11" fillId="4" borderId="5" xfId="0" applyNumberFormat="1" applyFont="1" applyFill="1" applyBorder="1" applyAlignment="1">
      <alignment wrapText="1"/>
    </xf>
    <xf numFmtId="167" fontId="0" fillId="0" borderId="5" xfId="0" applyNumberFormat="1" applyFont="1" applyBorder="1" applyAlignment="1">
      <alignment wrapText="1"/>
    </xf>
    <xf numFmtId="167" fontId="0" fillId="0" borderId="1" xfId="0" applyNumberFormat="1" applyFont="1" applyBorder="1" applyAlignment="1">
      <alignment wrapText="1"/>
    </xf>
    <xf numFmtId="0" fontId="11" fillId="3" borderId="6" xfId="0" applyFont="1" applyFill="1" applyBorder="1" applyAlignment="1">
      <alignment wrapText="1"/>
    </xf>
    <xf numFmtId="167" fontId="11" fillId="4" borderId="5" xfId="0" applyNumberFormat="1" applyFont="1" applyFill="1" applyBorder="1" applyAlignment="1">
      <alignment wrapText="1"/>
    </xf>
    <xf numFmtId="0" fontId="8" fillId="8" borderId="7" xfId="0" applyFont="1" applyFill="1" applyBorder="1" applyAlignment="1">
      <alignment wrapText="1"/>
    </xf>
    <xf numFmtId="166" fontId="11" fillId="8" borderId="7" xfId="0" applyNumberFormat="1" applyFont="1" applyFill="1" applyBorder="1" applyAlignment="1">
      <alignment wrapText="1"/>
    </xf>
    <xf numFmtId="0" fontId="8" fillId="8" borderId="5" xfId="0" applyFont="1" applyFill="1" applyBorder="1" applyAlignment="1">
      <alignment wrapText="1"/>
    </xf>
    <xf numFmtId="166" fontId="11" fillId="8" borderId="5" xfId="0" applyNumberFormat="1" applyFont="1" applyFill="1" applyBorder="1" applyAlignment="1">
      <alignment wrapText="1"/>
    </xf>
    <xf numFmtId="0" fontId="0" fillId="0" borderId="8" xfId="0" applyFont="1" applyBorder="1" applyAlignment="1">
      <alignment wrapText="1"/>
    </xf>
    <xf numFmtId="166" fontId="0" fillId="0" borderId="8" xfId="0" applyNumberFormat="1" applyFont="1" applyBorder="1" applyAlignment="1">
      <alignment wrapText="1"/>
    </xf>
    <xf numFmtId="0" fontId="8" fillId="0" borderId="5" xfId="0" applyFont="1" applyBorder="1" applyAlignment="1">
      <alignment wrapText="1"/>
    </xf>
    <xf numFmtId="167" fontId="11" fillId="0" borderId="5" xfId="0" applyNumberFormat="1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167" fontId="11" fillId="0" borderId="9" xfId="0" applyNumberFormat="1" applyFont="1" applyBorder="1" applyAlignment="1">
      <alignment wrapText="1"/>
    </xf>
    <xf numFmtId="167" fontId="11" fillId="0" borderId="10" xfId="0" applyNumberFormat="1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0" fillId="0" borderId="4" xfId="0" applyFont="1" applyBorder="1" applyAlignment="1">
      <alignment wrapText="1"/>
    </xf>
    <xf numFmtId="167" fontId="11" fillId="0" borderId="11" xfId="0" applyNumberFormat="1" applyFont="1" applyBorder="1" applyAlignment="1">
      <alignment wrapText="1"/>
    </xf>
    <xf numFmtId="0" fontId="8" fillId="0" borderId="12" xfId="0" applyFont="1" applyBorder="1" applyAlignment="1">
      <alignment wrapText="1"/>
    </xf>
    <xf numFmtId="167" fontId="11" fillId="0" borderId="12" xfId="0" applyNumberFormat="1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alueinvestingbootcamp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A12" sqref="A12"/>
    </sheetView>
  </sheetViews>
  <sheetFormatPr defaultColWidth="14.42578125" defaultRowHeight="15" customHeight="1" x14ac:dyDescent="0.2"/>
  <cols>
    <col min="1" max="26" width="8.7109375" customWidth="1"/>
  </cols>
  <sheetData>
    <row r="1" spans="1:9" ht="94.5" customHeight="1" x14ac:dyDescent="0.6">
      <c r="A1" s="62" t="s">
        <v>0</v>
      </c>
      <c r="B1" s="63"/>
      <c r="C1" s="63"/>
      <c r="D1" s="63"/>
      <c r="E1" s="63"/>
      <c r="F1" s="63"/>
      <c r="G1" s="63"/>
      <c r="H1" s="63"/>
      <c r="I1" s="63"/>
    </row>
    <row r="2" spans="1:9" ht="12.75" customHeight="1" x14ac:dyDescent="0.2"/>
    <row r="3" spans="1:9" ht="30.75" customHeight="1" x14ac:dyDescent="0.2">
      <c r="A3" s="64" t="s">
        <v>3</v>
      </c>
      <c r="B3" s="63"/>
      <c r="C3" s="63"/>
      <c r="D3" s="63"/>
      <c r="E3" s="63"/>
      <c r="F3" s="63"/>
      <c r="G3" s="63"/>
      <c r="H3" s="63"/>
      <c r="I3" s="63"/>
    </row>
    <row r="4" spans="1:9" ht="12.75" customHeight="1" x14ac:dyDescent="0.2"/>
    <row r="5" spans="1:9" ht="29.25" customHeight="1" x14ac:dyDescent="0.2">
      <c r="A5" s="63" t="s">
        <v>4</v>
      </c>
      <c r="B5" s="63"/>
      <c r="C5" s="63"/>
      <c r="D5" s="63"/>
      <c r="E5" s="63"/>
      <c r="F5" s="63"/>
      <c r="G5" s="63"/>
      <c r="H5" s="63"/>
      <c r="I5" s="63"/>
    </row>
    <row r="6" spans="1:9" ht="12.75" customHeight="1" x14ac:dyDescent="0.2"/>
    <row r="7" spans="1:9" ht="12.75" customHeight="1" x14ac:dyDescent="0.2">
      <c r="A7" s="63" t="s">
        <v>5</v>
      </c>
      <c r="B7" s="63"/>
      <c r="C7" s="63"/>
      <c r="D7" s="63"/>
      <c r="E7" s="63"/>
      <c r="F7" s="63"/>
      <c r="G7" s="63"/>
      <c r="H7" s="63"/>
      <c r="I7" s="63"/>
    </row>
    <row r="8" spans="1:9" ht="12.75" customHeight="1" x14ac:dyDescent="0.2"/>
    <row r="9" spans="1:9" ht="12.75" customHeight="1" x14ac:dyDescent="0.2"/>
    <row r="10" spans="1:9" ht="12.75" customHeight="1" x14ac:dyDescent="0.2"/>
    <row r="11" spans="1:9" ht="12.75" customHeight="1" x14ac:dyDescent="0.2"/>
    <row r="12" spans="1:9" ht="12.75" customHeight="1" x14ac:dyDescent="0.2"/>
    <row r="13" spans="1:9" ht="12.75" customHeight="1" x14ac:dyDescent="0.2"/>
    <row r="14" spans="1:9" ht="12.75" customHeight="1" x14ac:dyDescent="0.2"/>
    <row r="15" spans="1:9" ht="12.75" customHeight="1" x14ac:dyDescent="0.2"/>
    <row r="16" spans="1:9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4">
    <mergeCell ref="A1:I1"/>
    <mergeCell ref="A5:I5"/>
    <mergeCell ref="A3:I3"/>
    <mergeCell ref="A7:I7"/>
  </mergeCells>
  <hyperlinks>
    <hyperlink ref="A3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9"/>
  <sheetViews>
    <sheetView workbookViewId="0">
      <selection activeCell="D1" sqref="D1"/>
    </sheetView>
  </sheetViews>
  <sheetFormatPr defaultColWidth="14.42578125" defaultRowHeight="15" customHeight="1" x14ac:dyDescent="0.2"/>
  <cols>
    <col min="1" max="1" width="23.85546875" customWidth="1"/>
    <col min="2" max="2" width="15.7109375" customWidth="1"/>
    <col min="3" max="3" width="17.140625" customWidth="1"/>
    <col min="4" max="4" width="20" customWidth="1"/>
    <col min="5" max="26" width="17.140625" customWidth="1"/>
  </cols>
  <sheetData>
    <row r="1" spans="1:5" ht="49.5" customHeight="1" x14ac:dyDescent="0.6">
      <c r="A1" s="65" t="s">
        <v>2</v>
      </c>
      <c r="B1" s="66"/>
      <c r="C1" s="67"/>
      <c r="D1" s="2">
        <f>B19</f>
        <v>170.01623615054422</v>
      </c>
      <c r="E1" s="3"/>
    </row>
    <row r="2" spans="1:5" ht="12.75" customHeight="1" x14ac:dyDescent="0.2">
      <c r="A2" s="4"/>
      <c r="B2" s="4"/>
      <c r="C2" s="4"/>
      <c r="D2" s="4"/>
      <c r="E2" s="3"/>
    </row>
    <row r="3" spans="1:5" ht="12.75" customHeight="1" x14ac:dyDescent="0.2">
      <c r="A3" s="5" t="s">
        <v>6</v>
      </c>
      <c r="B3" s="6"/>
      <c r="C3" s="4"/>
      <c r="D3" s="7"/>
      <c r="E3" s="3"/>
    </row>
    <row r="4" spans="1:5" ht="12.75" customHeight="1" x14ac:dyDescent="0.2">
      <c r="A4" s="9" t="s">
        <v>8</v>
      </c>
      <c r="B4" s="11">
        <v>11.89</v>
      </c>
      <c r="C4" s="4"/>
      <c r="D4" s="4"/>
      <c r="E4" s="3"/>
    </row>
    <row r="5" spans="1:5" ht="12.75" customHeight="1" x14ac:dyDescent="0.2">
      <c r="A5" s="12" t="s">
        <v>10</v>
      </c>
      <c r="B5" s="14">
        <v>15.4</v>
      </c>
      <c r="C5" s="4"/>
      <c r="D5" s="4"/>
      <c r="E5" s="3"/>
    </row>
    <row r="6" spans="1:5" ht="12.75" customHeight="1" x14ac:dyDescent="0.2">
      <c r="A6" s="9" t="s">
        <v>12</v>
      </c>
      <c r="B6" s="16">
        <v>9.8599999999999993E-2</v>
      </c>
      <c r="C6" s="4"/>
      <c r="D6" s="4"/>
      <c r="E6" s="3"/>
    </row>
    <row r="7" spans="1:5" ht="12.75" customHeight="1" x14ac:dyDescent="0.2">
      <c r="A7" s="12" t="s">
        <v>15</v>
      </c>
      <c r="B7" s="18">
        <v>0.25</v>
      </c>
      <c r="C7" s="4"/>
      <c r="D7" s="4"/>
      <c r="E7" s="3"/>
    </row>
    <row r="8" spans="1:5" ht="12.75" customHeight="1" x14ac:dyDescent="0.2">
      <c r="A8" s="9" t="s">
        <v>18</v>
      </c>
      <c r="B8" s="21">
        <f>B6*(1-B7)</f>
        <v>7.3949999999999988E-2</v>
      </c>
      <c r="C8" s="4"/>
      <c r="D8" s="4"/>
      <c r="E8" s="3"/>
    </row>
    <row r="9" spans="1:5" ht="12.75" customHeight="1" x14ac:dyDescent="0.2">
      <c r="A9" s="9" t="s">
        <v>19</v>
      </c>
      <c r="B9" s="18">
        <v>0.09</v>
      </c>
      <c r="C9" s="4"/>
      <c r="D9" s="4"/>
      <c r="E9" s="3"/>
    </row>
    <row r="10" spans="1:5" ht="12.75" customHeight="1" x14ac:dyDescent="0.2">
      <c r="A10" s="4"/>
      <c r="B10" s="4"/>
      <c r="C10" s="4"/>
      <c r="D10" s="4"/>
      <c r="E10" s="3"/>
    </row>
    <row r="11" spans="1:5" ht="12.75" customHeight="1" x14ac:dyDescent="0.2">
      <c r="A11" s="25" t="s">
        <v>21</v>
      </c>
      <c r="B11" s="27"/>
      <c r="C11" s="4"/>
      <c r="D11" s="4"/>
      <c r="E11" s="3"/>
    </row>
    <row r="12" spans="1:5" ht="12.75" customHeight="1" x14ac:dyDescent="0.2">
      <c r="A12" s="29" t="s">
        <v>22</v>
      </c>
      <c r="B12" s="29" t="s">
        <v>24</v>
      </c>
      <c r="C12" s="4"/>
      <c r="D12" s="4"/>
      <c r="E12" s="3"/>
    </row>
    <row r="13" spans="1:5" ht="12.75" customHeight="1" x14ac:dyDescent="0.2">
      <c r="A13" s="30">
        <v>1</v>
      </c>
      <c r="B13" s="34">
        <f>(B4*(1+$B$8))</f>
        <v>12.769265499999999</v>
      </c>
      <c r="C13" s="4"/>
      <c r="D13" s="4"/>
      <c r="E13" s="3"/>
    </row>
    <row r="14" spans="1:5" ht="12.75" customHeight="1" x14ac:dyDescent="0.2">
      <c r="A14" s="36">
        <v>2</v>
      </c>
      <c r="B14" s="38">
        <f t="shared" ref="B14:B17" si="0">B13*(1+($B$8))</f>
        <v>13.713552683724998</v>
      </c>
      <c r="C14" s="4"/>
      <c r="D14" s="4"/>
      <c r="E14" s="3"/>
    </row>
    <row r="15" spans="1:5" ht="12.75" customHeight="1" x14ac:dyDescent="0.2">
      <c r="A15" s="30">
        <v>3</v>
      </c>
      <c r="B15" s="38">
        <f t="shared" si="0"/>
        <v>14.727669904686461</v>
      </c>
      <c r="C15" s="4"/>
      <c r="D15" s="4"/>
      <c r="E15" s="3"/>
    </row>
    <row r="16" spans="1:5" ht="12.75" customHeight="1" x14ac:dyDescent="0.2">
      <c r="A16" s="36">
        <v>4</v>
      </c>
      <c r="B16" s="38">
        <f t="shared" si="0"/>
        <v>15.816781094138024</v>
      </c>
      <c r="C16" s="4"/>
      <c r="D16" s="4"/>
      <c r="E16" s="3"/>
    </row>
    <row r="17" spans="1:5" ht="12.75" customHeight="1" x14ac:dyDescent="0.2">
      <c r="A17" s="41">
        <v>5</v>
      </c>
      <c r="B17" s="38">
        <f t="shared" si="0"/>
        <v>16.98643205604953</v>
      </c>
      <c r="C17" s="4"/>
      <c r="D17" s="4"/>
      <c r="E17" s="3"/>
    </row>
    <row r="18" spans="1:5" ht="12.75" customHeight="1" x14ac:dyDescent="0.2">
      <c r="A18" s="43" t="s">
        <v>32</v>
      </c>
      <c r="B18" s="44">
        <f>B17*B5</f>
        <v>261.59105366316277</v>
      </c>
      <c r="C18" s="4"/>
      <c r="D18" s="4"/>
      <c r="E18" s="3"/>
    </row>
    <row r="19" spans="1:5" ht="12.75" customHeight="1" x14ac:dyDescent="0.2">
      <c r="A19" s="45" t="s">
        <v>33</v>
      </c>
      <c r="B19" s="46">
        <f>B18/((1+B9)^5)</f>
        <v>170.01623615054422</v>
      </c>
      <c r="C19" s="4"/>
      <c r="D19" s="4"/>
      <c r="E19" s="3"/>
    </row>
    <row r="20" spans="1:5" ht="12.75" customHeight="1" x14ac:dyDescent="0.2">
      <c r="A20" s="47"/>
      <c r="B20" s="48"/>
      <c r="C20" s="47"/>
      <c r="D20" s="47"/>
    </row>
    <row r="21" spans="1:5" ht="12.75" customHeight="1" x14ac:dyDescent="0.2"/>
    <row r="22" spans="1:5" ht="12.75" customHeight="1" x14ac:dyDescent="0.2"/>
    <row r="23" spans="1:5" ht="12.75" customHeight="1" x14ac:dyDescent="0.2"/>
    <row r="24" spans="1:5" ht="12.75" customHeight="1" x14ac:dyDescent="0.2"/>
    <row r="25" spans="1:5" ht="12.75" customHeight="1" x14ac:dyDescent="0.2"/>
    <row r="26" spans="1:5" ht="12.75" customHeight="1" x14ac:dyDescent="0.2"/>
    <row r="27" spans="1:5" ht="12.75" customHeight="1" x14ac:dyDescent="0.2"/>
    <row r="28" spans="1:5" ht="12.75" customHeight="1" x14ac:dyDescent="0.2"/>
    <row r="29" spans="1:5" ht="12.75" customHeight="1" x14ac:dyDescent="0.2"/>
    <row r="30" spans="1:5" ht="12.75" customHeight="1" x14ac:dyDescent="0.2"/>
    <row r="31" spans="1:5" ht="12.75" customHeight="1" x14ac:dyDescent="0.2"/>
    <row r="32" spans="1:5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mergeCells count="1">
    <mergeCell ref="A1:C1"/>
  </mergeCells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5.42578125" customWidth="1"/>
    <col min="2" max="2" width="19.5703125" customWidth="1"/>
    <col min="3" max="3" width="17.140625" customWidth="1"/>
    <col min="4" max="4" width="20.85546875" customWidth="1"/>
    <col min="5" max="26" width="17.140625" customWidth="1"/>
  </cols>
  <sheetData>
    <row r="1" spans="1:26" ht="48" customHeight="1" x14ac:dyDescent="0.6">
      <c r="A1" s="65" t="s">
        <v>1</v>
      </c>
      <c r="B1" s="66"/>
      <c r="C1" s="67"/>
      <c r="D1" s="2">
        <f>C32/B7</f>
        <v>185.33566879705538</v>
      </c>
      <c r="E1" s="4"/>
    </row>
    <row r="2" spans="1:26" ht="12.75" customHeight="1" x14ac:dyDescent="0.2">
      <c r="A2" s="4"/>
      <c r="B2" s="4"/>
      <c r="C2" s="4"/>
      <c r="D2" s="4"/>
      <c r="E2" s="4"/>
    </row>
    <row r="3" spans="1:26" ht="12.75" customHeight="1" x14ac:dyDescent="0.2">
      <c r="A3" s="5" t="s">
        <v>6</v>
      </c>
      <c r="B3" s="6"/>
      <c r="C3" s="4"/>
      <c r="D3" s="4"/>
      <c r="E3" s="4"/>
    </row>
    <row r="4" spans="1:26" ht="12.75" customHeight="1" x14ac:dyDescent="0.2">
      <c r="A4" s="8" t="s">
        <v>7</v>
      </c>
      <c r="B4" s="10">
        <v>48844000</v>
      </c>
      <c r="C4" s="4"/>
      <c r="D4" s="4"/>
      <c r="E4" s="4"/>
    </row>
    <row r="5" spans="1:26" ht="12.75" customHeight="1" x14ac:dyDescent="0.2">
      <c r="A5" s="8" t="s">
        <v>9</v>
      </c>
      <c r="B5" s="10">
        <v>248028000</v>
      </c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3" t="s">
        <v>11</v>
      </c>
      <c r="B6" s="10">
        <v>58245000</v>
      </c>
      <c r="C6" s="4"/>
      <c r="D6" s="4"/>
      <c r="E6" s="4"/>
      <c r="K6" s="15"/>
    </row>
    <row r="7" spans="1:26" ht="12.75" customHeight="1" x14ac:dyDescent="0.2">
      <c r="A7" s="8" t="s">
        <v>13</v>
      </c>
      <c r="B7" s="17">
        <v>4520000</v>
      </c>
      <c r="C7" s="4"/>
      <c r="D7" s="4"/>
      <c r="E7" s="4"/>
      <c r="G7" s="19"/>
      <c r="H7" s="19"/>
      <c r="I7" s="19"/>
      <c r="J7" s="19"/>
      <c r="K7" s="19"/>
    </row>
    <row r="8" spans="1:26" ht="12.75" customHeight="1" x14ac:dyDescent="0.2">
      <c r="A8" s="9" t="s">
        <v>12</v>
      </c>
      <c r="B8" s="20">
        <v>9.8599999999999993E-2</v>
      </c>
      <c r="C8" s="4"/>
      <c r="D8" s="4"/>
      <c r="E8" s="4"/>
      <c r="K8" s="15"/>
    </row>
    <row r="9" spans="1:26" ht="12.75" customHeight="1" x14ac:dyDescent="0.2">
      <c r="A9" s="12" t="s">
        <v>15</v>
      </c>
      <c r="B9" s="23">
        <v>0.25</v>
      </c>
      <c r="C9" s="4"/>
      <c r="D9" s="4"/>
      <c r="E9" s="4"/>
      <c r="K9" s="15"/>
    </row>
    <row r="10" spans="1:26" ht="12.75" customHeight="1" x14ac:dyDescent="0.2">
      <c r="A10" s="9" t="s">
        <v>18</v>
      </c>
      <c r="B10" s="28">
        <f>B8*(1-B9)</f>
        <v>7.3949999999999988E-2</v>
      </c>
      <c r="C10" s="4"/>
      <c r="D10" s="4"/>
      <c r="E10" s="4"/>
    </row>
    <row r="11" spans="1:26" ht="12.75" customHeight="1" x14ac:dyDescent="0.2">
      <c r="A11" s="12" t="s">
        <v>23</v>
      </c>
      <c r="B11" s="23">
        <v>0.05</v>
      </c>
      <c r="C11" s="4"/>
      <c r="D11" s="4"/>
      <c r="E11" s="4"/>
    </row>
    <row r="12" spans="1:26" ht="12.75" customHeight="1" x14ac:dyDescent="0.2">
      <c r="A12" s="9" t="s">
        <v>19</v>
      </c>
      <c r="B12" s="20">
        <v>0.09</v>
      </c>
      <c r="C12" s="4"/>
      <c r="D12" s="4"/>
      <c r="E12" s="4"/>
    </row>
    <row r="13" spans="1:26" ht="12.75" customHeight="1" x14ac:dyDescent="0.2">
      <c r="A13" s="8" t="s">
        <v>25</v>
      </c>
      <c r="B13" s="32">
        <v>12</v>
      </c>
      <c r="C13" s="4"/>
      <c r="D13" s="4"/>
      <c r="E13" s="4"/>
    </row>
    <row r="14" spans="1:26" ht="12.75" customHeight="1" x14ac:dyDescent="0.2">
      <c r="A14" s="4"/>
      <c r="B14" s="4"/>
      <c r="C14" s="4"/>
      <c r="D14" s="4"/>
      <c r="E14" s="4"/>
    </row>
    <row r="15" spans="1:26" ht="12.75" customHeight="1" x14ac:dyDescent="0.2">
      <c r="A15" s="25" t="s">
        <v>21</v>
      </c>
      <c r="B15" s="33"/>
      <c r="C15" s="33"/>
      <c r="D15" s="4"/>
      <c r="E15" s="4"/>
    </row>
    <row r="16" spans="1:26" ht="12.75" customHeight="1" x14ac:dyDescent="0.2">
      <c r="A16" s="29" t="s">
        <v>22</v>
      </c>
      <c r="B16" s="5" t="s">
        <v>30</v>
      </c>
      <c r="C16" s="5" t="s">
        <v>31</v>
      </c>
      <c r="D16" s="4"/>
      <c r="E16" s="4"/>
    </row>
    <row r="17" spans="1:26" ht="12.75" customHeight="1" x14ac:dyDescent="0.2">
      <c r="A17" s="30">
        <v>1</v>
      </c>
      <c r="B17" s="37">
        <f>B6*(1+B10)</f>
        <v>62552217.75</v>
      </c>
      <c r="C17" s="37">
        <f t="shared" ref="C17:C26" si="0">B17/((1+$B$12)^(A17))</f>
        <v>57387355.733944952</v>
      </c>
      <c r="D17" s="39"/>
      <c r="E17" s="39"/>
    </row>
    <row r="18" spans="1:26" ht="12.75" customHeight="1" x14ac:dyDescent="0.2">
      <c r="A18" s="36">
        <v>2</v>
      </c>
      <c r="B18" s="42">
        <f t="shared" ref="B18:B26" si="1">B17*((1+($B$10*((1-$B$11)^(A18-1)))))</f>
        <v>66946667.427481875</v>
      </c>
      <c r="C18" s="42">
        <f t="shared" si="0"/>
        <v>56347670.589581572</v>
      </c>
      <c r="D18" s="39"/>
      <c r="E18" s="39"/>
    </row>
    <row r="19" spans="1:26" ht="12.75" customHeight="1" x14ac:dyDescent="0.2">
      <c r="A19" s="30">
        <v>3</v>
      </c>
      <c r="B19" s="42">
        <f t="shared" si="1"/>
        <v>71414679.643258587</v>
      </c>
      <c r="C19" s="42">
        <f t="shared" si="0"/>
        <v>55145235.854377449</v>
      </c>
      <c r="D19" s="39"/>
      <c r="E19" s="39"/>
    </row>
    <row r="20" spans="1:26" ht="12.75" customHeight="1" x14ac:dyDescent="0.2">
      <c r="A20" s="36">
        <v>4</v>
      </c>
      <c r="B20" s="42">
        <f t="shared" si="1"/>
        <v>75942576.096186906</v>
      </c>
      <c r="C20" s="42">
        <f t="shared" si="0"/>
        <v>53799635.499775954</v>
      </c>
      <c r="D20" s="39"/>
      <c r="E20" s="39"/>
    </row>
    <row r="21" spans="1:26" ht="12.75" customHeight="1" x14ac:dyDescent="0.2">
      <c r="A21" s="30">
        <v>5</v>
      </c>
      <c r="B21" s="42">
        <f t="shared" si="1"/>
        <v>80516805.323530257</v>
      </c>
      <c r="C21" s="42">
        <f t="shared" si="0"/>
        <v>52330398.904236004</v>
      </c>
      <c r="D21" s="39"/>
      <c r="E21" s="39"/>
    </row>
    <row r="22" spans="1:26" ht="12.75" customHeight="1" x14ac:dyDescent="0.2">
      <c r="A22" s="36">
        <v>6</v>
      </c>
      <c r="B22" s="42">
        <f t="shared" si="1"/>
        <v>85124065.51904808</v>
      </c>
      <c r="C22" s="42">
        <f t="shared" si="0"/>
        <v>50756699.000134028</v>
      </c>
      <c r="D22" s="39"/>
      <c r="E22" s="39"/>
    </row>
    <row r="23" spans="1:26" ht="12.75" customHeight="1" x14ac:dyDescent="0.2">
      <c r="A23" s="30">
        <v>7</v>
      </c>
      <c r="B23" s="42">
        <f t="shared" si="1"/>
        <v>89751413.577781245</v>
      </c>
      <c r="C23" s="42">
        <f t="shared" si="0"/>
        <v>49097096.750141814</v>
      </c>
      <c r="D23" s="39"/>
      <c r="E23" s="39"/>
    </row>
    <row r="24" spans="1:26" ht="12.75" customHeight="1" x14ac:dyDescent="0.2">
      <c r="A24" s="36">
        <v>8</v>
      </c>
      <c r="B24" s="42">
        <f t="shared" si="1"/>
        <v>94386359.94121629</v>
      </c>
      <c r="C24" s="42">
        <f t="shared" si="0"/>
        <v>47369331.31555301</v>
      </c>
      <c r="D24" s="39"/>
      <c r="E24" s="39"/>
    </row>
    <row r="25" spans="1:26" ht="12.75" customHeight="1" x14ac:dyDescent="0.2">
      <c r="A25" s="30">
        <v>9</v>
      </c>
      <c r="B25" s="42">
        <f t="shared" si="1"/>
        <v>99016949.181115761</v>
      </c>
      <c r="C25" s="42">
        <f t="shared" si="0"/>
        <v>45590154.04593955</v>
      </c>
      <c r="D25" s="39"/>
      <c r="E25" s="39"/>
    </row>
    <row r="26" spans="1:26" ht="12.75" customHeight="1" x14ac:dyDescent="0.2">
      <c r="A26" s="36">
        <v>10</v>
      </c>
      <c r="B26" s="42">
        <f t="shared" si="1"/>
        <v>103631826.57171266</v>
      </c>
      <c r="C26" s="42">
        <f t="shared" si="0"/>
        <v>43775203.482231237</v>
      </c>
      <c r="D26" s="39"/>
      <c r="E26" s="39"/>
    </row>
    <row r="27" spans="1:26" ht="12.75" customHeight="1" x14ac:dyDescent="0.2">
      <c r="A27" s="4"/>
      <c r="B27" s="4"/>
      <c r="C27" s="4"/>
      <c r="D27" s="4"/>
      <c r="E27" s="4"/>
    </row>
    <row r="28" spans="1:26" ht="12.75" customHeight="1" x14ac:dyDescent="0.2">
      <c r="A28" s="4"/>
      <c r="B28" s="49" t="s">
        <v>34</v>
      </c>
      <c r="C28" s="50">
        <f>SUM(C17:C26)</f>
        <v>511598781.1759156</v>
      </c>
      <c r="D28" s="4"/>
      <c r="E28" s="4"/>
    </row>
    <row r="29" spans="1:26" ht="12.75" customHeight="1" x14ac:dyDescent="0.2">
      <c r="A29" s="4"/>
      <c r="B29" s="49" t="s">
        <v>37</v>
      </c>
      <c r="C29" s="50">
        <f>C26*B13</f>
        <v>525302441.78677487</v>
      </c>
      <c r="D29" s="4"/>
      <c r="E29" s="4"/>
    </row>
    <row r="30" spans="1:26" ht="12.75" customHeight="1" x14ac:dyDescent="0.2">
      <c r="A30" s="4"/>
      <c r="B30" s="51" t="s">
        <v>39</v>
      </c>
      <c r="C30" s="53">
        <f t="shared" ref="C30:C31" si="2">B4</f>
        <v>48844000</v>
      </c>
      <c r="D30" s="4" t="s">
        <v>40</v>
      </c>
      <c r="E30" s="4"/>
    </row>
    <row r="31" spans="1:26" ht="12.75" customHeight="1" x14ac:dyDescent="0.2">
      <c r="A31" s="55"/>
      <c r="B31" s="51" t="s">
        <v>9</v>
      </c>
      <c r="C31" s="53">
        <f t="shared" si="2"/>
        <v>248028000</v>
      </c>
      <c r="D31" s="57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">
      <c r="A32" s="4"/>
      <c r="B32" s="59" t="s">
        <v>42</v>
      </c>
      <c r="C32" s="60">
        <f>SUM(C28:C30)-C31</f>
        <v>837717222.96269035</v>
      </c>
      <c r="D32" s="4"/>
      <c r="E32" s="4"/>
    </row>
    <row r="33" spans="1:5" ht="12.75" customHeight="1" x14ac:dyDescent="0.2">
      <c r="A33" s="4"/>
      <c r="B33" s="4"/>
      <c r="C33" s="4"/>
      <c r="D33" s="4"/>
      <c r="E33" s="61"/>
    </row>
    <row r="34" spans="1:5" ht="12.75" customHeight="1" x14ac:dyDescent="0.2">
      <c r="A34" s="61"/>
      <c r="B34" s="61"/>
      <c r="C34" s="61"/>
      <c r="D34" s="61"/>
      <c r="E34" s="61"/>
    </row>
    <row r="35" spans="1:5" ht="12.75" customHeight="1" x14ac:dyDescent="0.2"/>
    <row r="36" spans="1:5" ht="12.75" customHeight="1" x14ac:dyDescent="0.2"/>
    <row r="37" spans="1:5" ht="12.75" customHeight="1" x14ac:dyDescent="0.2"/>
    <row r="38" spans="1:5" ht="12.75" customHeight="1" x14ac:dyDescent="0.2"/>
    <row r="39" spans="1:5" ht="12.75" customHeight="1" x14ac:dyDescent="0.2"/>
    <row r="40" spans="1:5" ht="12.75" customHeight="1" x14ac:dyDescent="0.2"/>
    <row r="41" spans="1:5" ht="12.75" customHeight="1" x14ac:dyDescent="0.2"/>
    <row r="42" spans="1:5" ht="12.75" customHeight="1" x14ac:dyDescent="0.2"/>
    <row r="43" spans="1:5" ht="12.75" customHeight="1" x14ac:dyDescent="0.2"/>
    <row r="44" spans="1:5" ht="12.75" customHeight="1" x14ac:dyDescent="0.2"/>
    <row r="45" spans="1:5" ht="12.75" customHeight="1" x14ac:dyDescent="0.2"/>
    <row r="46" spans="1:5" ht="12.75" customHeight="1" x14ac:dyDescent="0.2"/>
    <row r="47" spans="1:5" ht="12.75" customHeight="1" x14ac:dyDescent="0.2"/>
    <row r="48" spans="1:5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A1:C1"/>
  </mergeCells>
  <pageMargins left="0.7" right="0.7" top="0.75" bottom="0.75" header="0" footer="0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9"/>
  <sheetViews>
    <sheetView workbookViewId="0">
      <pane ySplit="1" topLeftCell="A2" activePane="bottomLeft" state="frozen"/>
      <selection pane="bottomLeft" activeCell="B43" sqref="B43"/>
    </sheetView>
  </sheetViews>
  <sheetFormatPr defaultColWidth="14.42578125" defaultRowHeight="15" customHeight="1" x14ac:dyDescent="0.2"/>
  <cols>
    <col min="1" max="1" width="24.85546875" customWidth="1"/>
    <col min="2" max="2" width="19.5703125" customWidth="1"/>
    <col min="3" max="3" width="17.140625" customWidth="1"/>
    <col min="4" max="4" width="22.5703125" customWidth="1"/>
    <col min="5" max="26" width="17.140625" customWidth="1"/>
  </cols>
  <sheetData>
    <row r="1" spans="1:5" ht="48" customHeight="1" x14ac:dyDescent="0.6">
      <c r="A1" s="65" t="s">
        <v>14</v>
      </c>
      <c r="B1" s="66"/>
      <c r="C1" s="67"/>
      <c r="D1" s="2">
        <f>C31</f>
        <v>116.57792047556343</v>
      </c>
      <c r="E1" s="3"/>
    </row>
    <row r="2" spans="1:5" ht="12.75" customHeight="1" x14ac:dyDescent="0.2">
      <c r="A2" s="4"/>
      <c r="B2" s="4"/>
      <c r="C2" s="4"/>
      <c r="D2" s="4"/>
      <c r="E2" s="3"/>
    </row>
    <row r="3" spans="1:5" ht="12.75" customHeight="1" x14ac:dyDescent="0.2">
      <c r="A3" s="5" t="s">
        <v>6</v>
      </c>
      <c r="B3" s="6"/>
      <c r="C3" s="4"/>
      <c r="D3" s="4"/>
      <c r="E3" s="3"/>
    </row>
    <row r="4" spans="1:5" ht="12.75" customHeight="1" x14ac:dyDescent="0.2">
      <c r="A4" s="8" t="s">
        <v>16</v>
      </c>
      <c r="B4" s="10">
        <v>90488000</v>
      </c>
      <c r="C4" s="4"/>
      <c r="D4" s="4"/>
      <c r="E4" s="3"/>
    </row>
    <row r="5" spans="1:5" ht="12.75" customHeight="1" x14ac:dyDescent="0.2">
      <c r="A5" s="13" t="s">
        <v>17</v>
      </c>
      <c r="B5" s="20">
        <v>0.4506</v>
      </c>
      <c r="C5" s="4"/>
      <c r="D5" s="4"/>
      <c r="E5" s="3"/>
    </row>
    <row r="6" spans="1:5" ht="12.75" customHeight="1" x14ac:dyDescent="0.2">
      <c r="A6" s="12" t="s">
        <v>13</v>
      </c>
      <c r="B6" s="22">
        <v>4520000</v>
      </c>
      <c r="C6" s="4"/>
      <c r="D6" s="4"/>
      <c r="E6" s="3"/>
    </row>
    <row r="7" spans="1:5" ht="12.75" customHeight="1" x14ac:dyDescent="0.2">
      <c r="A7" s="13" t="s">
        <v>20</v>
      </c>
      <c r="B7" s="24">
        <v>3</v>
      </c>
      <c r="C7" s="4"/>
      <c r="D7" s="26"/>
      <c r="E7" s="3"/>
    </row>
    <row r="8" spans="1:5" ht="12.75" customHeight="1" x14ac:dyDescent="0.2">
      <c r="A8" s="8" t="s">
        <v>12</v>
      </c>
      <c r="B8" s="20">
        <v>9.8599999999999993E-2</v>
      </c>
      <c r="C8" s="4"/>
      <c r="D8" s="4"/>
      <c r="E8" s="3"/>
    </row>
    <row r="9" spans="1:5" ht="12.75" customHeight="1" x14ac:dyDescent="0.2">
      <c r="A9" s="9" t="s">
        <v>15</v>
      </c>
      <c r="B9" s="23">
        <v>0.25</v>
      </c>
      <c r="C9" s="4"/>
      <c r="D9" s="4"/>
      <c r="E9" s="3"/>
    </row>
    <row r="10" spans="1:5" ht="12.75" customHeight="1" x14ac:dyDescent="0.2">
      <c r="A10" s="12" t="s">
        <v>18</v>
      </c>
      <c r="B10" s="28">
        <f>B8*(1-B9)</f>
        <v>7.3949999999999988E-2</v>
      </c>
      <c r="C10" s="4"/>
      <c r="D10" s="4"/>
      <c r="E10" s="3"/>
    </row>
    <row r="11" spans="1:5" ht="12.75" customHeight="1" x14ac:dyDescent="0.2">
      <c r="A11" s="9" t="s">
        <v>19</v>
      </c>
      <c r="B11" s="20">
        <v>0.09</v>
      </c>
      <c r="C11" s="4"/>
      <c r="D11" s="4"/>
      <c r="E11" s="31"/>
    </row>
    <row r="12" spans="1:5" ht="12.75" customHeight="1" x14ac:dyDescent="0.2">
      <c r="A12" s="4"/>
      <c r="B12" s="4"/>
      <c r="C12" s="4"/>
      <c r="D12" s="4"/>
      <c r="E12" s="3"/>
    </row>
    <row r="13" spans="1:5" ht="12.75" customHeight="1" x14ac:dyDescent="0.2">
      <c r="A13" s="25" t="s">
        <v>26</v>
      </c>
      <c r="B13" s="33"/>
      <c r="C13" s="33"/>
      <c r="D13" s="33"/>
      <c r="E13" s="3"/>
    </row>
    <row r="14" spans="1:5" ht="12.75" customHeight="1" x14ac:dyDescent="0.2">
      <c r="A14" s="29" t="s">
        <v>22</v>
      </c>
      <c r="B14" s="5" t="s">
        <v>27</v>
      </c>
      <c r="C14" s="35" t="s">
        <v>28</v>
      </c>
      <c r="D14" s="5" t="s">
        <v>29</v>
      </c>
      <c r="E14" s="3"/>
    </row>
    <row r="15" spans="1:5" ht="12.75" customHeight="1" x14ac:dyDescent="0.2">
      <c r="A15" s="30">
        <v>1</v>
      </c>
      <c r="B15" s="37">
        <f>(B4*(1+B10))/B6</f>
        <v>21.499908761061945</v>
      </c>
      <c r="C15" s="37">
        <f>($B$7)*(1+$B$10)</f>
        <v>3.2218499999999999</v>
      </c>
      <c r="D15" s="37">
        <f t="shared" ref="D15:D24" si="0">C15/((1+$B$11)^(A15-1))</f>
        <v>3.2218499999999999</v>
      </c>
      <c r="E15" s="40"/>
    </row>
    <row r="16" spans="1:5" ht="12.75" customHeight="1" x14ac:dyDescent="0.2">
      <c r="A16" s="36">
        <v>2</v>
      </c>
      <c r="B16" s="42">
        <f t="shared" ref="B16:C16" si="1">B15*(1+$B$10)</f>
        <v>23.089827013942475</v>
      </c>
      <c r="C16" s="37">
        <f t="shared" si="1"/>
        <v>3.4601058074999997</v>
      </c>
      <c r="D16" s="37">
        <f t="shared" si="0"/>
        <v>3.1744089977064216</v>
      </c>
      <c r="E16" s="40"/>
    </row>
    <row r="17" spans="1:5" ht="12.75" customHeight="1" x14ac:dyDescent="0.2">
      <c r="A17" s="30">
        <v>3</v>
      </c>
      <c r="B17" s="42">
        <f t="shared" ref="B17:C17" si="2">B16*(1+$B$10)</f>
        <v>24.79731972162352</v>
      </c>
      <c r="C17" s="37">
        <f t="shared" si="2"/>
        <v>3.7159806319646247</v>
      </c>
      <c r="D17" s="37">
        <f t="shared" si="0"/>
        <v>3.1276665532906525</v>
      </c>
      <c r="E17" s="40"/>
    </row>
    <row r="18" spans="1:5" ht="12.75" customHeight="1" x14ac:dyDescent="0.2">
      <c r="A18" s="36">
        <v>4</v>
      </c>
      <c r="B18" s="42">
        <f t="shared" ref="B18:C18" si="3">B17*(1+$B$10)</f>
        <v>26.631081515037579</v>
      </c>
      <c r="C18" s="37">
        <f t="shared" si="3"/>
        <v>3.9907773996984086</v>
      </c>
      <c r="D18" s="37">
        <f t="shared" si="0"/>
        <v>3.0816123806481617</v>
      </c>
      <c r="E18" s="40"/>
    </row>
    <row r="19" spans="1:5" ht="12.75" customHeight="1" x14ac:dyDescent="0.2">
      <c r="A19" s="30">
        <v>5</v>
      </c>
      <c r="B19" s="42">
        <f t="shared" ref="B19:C19" si="4">B18*(1+$B$10)</f>
        <v>28.600449993074605</v>
      </c>
      <c r="C19" s="37">
        <f t="shared" si="4"/>
        <v>4.2858953884061055</v>
      </c>
      <c r="D19" s="37">
        <f t="shared" si="0"/>
        <v>3.0362363451349474</v>
      </c>
      <c r="E19" s="40"/>
    </row>
    <row r="20" spans="1:5" ht="12.75" customHeight="1" x14ac:dyDescent="0.2">
      <c r="A20" s="36">
        <v>6</v>
      </c>
      <c r="B20" s="42">
        <f t="shared" ref="B20:C20" si="5">B19*(1+$B$10)</f>
        <v>30.715453270062472</v>
      </c>
      <c r="C20" s="37">
        <f t="shared" si="5"/>
        <v>4.6028373523787369</v>
      </c>
      <c r="D20" s="37">
        <f t="shared" si="0"/>
        <v>2.9915284613373179</v>
      </c>
      <c r="E20" s="40"/>
    </row>
    <row r="21" spans="1:5" ht="12.75" customHeight="1" x14ac:dyDescent="0.2">
      <c r="A21" s="30">
        <v>7</v>
      </c>
      <c r="B21" s="42">
        <f t="shared" ref="B21:C21" si="6">B20*(1+$B$10)</f>
        <v>32.986861039383591</v>
      </c>
      <c r="C21" s="37">
        <f t="shared" si="6"/>
        <v>4.9432171745871445</v>
      </c>
      <c r="D21" s="37">
        <f t="shared" si="0"/>
        <v>2.9474788908745064</v>
      </c>
      <c r="E21" s="40"/>
    </row>
    <row r="22" spans="1:5" ht="12.75" customHeight="1" x14ac:dyDescent="0.2">
      <c r="A22" s="36">
        <v>8</v>
      </c>
      <c r="B22" s="42">
        <f t="shared" ref="B22:C22" si="7">B21*(1+$B$10)</f>
        <v>35.426239413246009</v>
      </c>
      <c r="C22" s="37">
        <f t="shared" si="7"/>
        <v>5.3087680846478635</v>
      </c>
      <c r="D22" s="37">
        <f t="shared" si="0"/>
        <v>2.9040779402336478</v>
      </c>
      <c r="E22" s="40"/>
    </row>
    <row r="23" spans="1:5" ht="12.75" customHeight="1" x14ac:dyDescent="0.2">
      <c r="A23" s="30">
        <v>9</v>
      </c>
      <c r="B23" s="42">
        <f t="shared" ref="B23:C23" si="8">B22*(1+$B$10)</f>
        <v>38.046009817855548</v>
      </c>
      <c r="C23" s="37">
        <f t="shared" si="8"/>
        <v>5.7013514845075726</v>
      </c>
      <c r="D23" s="37">
        <f t="shared" si="0"/>
        <v>2.8613160586366289</v>
      </c>
      <c r="E23" s="40"/>
    </row>
    <row r="24" spans="1:5" ht="12.75" customHeight="1" x14ac:dyDescent="0.2">
      <c r="A24" s="36">
        <v>10</v>
      </c>
      <c r="B24" s="42">
        <f t="shared" ref="B24:C24" si="9">B23*(1+$B$10)</f>
        <v>40.859512243885966</v>
      </c>
      <c r="C24" s="37">
        <f t="shared" si="9"/>
        <v>6.1229664267869071</v>
      </c>
      <c r="D24" s="37">
        <f t="shared" si="0"/>
        <v>2.8191838359383552</v>
      </c>
      <c r="E24" s="40"/>
    </row>
    <row r="25" spans="1:5" ht="12.75" customHeight="1" x14ac:dyDescent="0.2">
      <c r="A25" s="4"/>
      <c r="B25" s="4"/>
      <c r="C25" s="4"/>
      <c r="D25" s="4"/>
      <c r="E25" s="3"/>
    </row>
    <row r="26" spans="1:5" ht="12.75" customHeight="1" x14ac:dyDescent="0.2">
      <c r="A26" s="4"/>
      <c r="B26" s="49" t="s">
        <v>35</v>
      </c>
      <c r="C26" s="50">
        <f>B24*B5</f>
        <v>18.411296217095018</v>
      </c>
      <c r="D26" s="4"/>
      <c r="E26" s="3"/>
    </row>
    <row r="27" spans="1:5" ht="12.75" customHeight="1" x14ac:dyDescent="0.2">
      <c r="A27" s="4"/>
      <c r="B27" s="49" t="s">
        <v>36</v>
      </c>
      <c r="C27" s="50">
        <f>C26/B11</f>
        <v>204.56995796772242</v>
      </c>
      <c r="D27" s="4"/>
      <c r="E27" s="3"/>
    </row>
    <row r="28" spans="1:5" ht="12.75" customHeight="1" x14ac:dyDescent="0.2">
      <c r="A28" s="4"/>
      <c r="B28" s="49"/>
      <c r="C28" s="50"/>
      <c r="D28" s="4"/>
      <c r="E28" s="3"/>
    </row>
    <row r="29" spans="1:5" ht="12.75" customHeight="1" x14ac:dyDescent="0.2">
      <c r="A29" s="4"/>
      <c r="B29" s="49" t="s">
        <v>38</v>
      </c>
      <c r="C29" s="50">
        <f>C27/((1+B11)^10)</f>
        <v>86.41256101176279</v>
      </c>
      <c r="D29" s="4"/>
      <c r="E29" s="3"/>
    </row>
    <row r="30" spans="1:5" ht="12.75" customHeight="1" x14ac:dyDescent="0.2">
      <c r="A30" s="4"/>
      <c r="B30" s="52" t="s">
        <v>29</v>
      </c>
      <c r="C30" s="54">
        <f>SUM(D15:D24)</f>
        <v>30.165359463800637</v>
      </c>
      <c r="D30" s="4" t="s">
        <v>40</v>
      </c>
      <c r="E30" s="3"/>
    </row>
    <row r="31" spans="1:5" ht="12.75" customHeight="1" x14ac:dyDescent="0.2">
      <c r="A31" s="4"/>
      <c r="B31" s="56" t="s">
        <v>41</v>
      </c>
      <c r="C31" s="58">
        <f>SUM(C29:C30)</f>
        <v>116.57792047556343</v>
      </c>
      <c r="D31" s="4"/>
      <c r="E31" s="3"/>
    </row>
    <row r="32" spans="1:5" ht="12.75" customHeight="1" x14ac:dyDescent="0.2">
      <c r="A32" s="47"/>
      <c r="B32" s="47"/>
      <c r="C32" s="47"/>
      <c r="D32" s="47"/>
    </row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mergeCells count="1">
    <mergeCell ref="A1:C1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Explanation</vt:lpstr>
      <vt:lpstr>PE valuation</vt:lpstr>
      <vt:lpstr>DCF valuation</vt:lpstr>
      <vt:lpstr>ROE 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brandon gorman</cp:lastModifiedBy>
  <cp:lastPrinted>2021-02-22T10:47:38Z</cp:lastPrinted>
  <dcterms:created xsi:type="dcterms:W3CDTF">2014-06-18T11:50:02Z</dcterms:created>
  <dcterms:modified xsi:type="dcterms:W3CDTF">2021-02-22T10:47:52Z</dcterms:modified>
</cp:coreProperties>
</file>