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bgould/Web dev/CoolClimateNetwork.github.io/data/results/"/>
    </mc:Choice>
  </mc:AlternateContent>
  <bookViews>
    <workbookView xWindow="1040" yWindow="460" windowWidth="27760" windowHeight="14960" tabRatio="500" activeTab="1"/>
  </bookViews>
  <sheets>
    <sheet name="CountyPolicies" sheetId="1" r:id="rId1"/>
    <sheet name="Metadata" sheetId="2" r:id="rId2"/>
    <sheet name="Sheet2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4" i="2" l="1"/>
  <c r="L6" i="2"/>
  <c r="L17" i="2"/>
  <c r="L18" i="2"/>
  <c r="L10" i="2"/>
  <c r="L13" i="2"/>
  <c r="L7" i="2"/>
  <c r="L11" i="2"/>
  <c r="L3" i="2"/>
  <c r="L16" i="2"/>
  <c r="L14" i="2"/>
  <c r="L9" i="2"/>
  <c r="L8" i="2"/>
  <c r="L5" i="2"/>
  <c r="L2" i="2"/>
  <c r="L15" i="2"/>
  <c r="L19" i="2"/>
  <c r="L21" i="2"/>
  <c r="L20" i="2"/>
  <c r="L12" i="2"/>
  <c r="K4" i="2"/>
  <c r="K3" i="2"/>
  <c r="K5" i="2"/>
  <c r="K6" i="2"/>
  <c r="K7" i="2"/>
  <c r="K9" i="2"/>
  <c r="K8" i="2"/>
  <c r="K10" i="2"/>
  <c r="K11" i="2"/>
  <c r="K12" i="2"/>
  <c r="K13" i="2"/>
  <c r="K14" i="2"/>
  <c r="K15" i="2"/>
  <c r="K16" i="2"/>
  <c r="K17" i="2"/>
  <c r="K18" i="2"/>
  <c r="K19" i="2"/>
  <c r="K20" i="2"/>
  <c r="K21" i="2"/>
  <c r="K2" i="2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D71" i="1"/>
  <c r="D72" i="1"/>
  <c r="J3" i="2"/>
  <c r="J4" i="2"/>
  <c r="J5" i="2"/>
  <c r="J6" i="2"/>
  <c r="J7" i="2"/>
  <c r="J8" i="2"/>
  <c r="J9" i="2"/>
  <c r="J10" i="2"/>
  <c r="J12" i="2"/>
  <c r="J11" i="2"/>
  <c r="J13" i="2"/>
  <c r="J14" i="2"/>
  <c r="J15" i="2"/>
  <c r="J16" i="2"/>
  <c r="J17" i="2"/>
  <c r="J18" i="2"/>
  <c r="J19" i="2"/>
  <c r="J20" i="2"/>
  <c r="J21" i="2"/>
  <c r="J2" i="2"/>
  <c r="D65" i="1"/>
  <c r="D61" i="1"/>
  <c r="D67" i="1"/>
  <c r="E65" i="1"/>
  <c r="E61" i="1"/>
  <c r="E67" i="1"/>
  <c r="F65" i="1"/>
  <c r="F61" i="1"/>
  <c r="F67" i="1"/>
  <c r="G65" i="1"/>
  <c r="G61" i="1"/>
  <c r="G67" i="1"/>
  <c r="H65" i="1"/>
  <c r="H61" i="1"/>
  <c r="H67" i="1"/>
  <c r="I65" i="1"/>
  <c r="I61" i="1"/>
  <c r="I67" i="1"/>
  <c r="J65" i="1"/>
  <c r="J61" i="1"/>
  <c r="J67" i="1"/>
  <c r="K65" i="1"/>
  <c r="K61" i="1"/>
  <c r="K67" i="1"/>
  <c r="L65" i="1"/>
  <c r="L61" i="1"/>
  <c r="L67" i="1"/>
  <c r="M65" i="1"/>
  <c r="M61" i="1"/>
  <c r="M67" i="1"/>
  <c r="N65" i="1"/>
  <c r="N61" i="1"/>
  <c r="N67" i="1"/>
  <c r="O65" i="1"/>
  <c r="O61" i="1"/>
  <c r="O67" i="1"/>
  <c r="P65" i="1"/>
  <c r="P61" i="1"/>
  <c r="P67" i="1"/>
  <c r="Q65" i="1"/>
  <c r="Q61" i="1"/>
  <c r="Q67" i="1"/>
  <c r="R65" i="1"/>
  <c r="R61" i="1"/>
  <c r="R67" i="1"/>
  <c r="S65" i="1"/>
  <c r="S61" i="1"/>
  <c r="S67" i="1"/>
  <c r="T65" i="1"/>
  <c r="T61" i="1"/>
  <c r="T67" i="1"/>
  <c r="U65" i="1"/>
  <c r="U61" i="1"/>
  <c r="U67" i="1"/>
  <c r="V65" i="1"/>
  <c r="V61" i="1"/>
  <c r="V67" i="1"/>
  <c r="W65" i="1"/>
  <c r="W61" i="1"/>
  <c r="W67" i="1"/>
  <c r="Y67" i="1"/>
  <c r="Z67" i="1"/>
  <c r="AA67" i="1"/>
  <c r="AB67" i="1"/>
  <c r="AC67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Y62" i="1"/>
  <c r="Z62" i="1"/>
  <c r="AA62" i="1"/>
  <c r="AB62" i="1"/>
  <c r="AC62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Y63" i="1"/>
  <c r="Z63" i="1"/>
  <c r="AA63" i="1"/>
  <c r="AB63" i="1"/>
  <c r="AC63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Y64" i="1"/>
  <c r="Z64" i="1"/>
  <c r="AA64" i="1"/>
  <c r="AB64" i="1"/>
  <c r="AC64" i="1"/>
  <c r="Y65" i="1"/>
  <c r="Z65" i="1"/>
  <c r="AA65" i="1"/>
  <c r="AB65" i="1"/>
  <c r="AC65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Y66" i="1"/>
  <c r="Z66" i="1"/>
  <c r="AA66" i="1"/>
  <c r="AB66" i="1"/>
  <c r="AC66" i="1"/>
  <c r="AC61" i="1"/>
  <c r="AB61" i="1"/>
  <c r="AA61" i="1"/>
  <c r="Z61" i="1"/>
  <c r="Y61" i="1"/>
  <c r="AC59" i="1"/>
  <c r="AB59" i="1"/>
  <c r="AA59" i="1"/>
  <c r="Z59" i="1"/>
  <c r="Y59" i="1"/>
  <c r="AC58" i="1"/>
  <c r="AB58" i="1"/>
  <c r="AA58" i="1"/>
  <c r="Z58" i="1"/>
  <c r="Y58" i="1"/>
  <c r="AC57" i="1"/>
  <c r="AB57" i="1"/>
  <c r="AA57" i="1"/>
  <c r="Z57" i="1"/>
  <c r="Y57" i="1"/>
  <c r="AC56" i="1"/>
  <c r="AB56" i="1"/>
  <c r="AA56" i="1"/>
  <c r="Z56" i="1"/>
  <c r="Y56" i="1"/>
  <c r="AC55" i="1"/>
  <c r="AB55" i="1"/>
  <c r="AA55" i="1"/>
  <c r="Z55" i="1"/>
  <c r="Y55" i="1"/>
  <c r="AC54" i="1"/>
  <c r="AB54" i="1"/>
  <c r="AA54" i="1"/>
  <c r="Z54" i="1"/>
  <c r="Y54" i="1"/>
  <c r="AC53" i="1"/>
  <c r="AB53" i="1"/>
  <c r="AA53" i="1"/>
  <c r="Z53" i="1"/>
  <c r="Y53" i="1"/>
  <c r="AC52" i="1"/>
  <c r="AB52" i="1"/>
  <c r="AA52" i="1"/>
  <c r="Z52" i="1"/>
  <c r="Y52" i="1"/>
  <c r="AC51" i="1"/>
  <c r="AB51" i="1"/>
  <c r="AA51" i="1"/>
  <c r="Z51" i="1"/>
  <c r="Y51" i="1"/>
  <c r="AC50" i="1"/>
  <c r="AB50" i="1"/>
  <c r="AA50" i="1"/>
  <c r="Z50" i="1"/>
  <c r="Y50" i="1"/>
  <c r="AC49" i="1"/>
  <c r="AB49" i="1"/>
  <c r="AA49" i="1"/>
  <c r="Z49" i="1"/>
  <c r="Y49" i="1"/>
  <c r="AC48" i="1"/>
  <c r="AB48" i="1"/>
  <c r="AA48" i="1"/>
  <c r="Z48" i="1"/>
  <c r="Y48" i="1"/>
  <c r="AC47" i="1"/>
  <c r="AB47" i="1"/>
  <c r="AA47" i="1"/>
  <c r="Z47" i="1"/>
  <c r="Y47" i="1"/>
  <c r="AC46" i="1"/>
  <c r="AB46" i="1"/>
  <c r="AA46" i="1"/>
  <c r="Z46" i="1"/>
  <c r="Y46" i="1"/>
  <c r="AC45" i="1"/>
  <c r="AB45" i="1"/>
  <c r="AA45" i="1"/>
  <c r="Z45" i="1"/>
  <c r="Y45" i="1"/>
  <c r="AC44" i="1"/>
  <c r="AB44" i="1"/>
  <c r="AA44" i="1"/>
  <c r="Z44" i="1"/>
  <c r="Y44" i="1"/>
  <c r="AC43" i="1"/>
  <c r="AB43" i="1"/>
  <c r="AA43" i="1"/>
  <c r="Z43" i="1"/>
  <c r="Y43" i="1"/>
  <c r="AC42" i="1"/>
  <c r="AB42" i="1"/>
  <c r="AA42" i="1"/>
  <c r="Z42" i="1"/>
  <c r="Y42" i="1"/>
  <c r="AC41" i="1"/>
  <c r="AB41" i="1"/>
  <c r="AA41" i="1"/>
  <c r="Z41" i="1"/>
  <c r="Y41" i="1"/>
  <c r="AC40" i="1"/>
  <c r="AB40" i="1"/>
  <c r="AA40" i="1"/>
  <c r="Z40" i="1"/>
  <c r="Y40" i="1"/>
  <c r="AC39" i="1"/>
  <c r="AB39" i="1"/>
  <c r="AA39" i="1"/>
  <c r="Z39" i="1"/>
  <c r="Y39" i="1"/>
  <c r="AC38" i="1"/>
  <c r="AB38" i="1"/>
  <c r="AA38" i="1"/>
  <c r="Z38" i="1"/>
  <c r="Y38" i="1"/>
  <c r="AC37" i="1"/>
  <c r="AB37" i="1"/>
  <c r="AA37" i="1"/>
  <c r="Z37" i="1"/>
  <c r="Y37" i="1"/>
  <c r="AC36" i="1"/>
  <c r="AB36" i="1"/>
  <c r="AA36" i="1"/>
  <c r="Z36" i="1"/>
  <c r="Y36" i="1"/>
  <c r="AC35" i="1"/>
  <c r="AB35" i="1"/>
  <c r="AA35" i="1"/>
  <c r="Z35" i="1"/>
  <c r="Y35" i="1"/>
  <c r="AC34" i="1"/>
  <c r="AB34" i="1"/>
  <c r="AA34" i="1"/>
  <c r="Z34" i="1"/>
  <c r="Y34" i="1"/>
  <c r="AC33" i="1"/>
  <c r="AB33" i="1"/>
  <c r="AA33" i="1"/>
  <c r="Z33" i="1"/>
  <c r="Y33" i="1"/>
  <c r="AC32" i="1"/>
  <c r="AB32" i="1"/>
  <c r="AA32" i="1"/>
  <c r="Z32" i="1"/>
  <c r="Y32" i="1"/>
  <c r="AC31" i="1"/>
  <c r="AB31" i="1"/>
  <c r="AA31" i="1"/>
  <c r="Z31" i="1"/>
  <c r="Y31" i="1"/>
  <c r="AC30" i="1"/>
  <c r="AB30" i="1"/>
  <c r="AA30" i="1"/>
  <c r="Z30" i="1"/>
  <c r="Y30" i="1"/>
  <c r="AC29" i="1"/>
  <c r="AB29" i="1"/>
  <c r="AA29" i="1"/>
  <c r="Z29" i="1"/>
  <c r="Y29" i="1"/>
  <c r="AC28" i="1"/>
  <c r="AB28" i="1"/>
  <c r="AA28" i="1"/>
  <c r="Z28" i="1"/>
  <c r="Y28" i="1"/>
  <c r="AC27" i="1"/>
  <c r="AB27" i="1"/>
  <c r="AA27" i="1"/>
  <c r="Z27" i="1"/>
  <c r="Y27" i="1"/>
  <c r="AC26" i="1"/>
  <c r="AB26" i="1"/>
  <c r="AA26" i="1"/>
  <c r="Z26" i="1"/>
  <c r="Y26" i="1"/>
  <c r="AC25" i="1"/>
  <c r="AB25" i="1"/>
  <c r="AA25" i="1"/>
  <c r="Z25" i="1"/>
  <c r="Y25" i="1"/>
  <c r="AC24" i="1"/>
  <c r="AB24" i="1"/>
  <c r="AA24" i="1"/>
  <c r="Z24" i="1"/>
  <c r="Y24" i="1"/>
  <c r="AC23" i="1"/>
  <c r="AB23" i="1"/>
  <c r="AA23" i="1"/>
  <c r="Z23" i="1"/>
  <c r="Y23" i="1"/>
  <c r="AC22" i="1"/>
  <c r="AB22" i="1"/>
  <c r="AA22" i="1"/>
  <c r="Z22" i="1"/>
  <c r="Y22" i="1"/>
  <c r="AC21" i="1"/>
  <c r="AB21" i="1"/>
  <c r="AA21" i="1"/>
  <c r="Z21" i="1"/>
  <c r="Y21" i="1"/>
  <c r="AC20" i="1"/>
  <c r="AB20" i="1"/>
  <c r="AA20" i="1"/>
  <c r="Z20" i="1"/>
  <c r="Y20" i="1"/>
  <c r="AC19" i="1"/>
  <c r="AB19" i="1"/>
  <c r="AA19" i="1"/>
  <c r="Z19" i="1"/>
  <c r="Y19" i="1"/>
  <c r="AC18" i="1"/>
  <c r="AB18" i="1"/>
  <c r="AA18" i="1"/>
  <c r="Z18" i="1"/>
  <c r="Y18" i="1"/>
  <c r="AC17" i="1"/>
  <c r="AB17" i="1"/>
  <c r="AA17" i="1"/>
  <c r="Z17" i="1"/>
  <c r="Y17" i="1"/>
  <c r="AC16" i="1"/>
  <c r="AB16" i="1"/>
  <c r="AA16" i="1"/>
  <c r="Z16" i="1"/>
  <c r="Y16" i="1"/>
  <c r="AC15" i="1"/>
  <c r="AB15" i="1"/>
  <c r="AA15" i="1"/>
  <c r="Z15" i="1"/>
  <c r="Y15" i="1"/>
  <c r="AC14" i="1"/>
  <c r="AB14" i="1"/>
  <c r="AA14" i="1"/>
  <c r="Z14" i="1"/>
  <c r="Y14" i="1"/>
  <c r="AC13" i="1"/>
  <c r="AB13" i="1"/>
  <c r="AA13" i="1"/>
  <c r="Z13" i="1"/>
  <c r="Y13" i="1"/>
  <c r="AC12" i="1"/>
  <c r="AB12" i="1"/>
  <c r="AA12" i="1"/>
  <c r="Z12" i="1"/>
  <c r="Y12" i="1"/>
  <c r="AC11" i="1"/>
  <c r="AB11" i="1"/>
  <c r="AA11" i="1"/>
  <c r="Z11" i="1"/>
  <c r="Y11" i="1"/>
  <c r="AC10" i="1"/>
  <c r="AB10" i="1"/>
  <c r="AA10" i="1"/>
  <c r="Z10" i="1"/>
  <c r="Y10" i="1"/>
  <c r="AC9" i="1"/>
  <c r="AB9" i="1"/>
  <c r="AA9" i="1"/>
  <c r="Z9" i="1"/>
  <c r="Y9" i="1"/>
  <c r="AC8" i="1"/>
  <c r="AB8" i="1"/>
  <c r="AA8" i="1"/>
  <c r="Z8" i="1"/>
  <c r="Y8" i="1"/>
  <c r="AC7" i="1"/>
  <c r="AB7" i="1"/>
  <c r="AA7" i="1"/>
  <c r="Z7" i="1"/>
  <c r="Y7" i="1"/>
  <c r="AC6" i="1"/>
  <c r="AB6" i="1"/>
  <c r="AA6" i="1"/>
  <c r="Z6" i="1"/>
  <c r="Y6" i="1"/>
  <c r="AC5" i="1"/>
  <c r="AB5" i="1"/>
  <c r="AA5" i="1"/>
  <c r="Z5" i="1"/>
  <c r="Y5" i="1"/>
  <c r="AC4" i="1"/>
  <c r="AB4" i="1"/>
  <c r="AA4" i="1"/>
  <c r="Z4" i="1"/>
  <c r="Y4" i="1"/>
  <c r="AC3" i="1"/>
  <c r="AB3" i="1"/>
  <c r="AA3" i="1"/>
  <c r="Z3" i="1"/>
  <c r="Y3" i="1"/>
  <c r="AC2" i="1"/>
  <c r="AB2" i="1"/>
  <c r="AA2" i="1"/>
  <c r="Z2" i="1"/>
  <c r="Y2" i="1"/>
  <c r="C61" i="1"/>
  <c r="C62" i="1"/>
  <c r="C63" i="1"/>
  <c r="C64" i="1"/>
  <c r="C65" i="1"/>
  <c r="B65" i="1"/>
  <c r="B64" i="1"/>
  <c r="B63" i="1"/>
  <c r="B62" i="1"/>
  <c r="B61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C67" i="1"/>
  <c r="B67" i="1"/>
</calcChain>
</file>

<file path=xl/sharedStrings.xml><?xml version="1.0" encoding="utf-8"?>
<sst xmlns="http://schemas.openxmlformats.org/spreadsheetml/2006/main" count="243" uniqueCount="124">
  <si>
    <t>Place</t>
  </si>
  <si>
    <t>BAU 2010</t>
  </si>
  <si>
    <t>BAU 2050</t>
  </si>
  <si>
    <t>EVs</t>
  </si>
  <si>
    <t>50MPG</t>
  </si>
  <si>
    <t>LowCarbonElectricity</t>
  </si>
  <si>
    <t>HeatingElectrificationNew</t>
  </si>
  <si>
    <t>HeatingElectrificationExisting</t>
  </si>
  <si>
    <t>EnergyEfficiencyNew</t>
  </si>
  <si>
    <t>EnergyEfficiencyExisting</t>
  </si>
  <si>
    <t>ZeroCarbonFuels</t>
  </si>
  <si>
    <t>AirTravelEfficiency</t>
  </si>
  <si>
    <t>CommercialEfficiency</t>
  </si>
  <si>
    <t>WasteandWaterEfficiency</t>
  </si>
  <si>
    <t>IndustrialEfficiency</t>
  </si>
  <si>
    <t>AgriculturalEfficiency</t>
  </si>
  <si>
    <t>VMT</t>
  </si>
  <si>
    <t>AirTravel</t>
  </si>
  <si>
    <t>EnergyConsumption</t>
  </si>
  <si>
    <t>GoodsConsumption</t>
  </si>
  <si>
    <t>FoodConsumption</t>
  </si>
  <si>
    <t>WasteConsumption</t>
  </si>
  <si>
    <t>WaterConsumption</t>
  </si>
  <si>
    <t>Alameda</t>
  </si>
  <si>
    <t>Alpine</t>
  </si>
  <si>
    <t>Amador</t>
  </si>
  <si>
    <t>Butte</t>
  </si>
  <si>
    <t>Calaveras</t>
  </si>
  <si>
    <t>Colusa</t>
  </si>
  <si>
    <t>Contra Costa</t>
  </si>
  <si>
    <t>Del Norte</t>
  </si>
  <si>
    <t>El Dorado</t>
  </si>
  <si>
    <t>Fresno</t>
  </si>
  <si>
    <t>Glenn</t>
  </si>
  <si>
    <t>Humboldt</t>
  </si>
  <si>
    <t>Imperial</t>
  </si>
  <si>
    <t>Inyo</t>
  </si>
  <si>
    <t>Kern</t>
  </si>
  <si>
    <t>Kings</t>
  </si>
  <si>
    <t>Lake</t>
  </si>
  <si>
    <t>Lassen</t>
  </si>
  <si>
    <t>Los Angeles</t>
  </si>
  <si>
    <t>Madera</t>
  </si>
  <si>
    <t>Marin</t>
  </si>
  <si>
    <t>Mariposa</t>
  </si>
  <si>
    <t>Mendocino</t>
  </si>
  <si>
    <t>Merced</t>
  </si>
  <si>
    <t>Modoc</t>
  </si>
  <si>
    <t>Mono</t>
  </si>
  <si>
    <t>Monterey</t>
  </si>
  <si>
    <t>Napa</t>
  </si>
  <si>
    <t>Nevada</t>
  </si>
  <si>
    <t>Orange</t>
  </si>
  <si>
    <t>Placer</t>
  </si>
  <si>
    <t>Plumas</t>
  </si>
  <si>
    <t>Riverside</t>
  </si>
  <si>
    <t>Sacramento</t>
  </si>
  <si>
    <t>San Benito</t>
  </si>
  <si>
    <t>San Bernardino</t>
  </si>
  <si>
    <t>San Diego</t>
  </si>
  <si>
    <t>San Francisco</t>
  </si>
  <si>
    <t>San Joaquin</t>
  </si>
  <si>
    <t>San Luis Obispo</t>
  </si>
  <si>
    <t>San Mateo</t>
  </si>
  <si>
    <t>Santa Barbara</t>
  </si>
  <si>
    <t>Santa Clara</t>
  </si>
  <si>
    <t>Santa Cruz</t>
  </si>
  <si>
    <t>Shasta</t>
  </si>
  <si>
    <t>Sierra</t>
  </si>
  <si>
    <t>Siskiyou</t>
  </si>
  <si>
    <t>Solano</t>
  </si>
  <si>
    <t>Sonoma</t>
  </si>
  <si>
    <t>Stanislaus</t>
  </si>
  <si>
    <t>Sutter</t>
  </si>
  <si>
    <t>Tehama</t>
  </si>
  <si>
    <t>Trinity</t>
  </si>
  <si>
    <t>Tulare</t>
  </si>
  <si>
    <t>Tuolumne</t>
  </si>
  <si>
    <t>Ventura</t>
  </si>
  <si>
    <t>Yolo</t>
  </si>
  <si>
    <t>Yuba</t>
  </si>
  <si>
    <t>AVERAGE</t>
  </si>
  <si>
    <t>MIN</t>
  </si>
  <si>
    <t>MAX</t>
  </si>
  <si>
    <t>MEDIAN</t>
  </si>
  <si>
    <t>STDEV.P</t>
  </si>
  <si>
    <t>VARIANCE</t>
  </si>
  <si>
    <t>STDEV / AVERAGE</t>
  </si>
  <si>
    <t>MAX - MIN</t>
  </si>
  <si>
    <t>POLICY</t>
  </si>
  <si>
    <t>MAX AVERAGE</t>
  </si>
  <si>
    <t>MAX MAX</t>
  </si>
  <si>
    <t>MAX MIN</t>
  </si>
  <si>
    <t>MAX MEDIAN</t>
  </si>
  <si>
    <t>QUARTILE 1</t>
  </si>
  <si>
    <t>QUARTILE 3</t>
  </si>
  <si>
    <t>COUNTY POLICIES</t>
  </si>
  <si>
    <t>Low Carbon Electricity</t>
  </si>
  <si>
    <t>50 MPG</t>
  </si>
  <si>
    <t>Industrial Efficiency</t>
  </si>
  <si>
    <t>Agricultural Efficiency</t>
  </si>
  <si>
    <t>Energy Efficiency Existing</t>
  </si>
  <si>
    <t>Commercial Efficiency</t>
  </si>
  <si>
    <t>Energy Efficiency New</t>
  </si>
  <si>
    <t>Zero Carbon Fuels</t>
  </si>
  <si>
    <t>Energy Consumption</t>
  </si>
  <si>
    <t>Goods Consumption</t>
  </si>
  <si>
    <t>Food Consumption</t>
  </si>
  <si>
    <t>Air Travel</t>
  </si>
  <si>
    <t>Air Travel Efficiency</t>
  </si>
  <si>
    <t>Waste &amp; Water Efficiency</t>
  </si>
  <si>
    <t>Water Consumption</t>
  </si>
  <si>
    <t>Waste Consumption</t>
  </si>
  <si>
    <t>STDEV</t>
  </si>
  <si>
    <t>MAX-MIN/AVG</t>
  </si>
  <si>
    <t>CV</t>
  </si>
  <si>
    <t>MED/AVG %</t>
  </si>
  <si>
    <t>% PER %</t>
  </si>
  <si>
    <t>AVG</t>
  </si>
  <si>
    <t>QRT 1</t>
  </si>
  <si>
    <t>QRT 3</t>
  </si>
  <si>
    <t>MED</t>
  </si>
  <si>
    <t>Htg Electrification New</t>
  </si>
  <si>
    <t>Htg Electrification Existing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</si>
</sst>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Source Sans Pro"/>
    </font>
    <font>
      <sz val="12"/>
      <color theme="1"/>
      <name val="Source Sans Pro"/>
    </font>
    <font>
      <b/>
      <sz val="12"/>
      <color rgb="FF000000"/>
      <name val="Source Sans Pro"/>
    </font>
    <font>
      <sz val="12"/>
      <name val="Source Sans Pro"/>
    </font>
    <font>
      <b/>
      <sz val="10"/>
      <color theme="1"/>
      <name val="Source Sans Pro"/>
    </font>
    <font>
      <sz val="10"/>
      <color theme="1"/>
      <name val="Source Sans Pro"/>
    </font>
    <font>
      <sz val="10"/>
      <name val="Source Sans Pro"/>
    </font>
    <font>
      <b/>
      <sz val="10"/>
      <color rgb="FF000000"/>
      <name val="Source Sans Pro"/>
    </font>
  </fonts>
  <fills count="22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300"/>
        <bgColor indexed="64"/>
      </patternFill>
    </fill>
    <fill>
      <patternFill patternType="solid">
        <fgColor rgb="FFFF7E7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3FB79"/>
        <bgColor indexed="64"/>
      </patternFill>
    </fill>
    <fill>
      <patternFill patternType="solid">
        <fgColor rgb="FFD5FC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73FDD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6D6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432FF"/>
        <bgColor indexed="64"/>
      </patternFill>
    </fill>
    <fill>
      <patternFill patternType="solid">
        <fgColor rgb="FFFF85FF"/>
        <bgColor indexed="64"/>
      </patternFill>
    </fill>
    <fill>
      <patternFill patternType="solid">
        <fgColor rgb="FFD883FF"/>
        <bgColor indexed="64"/>
      </patternFill>
    </fill>
    <fill>
      <patternFill patternType="solid">
        <fgColor rgb="FF9437FF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6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3" xfId="0" applyFont="1" applyBorder="1"/>
    <xf numFmtId="0" fontId="0" fillId="0" borderId="2" xfId="0" applyBorder="1"/>
    <xf numFmtId="0" fontId="0" fillId="0" borderId="4" xfId="0" applyBorder="1"/>
    <xf numFmtId="0" fontId="1" fillId="0" borderId="2" xfId="0" applyFont="1" applyBorder="1"/>
    <xf numFmtId="3" fontId="0" fillId="0" borderId="0" xfId="0" applyNumberFormat="1"/>
    <xf numFmtId="164" fontId="0" fillId="0" borderId="0" xfId="0" applyNumberFormat="1"/>
    <xf numFmtId="164" fontId="0" fillId="0" borderId="2" xfId="0" applyNumberFormat="1" applyBorder="1"/>
    <xf numFmtId="164" fontId="0" fillId="0" borderId="0" xfId="0" applyNumberFormat="1" applyBorder="1"/>
    <xf numFmtId="0" fontId="0" fillId="0" borderId="0" xfId="0" applyBorder="1"/>
    <xf numFmtId="164" fontId="0" fillId="0" borderId="4" xfId="0" applyNumberFormat="1" applyBorder="1"/>
    <xf numFmtId="3" fontId="1" fillId="0" borderId="1" xfId="0" applyNumberFormat="1" applyFont="1" applyBorder="1"/>
    <xf numFmtId="3" fontId="0" fillId="0" borderId="4" xfId="0" applyNumberFormat="1" applyBorder="1"/>
    <xf numFmtId="164" fontId="1" fillId="0" borderId="2" xfId="0" applyNumberFormat="1" applyFont="1" applyBorder="1"/>
    <xf numFmtId="164" fontId="0" fillId="0" borderId="5" xfId="0" applyNumberFormat="1" applyBorder="1"/>
    <xf numFmtId="0" fontId="5" fillId="0" borderId="1" xfId="0" applyFont="1" applyBorder="1"/>
    <xf numFmtId="0" fontId="6" fillId="0" borderId="3" xfId="0" applyFont="1" applyBorder="1"/>
    <xf numFmtId="0" fontId="6" fillId="0" borderId="1" xfId="0" applyFont="1" applyBorder="1"/>
    <xf numFmtId="0" fontId="5" fillId="0" borderId="0" xfId="0" applyFont="1"/>
    <xf numFmtId="0" fontId="5" fillId="0" borderId="2" xfId="0" applyFont="1" applyBorder="1"/>
    <xf numFmtId="164" fontId="5" fillId="2" borderId="2" xfId="0" applyNumberFormat="1" applyFont="1" applyFill="1" applyBorder="1"/>
    <xf numFmtId="164" fontId="5" fillId="6" borderId="2" xfId="0" applyNumberFormat="1" applyFont="1" applyFill="1" applyBorder="1"/>
    <xf numFmtId="164" fontId="5" fillId="4" borderId="2" xfId="0" applyNumberFormat="1" applyFont="1" applyFill="1" applyBorder="1"/>
    <xf numFmtId="164" fontId="5" fillId="3" borderId="2" xfId="0" applyNumberFormat="1" applyFont="1" applyFill="1" applyBorder="1"/>
    <xf numFmtId="164" fontId="5" fillId="5" borderId="2" xfId="0" applyNumberFormat="1" applyFont="1" applyFill="1" applyBorder="1"/>
    <xf numFmtId="164" fontId="5" fillId="10" borderId="2" xfId="0" applyNumberFormat="1" applyFont="1" applyFill="1" applyBorder="1"/>
    <xf numFmtId="164" fontId="5" fillId="7" borderId="2" xfId="0" applyNumberFormat="1" applyFont="1" applyFill="1" applyBorder="1"/>
    <xf numFmtId="164" fontId="5" fillId="11" borderId="2" xfId="0" applyNumberFormat="1" applyFont="1" applyFill="1" applyBorder="1"/>
    <xf numFmtId="164" fontId="5" fillId="12" borderId="2" xfId="0" applyNumberFormat="1" applyFont="1" applyFill="1" applyBorder="1"/>
    <xf numFmtId="164" fontId="5" fillId="9" borderId="2" xfId="0" applyNumberFormat="1" applyFont="1" applyFill="1" applyBorder="1"/>
    <xf numFmtId="164" fontId="5" fillId="8" borderId="2" xfId="0" applyNumberFormat="1" applyFont="1" applyFill="1" applyBorder="1"/>
    <xf numFmtId="164" fontId="5" fillId="14" borderId="2" xfId="0" applyNumberFormat="1" applyFont="1" applyFill="1" applyBorder="1"/>
    <xf numFmtId="164" fontId="7" fillId="13" borderId="2" xfId="0" applyNumberFormat="1" applyFont="1" applyFill="1" applyBorder="1"/>
    <xf numFmtId="164" fontId="5" fillId="15" borderId="2" xfId="0" applyNumberFormat="1" applyFont="1" applyFill="1" applyBorder="1"/>
    <xf numFmtId="164" fontId="5" fillId="16" borderId="2" xfId="0" applyNumberFormat="1" applyFont="1" applyFill="1" applyBorder="1"/>
    <xf numFmtId="164" fontId="5" fillId="17" borderId="2" xfId="0" applyNumberFormat="1" applyFont="1" applyFill="1" applyBorder="1"/>
    <xf numFmtId="164" fontId="5" fillId="18" borderId="2" xfId="0" applyNumberFormat="1" applyFont="1" applyFill="1" applyBorder="1"/>
    <xf numFmtId="164" fontId="5" fillId="19" borderId="2" xfId="0" applyNumberFormat="1" applyFont="1" applyFill="1" applyBorder="1"/>
    <xf numFmtId="164" fontId="5" fillId="20" borderId="2" xfId="0" applyNumberFormat="1" applyFont="1" applyFill="1" applyBorder="1"/>
    <xf numFmtId="164" fontId="5" fillId="21" borderId="2" xfId="0" applyNumberFormat="1" applyFont="1" applyFill="1" applyBorder="1"/>
    <xf numFmtId="0" fontId="5" fillId="0" borderId="5" xfId="0" applyFont="1" applyBorder="1"/>
    <xf numFmtId="0" fontId="5" fillId="0" borderId="4" xfId="0" applyFont="1" applyBorder="1"/>
    <xf numFmtId="164" fontId="5" fillId="0" borderId="4" xfId="0" applyNumberFormat="1" applyFont="1" applyBorder="1"/>
    <xf numFmtId="0" fontId="5" fillId="0" borderId="0" xfId="0" applyFont="1" applyBorder="1"/>
    <xf numFmtId="0" fontId="4" fillId="0" borderId="0" xfId="0" applyFont="1" applyBorder="1"/>
    <xf numFmtId="0" fontId="8" fillId="0" borderId="3" xfId="0" applyFont="1" applyBorder="1"/>
    <xf numFmtId="164" fontId="9" fillId="0" borderId="2" xfId="0" applyNumberFormat="1" applyFont="1" applyFill="1" applyBorder="1"/>
    <xf numFmtId="164" fontId="10" fillId="0" borderId="2" xfId="0" applyNumberFormat="1" applyFont="1" applyFill="1" applyBorder="1"/>
    <xf numFmtId="10" fontId="9" fillId="0" borderId="2" xfId="0" applyNumberFormat="1" applyFont="1" applyBorder="1"/>
    <xf numFmtId="2" fontId="9" fillId="0" borderId="2" xfId="0" applyNumberFormat="1" applyFont="1" applyBorder="1"/>
    <xf numFmtId="10" fontId="9" fillId="0" borderId="6" xfId="0" applyNumberFormat="1" applyFont="1" applyBorder="1"/>
    <xf numFmtId="10" fontId="9" fillId="0" borderId="7" xfId="0" applyNumberFormat="1" applyFont="1" applyBorder="1"/>
    <xf numFmtId="10" fontId="9" fillId="0" borderId="8" xfId="0" applyNumberFormat="1" applyFont="1" applyBorder="1"/>
    <xf numFmtId="0" fontId="11" fillId="0" borderId="8" xfId="0" applyFont="1" applyBorder="1" applyAlignment="1">
      <alignment vertical="center"/>
    </xf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80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728"/>
  <sheetViews>
    <sheetView workbookViewId="0">
      <pane xSplit="1" ySplit="1" topLeftCell="K49" activePane="bottomRight" state="frozen"/>
      <selection pane="topRight" activeCell="B1" sqref="B1"/>
      <selection pane="bottomLeft" activeCell="A2" sqref="A2"/>
      <selection pane="bottomRight" activeCell="D71" sqref="D71:W72"/>
    </sheetView>
  </sheetViews>
  <sheetFormatPr baseColWidth="10" defaultRowHeight="16" x14ac:dyDescent="0.2"/>
  <cols>
    <col min="1" max="1" width="10.83203125" style="4"/>
    <col min="2" max="2" width="11.33203125" style="7" bestFit="1" customWidth="1"/>
    <col min="3" max="3" width="11.1640625" style="7" bestFit="1" customWidth="1"/>
    <col min="24" max="24" width="3" style="9" customWidth="1"/>
    <col min="25" max="25" width="10.83203125" style="11"/>
  </cols>
  <sheetData>
    <row r="1" spans="1:29" s="2" customFormat="1" x14ac:dyDescent="0.2">
      <c r="A1" s="3" t="s">
        <v>0</v>
      </c>
      <c r="B1" s="13" t="s">
        <v>1</v>
      </c>
      <c r="C1" s="1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15"/>
      <c r="Y1" s="2" t="s">
        <v>81</v>
      </c>
      <c r="Z1" s="2" t="s">
        <v>82</v>
      </c>
      <c r="AA1" s="2" t="s">
        <v>83</v>
      </c>
      <c r="AB1" s="2" t="s">
        <v>84</v>
      </c>
      <c r="AC1" s="2" t="s">
        <v>85</v>
      </c>
    </row>
    <row r="2" spans="1:29" x14ac:dyDescent="0.2">
      <c r="A2" s="4" t="s">
        <v>23</v>
      </c>
      <c r="B2" s="7">
        <v>26892410.954080999</v>
      </c>
      <c r="C2" s="7">
        <v>40832410.376263499</v>
      </c>
      <c r="D2" s="8">
        <v>0.101661583197532</v>
      </c>
      <c r="E2" s="8">
        <v>0.101661583197532</v>
      </c>
      <c r="F2" s="8">
        <v>0.103437571464088</v>
      </c>
      <c r="G2" s="8">
        <v>5.7600583351509901E-2</v>
      </c>
      <c r="H2" s="8">
        <v>5.7600583351509901E-2</v>
      </c>
      <c r="I2" s="8">
        <v>5.4659684541777498E-2</v>
      </c>
      <c r="J2" s="8">
        <v>6.5591621450131796E-2</v>
      </c>
      <c r="K2" s="8">
        <v>6.0996949918519602E-2</v>
      </c>
      <c r="L2" s="8">
        <v>1.28564907169473E-2</v>
      </c>
      <c r="M2" s="8">
        <v>8.9554352776268095E-2</v>
      </c>
      <c r="N2" s="8">
        <v>7.1524251541762399E-3</v>
      </c>
      <c r="O2" s="8">
        <v>0.119321232260167</v>
      </c>
      <c r="P2" s="8">
        <v>8.7940411284681205E-2</v>
      </c>
      <c r="Q2" s="8">
        <v>4.4657653555401897E-2</v>
      </c>
      <c r="R2" s="8">
        <v>1.7141987622597499E-2</v>
      </c>
      <c r="S2" s="8">
        <v>4.3727747633420098E-2</v>
      </c>
      <c r="T2" s="8">
        <v>5.7775101541555698E-2</v>
      </c>
      <c r="U2" s="8">
        <v>2.5278063317277999E-2</v>
      </c>
      <c r="V2" s="8">
        <v>1.3667027351949E-3</v>
      </c>
      <c r="W2" s="8">
        <v>3.9976161304353603E-3</v>
      </c>
      <c r="Y2" s="10">
        <f>AVERAGE(D2:W2)</f>
        <v>5.5698997260036201E-2</v>
      </c>
      <c r="Z2" s="8">
        <f>MIN(D2:W2)</f>
        <v>1.3667027351949E-3</v>
      </c>
      <c r="AA2" s="8">
        <f>MAX(D2:W2)</f>
        <v>0.119321232260167</v>
      </c>
      <c r="AB2" s="8">
        <f>MEDIAN(D2:W2)</f>
        <v>5.7600583351509901E-2</v>
      </c>
      <c r="AC2">
        <f>_xlfn.STDEV.P(D2:W2)</f>
        <v>3.5616503806320553E-2</v>
      </c>
    </row>
    <row r="3" spans="1:29" x14ac:dyDescent="0.2">
      <c r="A3" s="4" t="s">
        <v>24</v>
      </c>
      <c r="B3" s="7">
        <v>22421.740699316098</v>
      </c>
      <c r="C3" s="7">
        <v>20775.8980575565</v>
      </c>
      <c r="D3" s="8">
        <v>9.7243343827480705E-2</v>
      </c>
      <c r="E3" s="8">
        <v>9.7243343827480705E-2</v>
      </c>
      <c r="F3" s="8">
        <v>0.10149772152670999</v>
      </c>
      <c r="G3" s="8">
        <v>0.11164262653377401</v>
      </c>
      <c r="H3" s="8">
        <v>0.11164262653377401</v>
      </c>
      <c r="I3" s="8">
        <v>8.1195743648564897E-2</v>
      </c>
      <c r="J3" s="8">
        <v>9.7434892378278001E-2</v>
      </c>
      <c r="K3" s="8">
        <v>5.8346006296488402E-2</v>
      </c>
      <c r="L3" s="8">
        <v>7.8409236723864205E-3</v>
      </c>
      <c r="M3" s="8">
        <v>6.2472442027585902E-2</v>
      </c>
      <c r="N3" s="8">
        <v>6.2520574625299901E-3</v>
      </c>
      <c r="O3" s="8">
        <v>9.6181677128630599E-2</v>
      </c>
      <c r="P3" s="8">
        <v>8.6472854616423206E-2</v>
      </c>
      <c r="Q3" s="8">
        <v>4.2716820087077598E-2</v>
      </c>
      <c r="R3" s="8">
        <v>1.0454564896515001E-2</v>
      </c>
      <c r="S3" s="8">
        <v>6.4956594918851904E-2</v>
      </c>
      <c r="T3" s="8">
        <v>4.4517700448796903E-2</v>
      </c>
      <c r="U3" s="8">
        <v>2.4856235145324701E-2</v>
      </c>
      <c r="V3" s="8">
        <v>7.6439236502479004E-4</v>
      </c>
      <c r="W3" s="8">
        <v>3.9246507318729798E-3</v>
      </c>
      <c r="Y3" s="10">
        <f t="shared" ref="Y3:Y59" si="0">AVERAGE(D3:W3)</f>
        <v>6.0382860903678538E-2</v>
      </c>
      <c r="Z3" s="8">
        <f t="shared" ref="Z3:Z59" si="1">MIN(D3:W3)</f>
        <v>7.6439236502479004E-4</v>
      </c>
      <c r="AA3" s="8">
        <f t="shared" ref="AA3:AA59" si="2">MAX(D3:W3)</f>
        <v>0.11164262653377401</v>
      </c>
      <c r="AB3" s="8">
        <f t="shared" ref="AB3:AB59" si="3">MEDIAN(D3:W3)</f>
        <v>6.3714518473218906E-2</v>
      </c>
      <c r="AC3">
        <f t="shared" ref="AC3:AC59" si="4">_xlfn.STDEV.P(D3:W3)</f>
        <v>3.8866511388562459E-2</v>
      </c>
    </row>
    <row r="4" spans="1:29" x14ac:dyDescent="0.2">
      <c r="A4" s="4" t="s">
        <v>25</v>
      </c>
      <c r="B4" s="7">
        <v>726763.712302375</v>
      </c>
      <c r="C4" s="7">
        <v>820674.26373378397</v>
      </c>
      <c r="D4" s="8">
        <v>0.108498329328026</v>
      </c>
      <c r="E4" s="8">
        <v>0.108498329328026</v>
      </c>
      <c r="F4" s="8">
        <v>0.115701462746373</v>
      </c>
      <c r="G4" s="8">
        <v>9.8440072213167404E-2</v>
      </c>
      <c r="H4" s="8">
        <v>9.8440072213167404E-2</v>
      </c>
      <c r="I4" s="8">
        <v>7.8145401793176694E-2</v>
      </c>
      <c r="J4" s="8">
        <v>9.3774482151812194E-2</v>
      </c>
      <c r="K4" s="8">
        <v>6.5098997596815894E-2</v>
      </c>
      <c r="L4" s="8">
        <v>8.1655967302647296E-3</v>
      </c>
      <c r="M4" s="8">
        <v>6.6267550246080206E-2</v>
      </c>
      <c r="N4" s="8">
        <v>5.7694674464643303E-3</v>
      </c>
      <c r="O4" s="8">
        <v>0.102486780891321</v>
      </c>
      <c r="P4" s="8">
        <v>7.7623681860556501E-2</v>
      </c>
      <c r="Q4" s="8">
        <v>4.7660882804238303E-2</v>
      </c>
      <c r="R4" s="8">
        <v>1.08874623070199E-2</v>
      </c>
      <c r="S4" s="8">
        <v>6.2516321434541597E-2</v>
      </c>
      <c r="T4" s="8">
        <v>4.6636357684218303E-2</v>
      </c>
      <c r="U4" s="8">
        <v>2.2312683911014201E-2</v>
      </c>
      <c r="V4" s="8">
        <v>8.4992470431333102E-4</v>
      </c>
      <c r="W4" s="8">
        <v>3.4771758805354201E-3</v>
      </c>
      <c r="Y4" s="10">
        <f t="shared" si="0"/>
        <v>6.1062551663556605E-2</v>
      </c>
      <c r="Z4" s="8">
        <f t="shared" si="1"/>
        <v>8.4992470431333102E-4</v>
      </c>
      <c r="AA4" s="8">
        <f t="shared" si="2"/>
        <v>0.115701462746373</v>
      </c>
      <c r="AB4" s="8">
        <f t="shared" si="3"/>
        <v>6.5683273921448043E-2</v>
      </c>
      <c r="AC4">
        <f t="shared" si="4"/>
        <v>3.9294634244978269E-2</v>
      </c>
    </row>
    <row r="5" spans="1:29" x14ac:dyDescent="0.2">
      <c r="A5" s="4" t="s">
        <v>26</v>
      </c>
      <c r="B5" s="7">
        <v>3774275.86869627</v>
      </c>
      <c r="C5" s="7">
        <v>4957445.5610845601</v>
      </c>
      <c r="D5" s="8">
        <v>0.109487311559595</v>
      </c>
      <c r="E5" s="8">
        <v>0.109487311559595</v>
      </c>
      <c r="F5" s="8">
        <v>0.113762043138057</v>
      </c>
      <c r="G5" s="8">
        <v>7.6569003284298207E-2</v>
      </c>
      <c r="H5" s="8">
        <v>7.6569003284298207E-2</v>
      </c>
      <c r="I5" s="8">
        <v>6.6725012426662997E-2</v>
      </c>
      <c r="J5" s="8">
        <v>8.0070014911996099E-2</v>
      </c>
      <c r="K5" s="8">
        <v>6.56923869357567E-2</v>
      </c>
      <c r="L5" s="8">
        <v>7.9097888008353694E-3</v>
      </c>
      <c r="M5" s="8">
        <v>6.7634302640090904E-2</v>
      </c>
      <c r="N5" s="8">
        <v>7.4343891452914798E-3</v>
      </c>
      <c r="O5" s="8">
        <v>0.10718432374608</v>
      </c>
      <c r="P5" s="8">
        <v>9.3230088434127903E-2</v>
      </c>
      <c r="Q5" s="8">
        <v>4.8095320518866502E-2</v>
      </c>
      <c r="R5" s="8">
        <v>1.0546385067780301E-2</v>
      </c>
      <c r="S5" s="8">
        <v>5.3380009941331297E-2</v>
      </c>
      <c r="T5" s="8">
        <v>4.9525990905445398E-2</v>
      </c>
      <c r="U5" s="8">
        <v>2.6798585225022702E-2</v>
      </c>
      <c r="V5" s="8">
        <v>1.3503954017713899E-3</v>
      </c>
      <c r="W5" s="8">
        <v>4.2253964571965499E-3</v>
      </c>
      <c r="Y5" s="10">
        <f t="shared" si="0"/>
        <v>5.8783853169204946E-2</v>
      </c>
      <c r="Z5" s="8">
        <f t="shared" si="1"/>
        <v>1.3503954017713899E-3</v>
      </c>
      <c r="AA5" s="8">
        <f t="shared" si="2"/>
        <v>0.113762043138057</v>
      </c>
      <c r="AB5" s="8">
        <f t="shared" si="3"/>
        <v>6.6208699681209848E-2</v>
      </c>
      <c r="AC5">
        <f t="shared" si="4"/>
        <v>3.7448301470399681E-2</v>
      </c>
    </row>
    <row r="6" spans="1:29" x14ac:dyDescent="0.2">
      <c r="A6" s="4" t="s">
        <v>27</v>
      </c>
      <c r="B6" s="7">
        <v>986481.61366847204</v>
      </c>
      <c r="C6" s="7">
        <v>1229559.89266906</v>
      </c>
      <c r="D6" s="8">
        <v>0.107816920689444</v>
      </c>
      <c r="E6" s="8">
        <v>0.107816920689444</v>
      </c>
      <c r="F6" s="8">
        <v>0.11160854114166099</v>
      </c>
      <c r="G6" s="8">
        <v>0.10577799536013401</v>
      </c>
      <c r="H6" s="8">
        <v>0.10577799536013401</v>
      </c>
      <c r="I6" s="8">
        <v>8.0791132965483001E-2</v>
      </c>
      <c r="J6" s="8">
        <v>9.6949359558579501E-2</v>
      </c>
      <c r="K6" s="8">
        <v>6.4690152413667004E-2</v>
      </c>
      <c r="L6" s="8">
        <v>8.0067602953650605E-3</v>
      </c>
      <c r="M6" s="8">
        <v>6.4711590335861796E-2</v>
      </c>
      <c r="N6" s="8">
        <v>5.7088755047525197E-3</v>
      </c>
      <c r="O6" s="8">
        <v>0.10017983611503301</v>
      </c>
      <c r="P6" s="8">
        <v>7.6831197363074297E-2</v>
      </c>
      <c r="Q6" s="8">
        <v>4.73615552711198E-2</v>
      </c>
      <c r="R6" s="8">
        <v>1.0675680393820299E-2</v>
      </c>
      <c r="S6" s="8">
        <v>6.46329063723865E-2</v>
      </c>
      <c r="T6" s="8">
        <v>4.55510042817793E-2</v>
      </c>
      <c r="U6" s="8">
        <v>2.20848477415032E-2</v>
      </c>
      <c r="V6" s="8">
        <v>8.2277395322682902E-4</v>
      </c>
      <c r="W6" s="8">
        <v>3.4588826753375601E-3</v>
      </c>
      <c r="Y6" s="10">
        <f t="shared" si="0"/>
        <v>6.1562746424090341E-2</v>
      </c>
      <c r="Z6" s="8">
        <f t="shared" si="1"/>
        <v>8.2277395322682902E-4</v>
      </c>
      <c r="AA6" s="8">
        <f t="shared" si="2"/>
        <v>0.11160854114166099</v>
      </c>
      <c r="AB6" s="8">
        <f t="shared" si="3"/>
        <v>6.4700871374764407E-2</v>
      </c>
      <c r="AC6">
        <f t="shared" si="4"/>
        <v>3.9829809823706958E-2</v>
      </c>
    </row>
    <row r="7" spans="1:29" x14ac:dyDescent="0.2">
      <c r="A7" s="4" t="s">
        <v>28</v>
      </c>
      <c r="B7" s="7">
        <v>343706.67385597603</v>
      </c>
      <c r="C7" s="7">
        <v>518466.56430456502</v>
      </c>
      <c r="D7" s="8">
        <v>0.116594394892949</v>
      </c>
      <c r="E7" s="8">
        <v>0.116594394892949</v>
      </c>
      <c r="F7" s="8">
        <v>0.116834393144384</v>
      </c>
      <c r="G7" s="8">
        <v>6.8659271594614296E-2</v>
      </c>
      <c r="H7" s="8">
        <v>6.8659271594614296E-2</v>
      </c>
      <c r="I7" s="8">
        <v>6.3538234083403297E-2</v>
      </c>
      <c r="J7" s="8">
        <v>7.6245880900083801E-2</v>
      </c>
      <c r="K7" s="8">
        <v>6.9956636935769798E-2</v>
      </c>
      <c r="L7" s="8">
        <v>8.2339879330921503E-3</v>
      </c>
      <c r="M7" s="8">
        <v>6.6722180562171204E-2</v>
      </c>
      <c r="N7" s="8">
        <v>7.4624614138916103E-3</v>
      </c>
      <c r="O7" s="8">
        <v>0.106050799419876</v>
      </c>
      <c r="P7" s="8">
        <v>9.5156088400773803E-2</v>
      </c>
      <c r="Q7" s="8">
        <v>5.1217302838123202E-2</v>
      </c>
      <c r="R7" s="8">
        <v>1.0978650577456299E-2</v>
      </c>
      <c r="S7" s="8">
        <v>5.0830587266722599E-2</v>
      </c>
      <c r="T7" s="8">
        <v>4.8144871018849497E-2</v>
      </c>
      <c r="U7" s="8">
        <v>2.7352036888713901E-2</v>
      </c>
      <c r="V7" s="8">
        <v>1.2097095274700099E-3</v>
      </c>
      <c r="W7" s="8">
        <v>4.3871365329485297E-3</v>
      </c>
      <c r="Y7" s="10">
        <f t="shared" si="0"/>
        <v>5.8741414520942802E-2</v>
      </c>
      <c r="Z7" s="8">
        <f t="shared" si="1"/>
        <v>1.2097095274700099E-3</v>
      </c>
      <c r="AA7" s="8">
        <f t="shared" si="2"/>
        <v>0.116834393144384</v>
      </c>
      <c r="AB7" s="8">
        <f t="shared" si="3"/>
        <v>6.5130207322787251E-2</v>
      </c>
      <c r="AC7">
        <f t="shared" si="4"/>
        <v>3.8269716008580701E-2</v>
      </c>
    </row>
    <row r="8" spans="1:29" x14ac:dyDescent="0.2">
      <c r="A8" s="4" t="s">
        <v>29</v>
      </c>
      <c r="B8" s="7">
        <v>20271640.355926801</v>
      </c>
      <c r="C8" s="7">
        <v>30477599.3210686</v>
      </c>
      <c r="D8" s="8">
        <v>0.10390870568524101</v>
      </c>
      <c r="E8" s="8">
        <v>0.10390870568524101</v>
      </c>
      <c r="F8" s="8">
        <v>0.112204228425918</v>
      </c>
      <c r="G8" s="8">
        <v>6.11837698974452E-2</v>
      </c>
      <c r="H8" s="8">
        <v>6.11837698974452E-2</v>
      </c>
      <c r="I8" s="8">
        <v>5.86429420552022E-2</v>
      </c>
      <c r="J8" s="8">
        <v>7.0371530466243101E-2</v>
      </c>
      <c r="K8" s="8">
        <v>6.2345223411144499E-2</v>
      </c>
      <c r="L8" s="8">
        <v>1.2561946385341499E-2</v>
      </c>
      <c r="M8" s="8">
        <v>8.6730957653220905E-2</v>
      </c>
      <c r="N8" s="8">
        <v>6.7994322223950904E-3</v>
      </c>
      <c r="O8" s="8">
        <v>0.116838634148159</v>
      </c>
      <c r="P8" s="8">
        <v>8.3476317311120402E-2</v>
      </c>
      <c r="Q8" s="8">
        <v>4.5644764068502201E-2</v>
      </c>
      <c r="R8" s="8">
        <v>1.67492618471238E-2</v>
      </c>
      <c r="S8" s="8">
        <v>4.6914353644162403E-2</v>
      </c>
      <c r="T8" s="8">
        <v>5.5607937045777801E-2</v>
      </c>
      <c r="U8" s="8">
        <v>2.3994846180601902E-2</v>
      </c>
      <c r="V8" s="8">
        <v>1.2898612174380101E-3</v>
      </c>
      <c r="W8" s="8">
        <v>3.8097129493598302E-3</v>
      </c>
      <c r="Y8" s="10">
        <f t="shared" si="0"/>
        <v>5.6708345009854132E-2</v>
      </c>
      <c r="Z8" s="8">
        <f t="shared" si="1"/>
        <v>1.2898612174380101E-3</v>
      </c>
      <c r="AA8" s="8">
        <f t="shared" si="2"/>
        <v>0.116838634148159</v>
      </c>
      <c r="AB8" s="8">
        <f t="shared" si="3"/>
        <v>5.9913355976323704E-2</v>
      </c>
      <c r="AC8">
        <f t="shared" si="4"/>
        <v>3.6212600043936068E-2</v>
      </c>
    </row>
    <row r="9" spans="1:29" x14ac:dyDescent="0.2">
      <c r="A9" s="4" t="s">
        <v>30</v>
      </c>
      <c r="B9" s="7">
        <v>406819.79915837501</v>
      </c>
      <c r="C9" s="7">
        <v>431254.00659028499</v>
      </c>
      <c r="D9" s="8">
        <v>0.107358967924525</v>
      </c>
      <c r="E9" s="8">
        <v>0.107358967924525</v>
      </c>
      <c r="F9" s="8">
        <v>0.135215939248199</v>
      </c>
      <c r="G9" s="8">
        <v>5.45406449533926E-2</v>
      </c>
      <c r="H9" s="8">
        <v>5.45406449533926E-2</v>
      </c>
      <c r="I9" s="8">
        <v>6.1074307288746001E-2</v>
      </c>
      <c r="J9" s="8">
        <v>7.3289168746495603E-2</v>
      </c>
      <c r="K9" s="8">
        <v>6.4415380754715507E-2</v>
      </c>
      <c r="L9" s="8">
        <v>7.5324420210234298E-3</v>
      </c>
      <c r="M9" s="8">
        <v>6.8276405540327198E-2</v>
      </c>
      <c r="N9" s="8">
        <v>8.5957431399479294E-3</v>
      </c>
      <c r="O9" s="8">
        <v>0.112452242444131</v>
      </c>
      <c r="P9" s="8">
        <v>0.10193042415147099</v>
      </c>
      <c r="Q9" s="8">
        <v>4.71603868919028E-2</v>
      </c>
      <c r="R9" s="8">
        <v>1.0043256028031199E-2</v>
      </c>
      <c r="S9" s="8">
        <v>4.8859445830997099E-2</v>
      </c>
      <c r="T9" s="8">
        <v>5.1574568015977297E-2</v>
      </c>
      <c r="U9" s="8">
        <v>2.9299414328117099E-2</v>
      </c>
      <c r="V9" s="8">
        <v>1.8073527135606901E-3</v>
      </c>
      <c r="W9" s="8">
        <v>4.6394546414008E-3</v>
      </c>
      <c r="Y9" s="10">
        <f t="shared" si="0"/>
        <v>5.7498257877043948E-2</v>
      </c>
      <c r="Z9" s="8">
        <f t="shared" si="1"/>
        <v>1.8073527135606901E-3</v>
      </c>
      <c r="AA9" s="8">
        <f t="shared" si="2"/>
        <v>0.135215939248199</v>
      </c>
      <c r="AB9" s="8">
        <f t="shared" si="3"/>
        <v>5.45406449533926E-2</v>
      </c>
      <c r="AC9">
        <f t="shared" si="4"/>
        <v>3.9049544849400063E-2</v>
      </c>
    </row>
    <row r="10" spans="1:29" x14ac:dyDescent="0.2">
      <c r="A10" s="4" t="s">
        <v>31</v>
      </c>
      <c r="B10" s="7">
        <v>3793988.3831778402</v>
      </c>
      <c r="C10" s="7">
        <v>4307018.4576432398</v>
      </c>
      <c r="D10" s="8">
        <v>9.8880844462994999E-2</v>
      </c>
      <c r="E10" s="8">
        <v>9.8880844462994999E-2</v>
      </c>
      <c r="F10" s="8">
        <v>0.117520084902274</v>
      </c>
      <c r="G10" s="8">
        <v>9.46579367799667E-2</v>
      </c>
      <c r="H10" s="8">
        <v>9.46579367799667E-2</v>
      </c>
      <c r="I10" s="8">
        <v>7.6708989615551504E-2</v>
      </c>
      <c r="J10" s="8">
        <v>9.2050787538662096E-2</v>
      </c>
      <c r="K10" s="8">
        <v>5.9328506677796898E-2</v>
      </c>
      <c r="L10" s="8">
        <v>9.9031096458019798E-3</v>
      </c>
      <c r="M10" s="8">
        <v>7.3398563479183804E-2</v>
      </c>
      <c r="N10" s="8">
        <v>5.83847467921927E-3</v>
      </c>
      <c r="O10" s="8">
        <v>0.10606534911938099</v>
      </c>
      <c r="P10" s="8">
        <v>7.9225362846157305E-2</v>
      </c>
      <c r="Q10" s="8">
        <v>4.3436137392371697E-2</v>
      </c>
      <c r="R10" s="8">
        <v>1.32041461944023E-2</v>
      </c>
      <c r="S10" s="8">
        <v>6.1367191692441501E-2</v>
      </c>
      <c r="T10" s="8">
        <v>4.9284131394211103E-2</v>
      </c>
      <c r="U10" s="8">
        <v>2.2772974051131399E-2</v>
      </c>
      <c r="V10" s="8">
        <v>7.8225097974737802E-4</v>
      </c>
      <c r="W10" s="8">
        <v>3.5966050296677402E-3</v>
      </c>
      <c r="Y10" s="10">
        <f t="shared" si="0"/>
        <v>6.0078011386196215E-2</v>
      </c>
      <c r="Z10" s="8">
        <f t="shared" si="1"/>
        <v>7.8225097974737802E-4</v>
      </c>
      <c r="AA10" s="8">
        <f t="shared" si="2"/>
        <v>0.117520084902274</v>
      </c>
      <c r="AB10" s="8">
        <f t="shared" si="3"/>
        <v>6.7382877585812656E-2</v>
      </c>
      <c r="AC10">
        <f t="shared" si="4"/>
        <v>3.7954109421457063E-2</v>
      </c>
    </row>
    <row r="11" spans="1:29" x14ac:dyDescent="0.2">
      <c r="A11" s="4" t="s">
        <v>32</v>
      </c>
      <c r="B11" s="7">
        <v>13680236.514853399</v>
      </c>
      <c r="C11" s="7">
        <v>22738486.499104898</v>
      </c>
      <c r="D11" s="8">
        <v>0.110705569394213</v>
      </c>
      <c r="E11" s="8">
        <v>0.110705569394213</v>
      </c>
      <c r="F11" s="8">
        <v>0.115457064961016</v>
      </c>
      <c r="G11" s="8">
        <v>6.3545981600635099E-2</v>
      </c>
      <c r="H11" s="8">
        <v>6.3545981600635099E-2</v>
      </c>
      <c r="I11" s="8">
        <v>6.0637257040572101E-2</v>
      </c>
      <c r="J11" s="8">
        <v>7.27647084486861E-2</v>
      </c>
      <c r="K11" s="8">
        <v>6.64233416365278E-2</v>
      </c>
      <c r="L11" s="8">
        <v>8.1721782172663408E-3</v>
      </c>
      <c r="M11" s="8">
        <v>6.7495609952534494E-2</v>
      </c>
      <c r="N11" s="8">
        <v>8.0937506109021104E-3</v>
      </c>
      <c r="O11" s="8">
        <v>0.107605120202531</v>
      </c>
      <c r="P11" s="8">
        <v>0.104425707286285</v>
      </c>
      <c r="Q11" s="8">
        <v>4.8630473863998498E-2</v>
      </c>
      <c r="R11" s="8">
        <v>1.0896237623022E-2</v>
      </c>
      <c r="S11" s="8">
        <v>4.8509805632457201E-2</v>
      </c>
      <c r="T11" s="8">
        <v>4.9586510552698602E-2</v>
      </c>
      <c r="U11" s="8">
        <v>3.0016538610856201E-2</v>
      </c>
      <c r="V11" s="8">
        <v>1.25860561117929E-3</v>
      </c>
      <c r="W11" s="8">
        <v>4.8117073469972002E-3</v>
      </c>
      <c r="Y11" s="10">
        <f t="shared" si="0"/>
        <v>5.7664385979361285E-2</v>
      </c>
      <c r="Z11" s="8">
        <f t="shared" si="1"/>
        <v>1.25860561117929E-3</v>
      </c>
      <c r="AA11" s="8">
        <f t="shared" si="2"/>
        <v>0.115457064961016</v>
      </c>
      <c r="AB11" s="8">
        <f t="shared" si="3"/>
        <v>6.20916193206036E-2</v>
      </c>
      <c r="AC11">
        <f t="shared" si="4"/>
        <v>3.7543920807789011E-2</v>
      </c>
    </row>
    <row r="12" spans="1:29" x14ac:dyDescent="0.2">
      <c r="A12" s="4" t="s">
        <v>33</v>
      </c>
      <c r="B12" s="7">
        <v>457206.35217926098</v>
      </c>
      <c r="C12" s="7">
        <v>616973.15522487101</v>
      </c>
      <c r="D12" s="8">
        <v>0.11189382180818901</v>
      </c>
      <c r="E12" s="8">
        <v>0.11189382180818901</v>
      </c>
      <c r="F12" s="8">
        <v>0.116546530794926</v>
      </c>
      <c r="G12" s="8">
        <v>8.0282564009257096E-2</v>
      </c>
      <c r="H12" s="8">
        <v>8.0282564009257096E-2</v>
      </c>
      <c r="I12" s="8">
        <v>6.9277914703360199E-2</v>
      </c>
      <c r="J12" s="8">
        <v>8.3133497644032397E-2</v>
      </c>
      <c r="K12" s="8">
        <v>6.7136293084914006E-2</v>
      </c>
      <c r="L12" s="8">
        <v>7.1190259811797496E-3</v>
      </c>
      <c r="M12" s="8">
        <v>6.2254041004922003E-2</v>
      </c>
      <c r="N12" s="8">
        <v>7.5937410602249199E-3</v>
      </c>
      <c r="O12" s="8">
        <v>0.102974086735608</v>
      </c>
      <c r="P12" s="8">
        <v>9.6063476871077302E-2</v>
      </c>
      <c r="Q12" s="8">
        <v>4.9152446500767499E-2</v>
      </c>
      <c r="R12" s="8">
        <v>9.4920346415729995E-3</v>
      </c>
      <c r="S12" s="8">
        <v>5.5422331762687897E-2</v>
      </c>
      <c r="T12" s="8">
        <v>4.6695208591503501E-2</v>
      </c>
      <c r="U12" s="8">
        <v>2.7612881211752899E-2</v>
      </c>
      <c r="V12" s="8">
        <v>1.27562254595881E-3</v>
      </c>
      <c r="W12" s="8">
        <v>4.4196832492099302E-3</v>
      </c>
      <c r="Y12" s="10">
        <f t="shared" si="0"/>
        <v>5.9526079400929521E-2</v>
      </c>
      <c r="Z12" s="8">
        <f t="shared" si="1"/>
        <v>1.27562254595881E-3</v>
      </c>
      <c r="AA12" s="8">
        <f t="shared" si="2"/>
        <v>0.116546530794926</v>
      </c>
      <c r="AB12" s="8">
        <f t="shared" si="3"/>
        <v>6.4695167044918012E-2</v>
      </c>
      <c r="AC12">
        <f t="shared" si="4"/>
        <v>3.8224646617916351E-2</v>
      </c>
    </row>
    <row r="13" spans="1:29" x14ac:dyDescent="0.2">
      <c r="A13" s="4" t="s">
        <v>34</v>
      </c>
      <c r="B13" s="7">
        <v>2368684.0833404199</v>
      </c>
      <c r="C13" s="7">
        <v>2359992.8968606298</v>
      </c>
      <c r="D13" s="8">
        <v>0.10604275236804001</v>
      </c>
      <c r="E13" s="8">
        <v>0.10604275236804001</v>
      </c>
      <c r="F13" s="8">
        <v>0.11147290661510401</v>
      </c>
      <c r="G13" s="8">
        <v>8.13427704152722E-2</v>
      </c>
      <c r="H13" s="8">
        <v>8.13427704152722E-2</v>
      </c>
      <c r="I13" s="8">
        <v>6.8539611861412206E-2</v>
      </c>
      <c r="J13" s="8">
        <v>8.2247534233694297E-2</v>
      </c>
      <c r="K13" s="8">
        <v>6.36256514208242E-2</v>
      </c>
      <c r="L13" s="8">
        <v>7.4902294023103597E-3</v>
      </c>
      <c r="M13" s="8">
        <v>6.6591781590779206E-2</v>
      </c>
      <c r="N13" s="8">
        <v>7.9164086285624605E-3</v>
      </c>
      <c r="O13" s="8">
        <v>0.106537852211434</v>
      </c>
      <c r="P13" s="8">
        <v>9.3310310760387705E-2</v>
      </c>
      <c r="Q13" s="8">
        <v>4.6582202916432197E-2</v>
      </c>
      <c r="R13" s="8">
        <v>9.9869725364144495E-3</v>
      </c>
      <c r="S13" s="8">
        <v>5.4831689489130198E-2</v>
      </c>
      <c r="T13" s="8">
        <v>4.9537130219732002E-2</v>
      </c>
      <c r="U13" s="8">
        <v>2.6821678183714798E-2</v>
      </c>
      <c r="V13" s="8">
        <v>1.7230144254961599E-3</v>
      </c>
      <c r="W13" s="8">
        <v>4.2142920459249302E-3</v>
      </c>
      <c r="Y13" s="10">
        <f t="shared" si="0"/>
        <v>5.881001560539887E-2</v>
      </c>
      <c r="Z13" s="8">
        <f t="shared" si="1"/>
        <v>1.7230144254961599E-3</v>
      </c>
      <c r="AA13" s="8">
        <f t="shared" si="2"/>
        <v>0.11147290661510401</v>
      </c>
      <c r="AB13" s="8">
        <f t="shared" si="3"/>
        <v>6.5108716505801703E-2</v>
      </c>
      <c r="AC13">
        <f t="shared" si="4"/>
        <v>3.7127087746407848E-2</v>
      </c>
    </row>
    <row r="14" spans="1:29" x14ac:dyDescent="0.2">
      <c r="A14" s="4" t="s">
        <v>35</v>
      </c>
      <c r="B14" s="7">
        <v>2193686.3482183702</v>
      </c>
      <c r="C14" s="7">
        <v>3869270.1919182502</v>
      </c>
      <c r="D14" s="8">
        <v>0.12245182866533399</v>
      </c>
      <c r="E14" s="8">
        <v>0.12245182866533399</v>
      </c>
      <c r="F14" s="8">
        <v>0.12948898177343501</v>
      </c>
      <c r="G14" s="8">
        <v>3.0592583838016701E-2</v>
      </c>
      <c r="H14" s="8">
        <v>3.0592583838016701E-2</v>
      </c>
      <c r="I14" s="8">
        <v>4.7668537362367001E-2</v>
      </c>
      <c r="J14" s="8">
        <v>5.7202244834840398E-2</v>
      </c>
      <c r="K14" s="8">
        <v>7.3471097199200697E-2</v>
      </c>
      <c r="L14" s="8">
        <v>7.5528097555680402E-3</v>
      </c>
      <c r="M14" s="8">
        <v>6.7758714158871802E-2</v>
      </c>
      <c r="N14" s="8">
        <v>8.9890700839602104E-3</v>
      </c>
      <c r="O14" s="8">
        <v>0.11384530393172999</v>
      </c>
      <c r="P14" s="8">
        <v>0.11187077261342</v>
      </c>
      <c r="Q14" s="8">
        <v>5.3790342130877598E-2</v>
      </c>
      <c r="R14" s="8">
        <v>1.00704130074238E-2</v>
      </c>
      <c r="S14" s="8">
        <v>3.81348298898938E-2</v>
      </c>
      <c r="T14" s="8">
        <v>5.1691997407425E-2</v>
      </c>
      <c r="U14" s="8">
        <v>3.2156685954106499E-2</v>
      </c>
      <c r="V14" s="8">
        <v>1.63483865809421E-3</v>
      </c>
      <c r="W14" s="8">
        <v>5.10696390487586E-3</v>
      </c>
      <c r="Y14" s="10">
        <f t="shared" si="0"/>
        <v>5.5826121383639571E-2</v>
      </c>
      <c r="Z14" s="8">
        <f t="shared" si="1"/>
        <v>1.63483865809421E-3</v>
      </c>
      <c r="AA14" s="8">
        <f t="shared" si="2"/>
        <v>0.12948898177343501</v>
      </c>
      <c r="AB14" s="8">
        <f t="shared" si="3"/>
        <v>4.9680267384896004E-2</v>
      </c>
      <c r="AC14">
        <f t="shared" si="4"/>
        <v>4.2206779153648268E-2</v>
      </c>
    </row>
    <row r="15" spans="1:29" x14ac:dyDescent="0.2">
      <c r="A15" s="4" t="s">
        <v>36</v>
      </c>
      <c r="B15" s="7">
        <v>310304.36198495899</v>
      </c>
      <c r="C15" s="7">
        <v>333493.70085229998</v>
      </c>
      <c r="D15" s="8">
        <v>0.102561579958064</v>
      </c>
      <c r="E15" s="8">
        <v>0.102561579958064</v>
      </c>
      <c r="F15" s="8">
        <v>0.11215648456553701</v>
      </c>
      <c r="G15" s="8">
        <v>9.8060843417112895E-2</v>
      </c>
      <c r="H15" s="8">
        <v>9.8060843417112895E-2</v>
      </c>
      <c r="I15" s="8">
        <v>7.7069542849940803E-2</v>
      </c>
      <c r="J15" s="8">
        <v>9.2483451419928905E-2</v>
      </c>
      <c r="K15" s="8">
        <v>6.1536947974838899E-2</v>
      </c>
      <c r="L15" s="8">
        <v>8.3434028853456299E-3</v>
      </c>
      <c r="M15" s="8">
        <v>6.8475633410443201E-2</v>
      </c>
      <c r="N15" s="8">
        <v>6.0704054736957502E-3</v>
      </c>
      <c r="O15" s="8">
        <v>0.104544877819691</v>
      </c>
      <c r="P15" s="8">
        <v>8.1082158928033998E-2</v>
      </c>
      <c r="Q15" s="8">
        <v>4.5053001948263199E-2</v>
      </c>
      <c r="R15" s="8">
        <v>1.11245371804609E-2</v>
      </c>
      <c r="S15" s="8">
        <v>6.16556342799525E-2</v>
      </c>
      <c r="T15" s="8">
        <v>4.8500912953268797E-2</v>
      </c>
      <c r="U15" s="8">
        <v>2.33067544246249E-2</v>
      </c>
      <c r="V15" s="8">
        <v>8.9516260274657901E-4</v>
      </c>
      <c r="W15" s="8">
        <v>3.6576415025254502E-3</v>
      </c>
      <c r="Y15" s="10">
        <f t="shared" si="0"/>
        <v>6.0360069848482543E-2</v>
      </c>
      <c r="Z15" s="8">
        <f t="shared" si="1"/>
        <v>8.9516260274657901E-4</v>
      </c>
      <c r="AA15" s="8">
        <f t="shared" si="2"/>
        <v>0.11215648456553701</v>
      </c>
      <c r="AB15" s="8">
        <f t="shared" si="3"/>
        <v>6.5065633845197854E-2</v>
      </c>
      <c r="AC15">
        <f t="shared" si="4"/>
        <v>3.8357280973084551E-2</v>
      </c>
    </row>
    <row r="16" spans="1:29" x14ac:dyDescent="0.2">
      <c r="A16" s="4" t="s">
        <v>37</v>
      </c>
      <c r="B16" s="7">
        <v>12663304.475687601</v>
      </c>
      <c r="C16" s="7">
        <v>24869048.894947</v>
      </c>
      <c r="D16" s="8">
        <v>0.11282825360455299</v>
      </c>
      <c r="E16" s="8">
        <v>0.11282825360455299</v>
      </c>
      <c r="F16" s="8">
        <v>0.110136897241999</v>
      </c>
      <c r="G16" s="8">
        <v>7.31582787224066E-2</v>
      </c>
      <c r="H16" s="8">
        <v>7.31582787224066E-2</v>
      </c>
      <c r="I16" s="8">
        <v>6.4113363671703394E-2</v>
      </c>
      <c r="J16" s="8">
        <v>7.69360364060441E-2</v>
      </c>
      <c r="K16" s="8">
        <v>6.7696952162730903E-2</v>
      </c>
      <c r="L16" s="8">
        <v>7.72179236979708E-3</v>
      </c>
      <c r="M16" s="8">
        <v>6.4784276855748099E-2</v>
      </c>
      <c r="N16" s="8">
        <v>8.0776748992424895E-3</v>
      </c>
      <c r="O16" s="8">
        <v>0.104518165100113</v>
      </c>
      <c r="P16" s="8">
        <v>0.100515809579482</v>
      </c>
      <c r="Q16" s="8">
        <v>4.9562921432600701E-2</v>
      </c>
      <c r="R16" s="8">
        <v>1.0295723159730199E-2</v>
      </c>
      <c r="S16" s="8">
        <v>5.1290690937362597E-2</v>
      </c>
      <c r="T16" s="8">
        <v>4.79185331821535E-2</v>
      </c>
      <c r="U16" s="8">
        <v>2.8892631461726399E-2</v>
      </c>
      <c r="V16" s="8">
        <v>1.41317239729188E-3</v>
      </c>
      <c r="W16" s="8">
        <v>4.6450837771392301E-3</v>
      </c>
      <c r="Y16" s="10">
        <f t="shared" si="0"/>
        <v>5.8524639464439185E-2</v>
      </c>
      <c r="Z16" s="8">
        <f t="shared" si="1"/>
        <v>1.41317239729188E-3</v>
      </c>
      <c r="AA16" s="8">
        <f t="shared" si="2"/>
        <v>0.11282825360455299</v>
      </c>
      <c r="AB16" s="8">
        <f t="shared" si="3"/>
        <v>6.4448820263725753E-2</v>
      </c>
      <c r="AC16">
        <f t="shared" si="4"/>
        <v>3.7484553716625957E-2</v>
      </c>
    </row>
    <row r="17" spans="1:29" x14ac:dyDescent="0.2">
      <c r="A17" s="4" t="s">
        <v>38</v>
      </c>
      <c r="B17" s="7">
        <v>2065835.57284437</v>
      </c>
      <c r="C17" s="7">
        <v>3543116.4128987598</v>
      </c>
      <c r="D17" s="8">
        <v>0.120925184436461</v>
      </c>
      <c r="E17" s="8">
        <v>0.120925184436461</v>
      </c>
      <c r="F17" s="8">
        <v>0.112408428542716</v>
      </c>
      <c r="G17" s="8">
        <v>6.2381305259177698E-2</v>
      </c>
      <c r="H17" s="8">
        <v>6.2381305259177698E-2</v>
      </c>
      <c r="I17" s="8">
        <v>5.9292759765268203E-2</v>
      </c>
      <c r="J17" s="8">
        <v>7.11513117183213E-2</v>
      </c>
      <c r="K17" s="8">
        <v>7.2555110661876906E-2</v>
      </c>
      <c r="L17" s="8">
        <v>7.1959792103065603E-3</v>
      </c>
      <c r="M17" s="8">
        <v>6.11957506516045E-2</v>
      </c>
      <c r="N17" s="8">
        <v>8.2413209241187693E-3</v>
      </c>
      <c r="O17" s="8">
        <v>0.103010135405006</v>
      </c>
      <c r="P17" s="8">
        <v>0.107637325359633</v>
      </c>
      <c r="Q17" s="8">
        <v>5.3119721558868203E-2</v>
      </c>
      <c r="R17" s="8">
        <v>9.5946389470757901E-3</v>
      </c>
      <c r="S17" s="8">
        <v>4.7434207812214503E-2</v>
      </c>
      <c r="T17" s="8">
        <v>4.6329785414480198E-2</v>
      </c>
      <c r="U17" s="8">
        <v>3.0939618262979501E-2</v>
      </c>
      <c r="V17" s="8">
        <v>1.18574343857236E-3</v>
      </c>
      <c r="W17" s="8">
        <v>4.99524725451694E-3</v>
      </c>
      <c r="Y17" s="10">
        <f t="shared" si="0"/>
        <v>5.8145003215941807E-2</v>
      </c>
      <c r="Z17" s="8">
        <f t="shared" si="1"/>
        <v>1.18574343857236E-3</v>
      </c>
      <c r="AA17" s="8">
        <f t="shared" si="2"/>
        <v>0.120925184436461</v>
      </c>
      <c r="AB17" s="8">
        <f t="shared" si="3"/>
        <v>6.0244255208436348E-2</v>
      </c>
      <c r="AC17">
        <f t="shared" si="4"/>
        <v>3.8887789240065418E-2</v>
      </c>
    </row>
    <row r="18" spans="1:29" x14ac:dyDescent="0.2">
      <c r="A18" s="4" t="s">
        <v>39</v>
      </c>
      <c r="B18" s="7">
        <v>1169446.8000129701</v>
      </c>
      <c r="C18" s="7">
        <v>1704362.5761742501</v>
      </c>
      <c r="D18" s="8">
        <v>0.111341677266437</v>
      </c>
      <c r="E18" s="8">
        <v>0.111341677266437</v>
      </c>
      <c r="F18" s="8">
        <v>0.11690464909906099</v>
      </c>
      <c r="G18" s="8">
        <v>8.5573415430382493E-2</v>
      </c>
      <c r="H18" s="8">
        <v>8.5573415430382493E-2</v>
      </c>
      <c r="I18" s="8">
        <v>7.2012869989956305E-2</v>
      </c>
      <c r="J18" s="8">
        <v>8.6415443987947899E-2</v>
      </c>
      <c r="K18" s="8">
        <v>6.6805006359862501E-2</v>
      </c>
      <c r="L18" s="8">
        <v>6.9305262341177098E-3</v>
      </c>
      <c r="M18" s="8">
        <v>6.2896863912992096E-2</v>
      </c>
      <c r="N18" s="8">
        <v>7.19488378227262E-3</v>
      </c>
      <c r="O18" s="8">
        <v>0.103763462146773</v>
      </c>
      <c r="P18" s="8">
        <v>8.9381019770995399E-2</v>
      </c>
      <c r="Q18" s="8">
        <v>4.8909901786406897E-2</v>
      </c>
      <c r="R18" s="8">
        <v>9.2407016454899502E-3</v>
      </c>
      <c r="S18" s="8">
        <v>5.7610295991965398E-2</v>
      </c>
      <c r="T18" s="8">
        <v>4.7190496719456798E-2</v>
      </c>
      <c r="U18" s="8">
        <v>2.56922430383726E-2</v>
      </c>
      <c r="V18" s="8">
        <v>1.36990096259881E-3</v>
      </c>
      <c r="W18" s="8">
        <v>4.02626187410615E-3</v>
      </c>
      <c r="Y18" s="10">
        <f t="shared" si="0"/>
        <v>6.0008735634800678E-2</v>
      </c>
      <c r="Z18" s="8">
        <f t="shared" si="1"/>
        <v>1.36990096259881E-3</v>
      </c>
      <c r="AA18" s="8">
        <f t="shared" si="2"/>
        <v>0.11690464909906099</v>
      </c>
      <c r="AB18" s="8">
        <f t="shared" si="3"/>
        <v>6.4850935136427298E-2</v>
      </c>
      <c r="AC18">
        <f t="shared" si="4"/>
        <v>3.8545396663205618E-2</v>
      </c>
    </row>
    <row r="19" spans="1:29" x14ac:dyDescent="0.2">
      <c r="A19" s="4" t="s">
        <v>40</v>
      </c>
      <c r="B19" s="7">
        <v>474063.568066423</v>
      </c>
      <c r="C19" s="7">
        <v>576677.60568648903</v>
      </c>
      <c r="D19" s="8">
        <v>0.10626019523142601</v>
      </c>
      <c r="E19" s="8">
        <v>0.10626019523142601</v>
      </c>
      <c r="F19" s="8">
        <v>0.114509072703423</v>
      </c>
      <c r="G19" s="8">
        <v>9.2232430704520502E-2</v>
      </c>
      <c r="H19" s="8">
        <v>9.2232430704520502E-2</v>
      </c>
      <c r="I19" s="8">
        <v>7.4743483528116203E-2</v>
      </c>
      <c r="J19" s="8">
        <v>8.9692180233739399E-2</v>
      </c>
      <c r="K19" s="8">
        <v>6.3756117138856094E-2</v>
      </c>
      <c r="L19" s="8">
        <v>8.1873164328162204E-3</v>
      </c>
      <c r="M19" s="8">
        <v>6.7981137662396204E-2</v>
      </c>
      <c r="N19" s="8">
        <v>6.16535283481978E-3</v>
      </c>
      <c r="O19" s="8">
        <v>0.105195206350798</v>
      </c>
      <c r="P19" s="8">
        <v>8.23371340432415E-2</v>
      </c>
      <c r="Q19" s="8">
        <v>4.6677720689772002E-2</v>
      </c>
      <c r="R19" s="8">
        <v>1.09164219104216E-2</v>
      </c>
      <c r="S19" s="8">
        <v>5.9794786822492903E-2</v>
      </c>
      <c r="T19" s="8">
        <v>4.84959988303909E-2</v>
      </c>
      <c r="U19" s="8">
        <v>2.3667482697319199E-2</v>
      </c>
      <c r="V19" s="8">
        <v>9.0557126391765897E-4</v>
      </c>
      <c r="W19" s="8">
        <v>3.7184433621975099E-3</v>
      </c>
      <c r="Y19" s="10">
        <f t="shared" si="0"/>
        <v>6.0186433918830537E-2</v>
      </c>
      <c r="Z19" s="8">
        <f t="shared" si="1"/>
        <v>9.0557126391765897E-4</v>
      </c>
      <c r="AA19" s="8">
        <f t="shared" si="2"/>
        <v>0.114509072703423</v>
      </c>
      <c r="AB19" s="8">
        <f t="shared" si="3"/>
        <v>6.5868627400626156E-2</v>
      </c>
      <c r="AC19">
        <f t="shared" si="4"/>
        <v>3.8293848535465129E-2</v>
      </c>
    </row>
    <row r="20" spans="1:29" x14ac:dyDescent="0.2">
      <c r="A20" s="4" t="s">
        <v>41</v>
      </c>
      <c r="B20" s="7">
        <v>153845176.48654401</v>
      </c>
      <c r="C20" s="7">
        <v>184675299.62298599</v>
      </c>
      <c r="D20" s="8">
        <v>0.10689481881422599</v>
      </c>
      <c r="E20" s="8">
        <v>0.10689481881422599</v>
      </c>
      <c r="F20" s="8">
        <v>0.104590656494308</v>
      </c>
      <c r="G20" s="8">
        <v>5.34900821744132E-2</v>
      </c>
      <c r="H20" s="8">
        <v>5.34900821744132E-2</v>
      </c>
      <c r="I20" s="8">
        <v>5.2892705210784798E-2</v>
      </c>
      <c r="J20" s="8">
        <v>6.3471246252938804E-2</v>
      </c>
      <c r="K20" s="8">
        <v>6.4136891288532602E-2</v>
      </c>
      <c r="L20" s="8">
        <v>1.02509300046156E-2</v>
      </c>
      <c r="M20" s="8">
        <v>7.8559100573111204E-2</v>
      </c>
      <c r="N20" s="8">
        <v>8.1981884724608902E-3</v>
      </c>
      <c r="O20" s="8">
        <v>0.11476760142640401</v>
      </c>
      <c r="P20" s="8">
        <v>0.102800622917253</v>
      </c>
      <c r="Q20" s="8">
        <v>4.6956496597125502E-2</v>
      </c>
      <c r="R20" s="8">
        <v>1.36679066728186E-2</v>
      </c>
      <c r="S20" s="8">
        <v>4.2314164168625698E-2</v>
      </c>
      <c r="T20" s="8">
        <v>5.4721082118797601E-2</v>
      </c>
      <c r="U20" s="8">
        <v>2.9549529007502E-2</v>
      </c>
      <c r="V20" s="8">
        <v>1.4608426364619499E-3</v>
      </c>
      <c r="W20" s="8">
        <v>4.68779871788915E-3</v>
      </c>
      <c r="Y20" s="10">
        <f t="shared" si="0"/>
        <v>5.5689778226845385E-2</v>
      </c>
      <c r="Z20" s="8">
        <f t="shared" si="1"/>
        <v>1.4608426364619499E-3</v>
      </c>
      <c r="AA20" s="8">
        <f t="shared" si="2"/>
        <v>0.11476760142640401</v>
      </c>
      <c r="AB20" s="8">
        <f t="shared" si="3"/>
        <v>5.34900821744132E-2</v>
      </c>
      <c r="AC20">
        <f t="shared" si="4"/>
        <v>3.6458624696428729E-2</v>
      </c>
    </row>
    <row r="21" spans="1:29" x14ac:dyDescent="0.2">
      <c r="A21" s="4" t="s">
        <v>42</v>
      </c>
      <c r="B21" s="7">
        <v>2248271.4588520401</v>
      </c>
      <c r="C21" s="7">
        <v>4139240.4410123401</v>
      </c>
      <c r="D21" s="8">
        <v>0.109074006368855</v>
      </c>
      <c r="E21" s="8">
        <v>0.109074006368855</v>
      </c>
      <c r="F21" s="8">
        <v>0.118819647146773</v>
      </c>
      <c r="G21" s="8">
        <v>8.9281278231794201E-2</v>
      </c>
      <c r="H21" s="8">
        <v>8.9281278231794201E-2</v>
      </c>
      <c r="I21" s="8">
        <v>7.4345550902590193E-2</v>
      </c>
      <c r="J21" s="8">
        <v>8.9214661083108798E-2</v>
      </c>
      <c r="K21" s="8">
        <v>6.5444403821313002E-2</v>
      </c>
      <c r="L21" s="8">
        <v>6.56071755271459E-3</v>
      </c>
      <c r="M21" s="8">
        <v>5.7748615645577303E-2</v>
      </c>
      <c r="N21" s="8">
        <v>7.58356718579888E-3</v>
      </c>
      <c r="O21" s="8">
        <v>9.8289894060098401E-2</v>
      </c>
      <c r="P21" s="8">
        <v>9.8070455496508196E-2</v>
      </c>
      <c r="Q21" s="8">
        <v>4.7913764817684799E-2</v>
      </c>
      <c r="R21" s="8">
        <v>8.7476234036197795E-3</v>
      </c>
      <c r="S21" s="8">
        <v>5.9476440722072199E-2</v>
      </c>
      <c r="T21" s="8">
        <v>4.3968886872240903E-2</v>
      </c>
      <c r="U21" s="8">
        <v>2.8189799710689401E-2</v>
      </c>
      <c r="V21" s="8">
        <v>1.18638062889131E-3</v>
      </c>
      <c r="W21" s="8">
        <v>4.5012947604582401E-3</v>
      </c>
      <c r="Y21" s="10">
        <f t="shared" si="0"/>
        <v>6.0338613650571873E-2</v>
      </c>
      <c r="Z21" s="8">
        <f t="shared" si="1"/>
        <v>1.18638062889131E-3</v>
      </c>
      <c r="AA21" s="8">
        <f t="shared" si="2"/>
        <v>0.118819647146773</v>
      </c>
      <c r="AB21" s="8">
        <f t="shared" si="3"/>
        <v>6.2460422271692601E-2</v>
      </c>
      <c r="AC21">
        <f t="shared" si="4"/>
        <v>3.8847565999265317E-2</v>
      </c>
    </row>
    <row r="22" spans="1:29" x14ac:dyDescent="0.2">
      <c r="A22" s="4" t="s">
        <v>43</v>
      </c>
      <c r="B22" s="7">
        <v>5366018.3958625998</v>
      </c>
      <c r="C22" s="7">
        <v>5859348.0722933197</v>
      </c>
      <c r="D22" s="8">
        <v>9.3308781384174297E-2</v>
      </c>
      <c r="E22" s="8">
        <v>9.3308781384174297E-2</v>
      </c>
      <c r="F22" s="8">
        <v>0.10702498830637799</v>
      </c>
      <c r="G22" s="8">
        <v>6.4787943452999194E-2</v>
      </c>
      <c r="H22" s="8">
        <v>6.4787943452999194E-2</v>
      </c>
      <c r="I22" s="8">
        <v>5.9150218803094901E-2</v>
      </c>
      <c r="J22" s="8">
        <v>7.09802625637138E-2</v>
      </c>
      <c r="K22" s="8">
        <v>5.5985268830504899E-2</v>
      </c>
      <c r="L22" s="8">
        <v>1.40426275579694E-2</v>
      </c>
      <c r="M22" s="8">
        <v>9.5903781011250994E-2</v>
      </c>
      <c r="N22" s="8">
        <v>6.51640342041215E-3</v>
      </c>
      <c r="O22" s="8">
        <v>0.12272772005397201</v>
      </c>
      <c r="P22" s="8">
        <v>7.7176784094713596E-2</v>
      </c>
      <c r="Q22" s="8">
        <v>4.0988455045350203E-2</v>
      </c>
      <c r="R22" s="8">
        <v>1.8723503410626199E-2</v>
      </c>
      <c r="S22" s="8">
        <v>4.7320175042475501E-2</v>
      </c>
      <c r="T22" s="8">
        <v>6.0139975492671402E-2</v>
      </c>
      <c r="U22" s="8">
        <v>2.2184147233830501E-2</v>
      </c>
      <c r="V22" s="8">
        <v>1.3960224658084901E-3</v>
      </c>
      <c r="W22" s="8">
        <v>3.4912800995009399E-3</v>
      </c>
      <c r="Y22" s="10">
        <f t="shared" si="0"/>
        <v>5.5997253155330995E-2</v>
      </c>
      <c r="Z22" s="8">
        <f t="shared" si="1"/>
        <v>1.3960224658084901E-3</v>
      </c>
      <c r="AA22" s="8">
        <f t="shared" si="2"/>
        <v>0.12272772005397201</v>
      </c>
      <c r="AB22" s="8">
        <f t="shared" si="3"/>
        <v>5.9645097147883151E-2</v>
      </c>
      <c r="AC22">
        <f t="shared" si="4"/>
        <v>3.5403577661282236E-2</v>
      </c>
    </row>
    <row r="23" spans="1:29" x14ac:dyDescent="0.2">
      <c r="A23" s="4" t="s">
        <v>44</v>
      </c>
      <c r="B23" s="7">
        <v>383334.00471364998</v>
      </c>
      <c r="C23" s="7">
        <v>433808.87042226398</v>
      </c>
      <c r="D23" s="8">
        <v>0.105806203123364</v>
      </c>
      <c r="E23" s="8">
        <v>0.105806203123364</v>
      </c>
      <c r="F23" s="8">
        <v>0.11042669656257199</v>
      </c>
      <c r="G23" s="8">
        <v>0.110457902310909</v>
      </c>
      <c r="H23" s="8">
        <v>0.110457902310909</v>
      </c>
      <c r="I23" s="8">
        <v>8.2835625296097795E-2</v>
      </c>
      <c r="J23" s="8">
        <v>9.9402750355317399E-2</v>
      </c>
      <c r="K23" s="8">
        <v>6.3483721874018698E-2</v>
      </c>
      <c r="L23" s="8">
        <v>7.8150069212454803E-3</v>
      </c>
      <c r="M23" s="8">
        <v>6.3733655687137999E-2</v>
      </c>
      <c r="N23" s="8">
        <v>5.6579798548900204E-3</v>
      </c>
      <c r="O23" s="8">
        <v>9.8973506634935801E-2</v>
      </c>
      <c r="P23" s="8">
        <v>7.6306445949993806E-2</v>
      </c>
      <c r="Q23" s="8">
        <v>4.64782921382874E-2</v>
      </c>
      <c r="R23" s="8">
        <v>1.04200092283277E-2</v>
      </c>
      <c r="S23" s="8">
        <v>6.6268500236877997E-2</v>
      </c>
      <c r="T23" s="8">
        <v>4.5047388100600799E-2</v>
      </c>
      <c r="U23" s="8">
        <v>2.1934044616237099E-2</v>
      </c>
      <c r="V23" s="8">
        <v>8.2356577699249601E-4</v>
      </c>
      <c r="W23" s="8">
        <v>3.4199191141744902E-3</v>
      </c>
      <c r="Y23" s="10">
        <f t="shared" si="0"/>
        <v>6.1777765960812622E-2</v>
      </c>
      <c r="Z23" s="8">
        <f t="shared" si="1"/>
        <v>8.2356577699249601E-4</v>
      </c>
      <c r="AA23" s="8">
        <f t="shared" si="2"/>
        <v>0.110457902310909</v>
      </c>
      <c r="AB23" s="8">
        <f t="shared" si="3"/>
        <v>6.5001077962007991E-2</v>
      </c>
      <c r="AC23">
        <f t="shared" si="4"/>
        <v>4.0240154517869671E-2</v>
      </c>
    </row>
    <row r="24" spans="1:29" x14ac:dyDescent="0.2">
      <c r="A24" s="4" t="s">
        <v>45</v>
      </c>
      <c r="B24" s="7">
        <v>1574325.2294604001</v>
      </c>
      <c r="C24" s="7">
        <v>1742515.51526433</v>
      </c>
      <c r="D24" s="8">
        <v>0.104089936407025</v>
      </c>
      <c r="E24" s="8">
        <v>0.104089936407025</v>
      </c>
      <c r="F24" s="8">
        <v>0.11293899625668199</v>
      </c>
      <c r="G24" s="8">
        <v>9.1310803377785493E-2</v>
      </c>
      <c r="H24" s="8">
        <v>9.1310803377785493E-2</v>
      </c>
      <c r="I24" s="8">
        <v>7.3890150753063405E-2</v>
      </c>
      <c r="J24" s="8">
        <v>8.8668180903676397E-2</v>
      </c>
      <c r="K24" s="8">
        <v>6.2453961844215498E-2</v>
      </c>
      <c r="L24" s="8">
        <v>7.2984402352627101E-3</v>
      </c>
      <c r="M24" s="8">
        <v>6.4231922808516598E-2</v>
      </c>
      <c r="N24" s="8">
        <v>7.6594603513137002E-3</v>
      </c>
      <c r="O24" s="8">
        <v>0.103332165428103</v>
      </c>
      <c r="P24" s="8">
        <v>9.0583200105420203E-2</v>
      </c>
      <c r="Q24" s="8">
        <v>4.5724374660158197E-2</v>
      </c>
      <c r="R24" s="8">
        <v>9.7312536470172094E-3</v>
      </c>
      <c r="S24" s="8">
        <v>5.9112120602450698E-2</v>
      </c>
      <c r="T24" s="8">
        <v>4.7668061973057098E-2</v>
      </c>
      <c r="U24" s="8">
        <v>2.6037741024082E-2</v>
      </c>
      <c r="V24" s="8">
        <v>1.63620835847211E-3</v>
      </c>
      <c r="W24" s="8">
        <v>4.10838690501258E-3</v>
      </c>
      <c r="Y24" s="10">
        <f t="shared" si="0"/>
        <v>5.9793805271306198E-2</v>
      </c>
      <c r="Z24" s="8">
        <f t="shared" si="1"/>
        <v>1.63620835847211E-3</v>
      </c>
      <c r="AA24" s="8">
        <f t="shared" si="2"/>
        <v>0.11293899625668199</v>
      </c>
      <c r="AB24" s="8">
        <f t="shared" si="3"/>
        <v>6.3342942326366045E-2</v>
      </c>
      <c r="AC24">
        <f t="shared" si="4"/>
        <v>3.7806240856343494E-2</v>
      </c>
    </row>
    <row r="25" spans="1:29" x14ac:dyDescent="0.2">
      <c r="A25" s="4" t="s">
        <v>46</v>
      </c>
      <c r="B25" s="7">
        <v>3639729.9747386202</v>
      </c>
      <c r="C25" s="7">
        <v>6515019.3158208299</v>
      </c>
      <c r="D25" s="8">
        <v>0.116166458926795</v>
      </c>
      <c r="E25" s="8">
        <v>0.116166458926795</v>
      </c>
      <c r="F25" s="8">
        <v>0.12233688477431</v>
      </c>
      <c r="G25" s="8">
        <v>5.8241216175503499E-2</v>
      </c>
      <c r="H25" s="8">
        <v>5.8241216175503499E-2</v>
      </c>
      <c r="I25" s="8">
        <v>5.9704829281329197E-2</v>
      </c>
      <c r="J25" s="8">
        <v>7.1645795137595003E-2</v>
      </c>
      <c r="K25" s="8">
        <v>6.9699875356077204E-2</v>
      </c>
      <c r="L25" s="8">
        <v>7.1404492024505998E-3</v>
      </c>
      <c r="M25" s="8">
        <v>6.2085620930885897E-2</v>
      </c>
      <c r="N25" s="8">
        <v>8.4665266619130507E-3</v>
      </c>
      <c r="O25" s="8">
        <v>0.10526670571460101</v>
      </c>
      <c r="P25" s="8">
        <v>0.109630282675588</v>
      </c>
      <c r="Q25" s="8">
        <v>5.1029320165422998E-2</v>
      </c>
      <c r="R25" s="8">
        <v>9.5205989366010605E-3</v>
      </c>
      <c r="S25" s="8">
        <v>4.7763863425063197E-2</v>
      </c>
      <c r="T25" s="8">
        <v>4.7429862411801402E-2</v>
      </c>
      <c r="U25" s="8">
        <v>3.1512443633701398E-2</v>
      </c>
      <c r="V25" s="8">
        <v>1.2459712308549001E-3</v>
      </c>
      <c r="W25" s="8">
        <v>5.1039237655794399E-3</v>
      </c>
      <c r="Y25" s="10">
        <f t="shared" si="0"/>
        <v>5.7919915175418557E-2</v>
      </c>
      <c r="Z25" s="8">
        <f t="shared" si="1"/>
        <v>1.2459712308549001E-3</v>
      </c>
      <c r="AA25" s="8">
        <f t="shared" si="2"/>
        <v>0.12233688477431</v>
      </c>
      <c r="AB25" s="8">
        <f t="shared" si="3"/>
        <v>5.8241216175503499E-2</v>
      </c>
      <c r="AC25">
        <f t="shared" si="4"/>
        <v>3.906701360216977E-2</v>
      </c>
    </row>
    <row r="26" spans="1:29" x14ac:dyDescent="0.2">
      <c r="A26" s="4" t="s">
        <v>47</v>
      </c>
      <c r="B26" s="7">
        <v>177600.09988284801</v>
      </c>
      <c r="C26" s="7">
        <v>168180.29750672501</v>
      </c>
      <c r="D26" s="8">
        <v>0.105433218820807</v>
      </c>
      <c r="E26" s="8">
        <v>0.105433218820807</v>
      </c>
      <c r="F26" s="8">
        <v>0.122412796780525</v>
      </c>
      <c r="G26" s="8">
        <v>0.101773915065374</v>
      </c>
      <c r="H26" s="8">
        <v>0.101773915065374</v>
      </c>
      <c r="I26" s="8">
        <v>8.1490156727818397E-2</v>
      </c>
      <c r="J26" s="8">
        <v>9.7788188073382104E-2</v>
      </c>
      <c r="K26" s="8">
        <v>6.3259931292484195E-2</v>
      </c>
      <c r="L26" s="8">
        <v>5.98510667207852E-3</v>
      </c>
      <c r="M26" s="8">
        <v>5.8666089137889697E-2</v>
      </c>
      <c r="N26" s="8">
        <v>6.4230674608732798E-3</v>
      </c>
      <c r="O26" s="8">
        <v>0.10034130716183701</v>
      </c>
      <c r="P26" s="8">
        <v>8.4475285808271502E-2</v>
      </c>
      <c r="Q26" s="8">
        <v>4.63144484990154E-2</v>
      </c>
      <c r="R26" s="8">
        <v>7.9801422294382106E-3</v>
      </c>
      <c r="S26" s="8">
        <v>6.5192125382254801E-2</v>
      </c>
      <c r="T26" s="8">
        <v>4.5260419267708497E-2</v>
      </c>
      <c r="U26" s="8">
        <v>2.42820286076482E-2</v>
      </c>
      <c r="V26" s="8">
        <v>9.7699054315469793E-4</v>
      </c>
      <c r="W26" s="8">
        <v>3.8403100524999601E-3</v>
      </c>
      <c r="Y26" s="10">
        <f t="shared" si="0"/>
        <v>6.1455133073462065E-2</v>
      </c>
      <c r="Z26" s="8">
        <f t="shared" si="1"/>
        <v>9.7699054315469793E-4</v>
      </c>
      <c r="AA26" s="8">
        <f t="shared" si="2"/>
        <v>0.122412796780525</v>
      </c>
      <c r="AB26" s="8">
        <f t="shared" si="3"/>
        <v>6.4226028337369498E-2</v>
      </c>
      <c r="AC26">
        <f t="shared" si="4"/>
        <v>4.0273561076289328E-2</v>
      </c>
    </row>
    <row r="27" spans="1:29" x14ac:dyDescent="0.2">
      <c r="A27" s="4" t="s">
        <v>48</v>
      </c>
      <c r="B27" s="7">
        <v>188475.983121784</v>
      </c>
      <c r="C27" s="7">
        <v>235764.17842344899</v>
      </c>
      <c r="D27" s="8">
        <v>0.103758598612039</v>
      </c>
      <c r="E27" s="8">
        <v>0.103758598612039</v>
      </c>
      <c r="F27" s="8">
        <v>0.104458773210062</v>
      </c>
      <c r="G27" s="8">
        <v>8.2346291711014596E-2</v>
      </c>
      <c r="H27" s="8">
        <v>8.2346291711014596E-2</v>
      </c>
      <c r="I27" s="8">
        <v>6.7287839158023E-2</v>
      </c>
      <c r="J27" s="8">
        <v>8.07454069896274E-2</v>
      </c>
      <c r="K27" s="8">
        <v>6.2255159167223399E-2</v>
      </c>
      <c r="L27" s="8">
        <v>8.8720940882356294E-3</v>
      </c>
      <c r="M27" s="8">
        <v>7.0322876168489798E-2</v>
      </c>
      <c r="N27" s="8">
        <v>6.9108027072226604E-3</v>
      </c>
      <c r="O27" s="8">
        <v>0.10624134478415399</v>
      </c>
      <c r="P27" s="8">
        <v>9.4938931378184196E-2</v>
      </c>
      <c r="Q27" s="8">
        <v>4.5578825397664398E-2</v>
      </c>
      <c r="R27" s="8">
        <v>1.1829458784314101E-2</v>
      </c>
      <c r="S27" s="8">
        <v>5.38302713264181E-2</v>
      </c>
      <c r="T27" s="8">
        <v>4.9883347083732897E-2</v>
      </c>
      <c r="U27" s="8">
        <v>2.7289723121019498E-2</v>
      </c>
      <c r="V27" s="8">
        <v>8.53066130851454E-4</v>
      </c>
      <c r="W27" s="8">
        <v>4.3300358995653704E-3</v>
      </c>
      <c r="Y27" s="10">
        <f t="shared" si="0"/>
        <v>5.8391886802044747E-2</v>
      </c>
      <c r="Z27" s="8">
        <f t="shared" si="1"/>
        <v>8.53066130851454E-4</v>
      </c>
      <c r="AA27" s="8">
        <f t="shared" si="2"/>
        <v>0.10624134478415399</v>
      </c>
      <c r="AB27" s="8">
        <f t="shared" si="3"/>
        <v>6.4771499162623203E-2</v>
      </c>
      <c r="AC27">
        <f t="shared" si="4"/>
        <v>3.6384134149166809E-2</v>
      </c>
    </row>
    <row r="28" spans="1:29" x14ac:dyDescent="0.2">
      <c r="A28" s="4" t="s">
        <v>49</v>
      </c>
      <c r="B28" s="7">
        <v>6360030.3654290903</v>
      </c>
      <c r="C28" s="7">
        <v>8125942.7029858399</v>
      </c>
      <c r="D28" s="8">
        <v>0.11765346566687999</v>
      </c>
      <c r="E28" s="8">
        <v>0.11765346566687999</v>
      </c>
      <c r="F28" s="8">
        <v>0.10816668057716</v>
      </c>
      <c r="G28" s="8">
        <v>5.1564533998102499E-2</v>
      </c>
      <c r="H28" s="8">
        <v>5.1564533998102499E-2</v>
      </c>
      <c r="I28" s="8">
        <v>5.2823937143341798E-2</v>
      </c>
      <c r="J28" s="8">
        <v>6.3388724572010002E-2</v>
      </c>
      <c r="K28" s="8">
        <v>7.0592079400128099E-2</v>
      </c>
      <c r="L28" s="8">
        <v>9.4479273659770994E-3</v>
      </c>
      <c r="M28" s="8">
        <v>7.3221768374211599E-2</v>
      </c>
      <c r="N28" s="8">
        <v>8.2507859437893592E-3</v>
      </c>
      <c r="O28" s="8">
        <v>0.11132096634313</v>
      </c>
      <c r="P28" s="8">
        <v>0.102256262242663</v>
      </c>
      <c r="Q28" s="8">
        <v>5.1682528877550697E-2</v>
      </c>
      <c r="R28" s="8">
        <v>1.25972364879691E-2</v>
      </c>
      <c r="S28" s="8">
        <v>4.2259149714672997E-2</v>
      </c>
      <c r="T28" s="8">
        <v>5.1708498894025602E-2</v>
      </c>
      <c r="U28" s="8">
        <v>2.9392971260537401E-2</v>
      </c>
      <c r="V28" s="8">
        <v>1.48804825548343E-3</v>
      </c>
      <c r="W28" s="8">
        <v>4.7000412023598904E-3</v>
      </c>
      <c r="Y28" s="10">
        <f t="shared" si="0"/>
        <v>5.6586680299248751E-2</v>
      </c>
      <c r="Z28" s="8">
        <f t="shared" si="1"/>
        <v>1.48804825548343E-3</v>
      </c>
      <c r="AA28" s="8">
        <f t="shared" si="2"/>
        <v>0.11765346566687999</v>
      </c>
      <c r="AB28" s="8">
        <f t="shared" si="3"/>
        <v>5.169551388578815E-2</v>
      </c>
      <c r="AC28">
        <f t="shared" si="4"/>
        <v>3.8077748632202965E-2</v>
      </c>
    </row>
    <row r="29" spans="1:29" x14ac:dyDescent="0.2">
      <c r="A29" s="4" t="s">
        <v>50</v>
      </c>
      <c r="B29" s="7">
        <v>2554807.4106368502</v>
      </c>
      <c r="C29" s="7">
        <v>3232118.70270001</v>
      </c>
      <c r="D29" s="8">
        <v>0.115239392644365</v>
      </c>
      <c r="E29" s="8">
        <v>0.115239392644365</v>
      </c>
      <c r="F29" s="8">
        <v>0.10487058903860901</v>
      </c>
      <c r="G29" s="8">
        <v>6.4393644356261798E-2</v>
      </c>
      <c r="H29" s="8">
        <v>6.4393644356261798E-2</v>
      </c>
      <c r="I29" s="8">
        <v>5.8414469437783702E-2</v>
      </c>
      <c r="J29" s="8">
        <v>7.0097363325339695E-2</v>
      </c>
      <c r="K29" s="8">
        <v>6.91436355866199E-2</v>
      </c>
      <c r="L29" s="8">
        <v>1.0992869670880799E-2</v>
      </c>
      <c r="M29" s="8">
        <v>7.9988740095439506E-2</v>
      </c>
      <c r="N29" s="8">
        <v>6.9252671125855604E-3</v>
      </c>
      <c r="O29" s="8">
        <v>0.11316085939124799</v>
      </c>
      <c r="P29" s="8">
        <v>8.4151274289795797E-2</v>
      </c>
      <c r="Q29" s="8">
        <v>5.0622080738675003E-2</v>
      </c>
      <c r="R29" s="8">
        <v>1.4657159561174299E-2</v>
      </c>
      <c r="S29" s="8">
        <v>4.6731575550226598E-2</v>
      </c>
      <c r="T29" s="8">
        <v>5.31049367134298E-2</v>
      </c>
      <c r="U29" s="8">
        <v>2.4188898191748499E-2</v>
      </c>
      <c r="V29" s="8">
        <v>1.37066085412784E-3</v>
      </c>
      <c r="W29" s="8">
        <v>3.8232894803111798E-3</v>
      </c>
      <c r="Y29" s="10">
        <f t="shared" si="0"/>
        <v>5.7575487151962437E-2</v>
      </c>
      <c r="Z29" s="8">
        <f t="shared" si="1"/>
        <v>1.37066085412784E-3</v>
      </c>
      <c r="AA29" s="8">
        <f t="shared" si="2"/>
        <v>0.115239392644365</v>
      </c>
      <c r="AB29" s="8">
        <f t="shared" si="3"/>
        <v>6.1404056897022746E-2</v>
      </c>
      <c r="AC29">
        <f t="shared" si="4"/>
        <v>3.7078279397410492E-2</v>
      </c>
    </row>
    <row r="30" spans="1:29" x14ac:dyDescent="0.2">
      <c r="A30" s="4" t="s">
        <v>51</v>
      </c>
      <c r="B30" s="7">
        <v>2126005.4048905098</v>
      </c>
      <c r="C30" s="7">
        <v>2491902.0211520498</v>
      </c>
      <c r="D30" s="8">
        <v>0.107254291908901</v>
      </c>
      <c r="E30" s="8">
        <v>0.107254291908901</v>
      </c>
      <c r="F30" s="8">
        <v>0.111547034943748</v>
      </c>
      <c r="G30" s="8">
        <v>9.7835339688802606E-2</v>
      </c>
      <c r="H30" s="8">
        <v>9.7835339688802606E-2</v>
      </c>
      <c r="I30" s="8">
        <v>7.6804428580338494E-2</v>
      </c>
      <c r="J30" s="8">
        <v>9.2165314296406495E-2</v>
      </c>
      <c r="K30" s="8">
        <v>6.4352575145341206E-2</v>
      </c>
      <c r="L30" s="8">
        <v>8.6356898527997199E-3</v>
      </c>
      <c r="M30" s="8">
        <v>6.8318645793196603E-2</v>
      </c>
      <c r="N30" s="8">
        <v>5.7999998938004201E-3</v>
      </c>
      <c r="O30" s="8">
        <v>0.103347201917294</v>
      </c>
      <c r="P30" s="8">
        <v>7.8161104849440194E-2</v>
      </c>
      <c r="Q30" s="8">
        <v>4.7114405065786701E-2</v>
      </c>
      <c r="R30" s="8">
        <v>1.1514253137065699E-2</v>
      </c>
      <c r="S30" s="8">
        <v>6.1443542864270603E-2</v>
      </c>
      <c r="T30" s="8">
        <v>4.7471067491987103E-2</v>
      </c>
      <c r="U30" s="8">
        <v>2.2467135695015902E-2</v>
      </c>
      <c r="V30" s="8">
        <v>8.3605303936440303E-4</v>
      </c>
      <c r="W30" s="8">
        <v>3.5139468809866001E-3</v>
      </c>
      <c r="Y30" s="10">
        <f t="shared" si="0"/>
        <v>6.0683583132112473E-2</v>
      </c>
      <c r="Z30" s="8">
        <f t="shared" si="1"/>
        <v>8.3605303936440303E-4</v>
      </c>
      <c r="AA30" s="8">
        <f t="shared" si="2"/>
        <v>0.111547034943748</v>
      </c>
      <c r="AB30" s="8">
        <f t="shared" si="3"/>
        <v>6.6335610469268905E-2</v>
      </c>
      <c r="AC30">
        <f t="shared" si="4"/>
        <v>3.8692582690319742E-2</v>
      </c>
    </row>
    <row r="31" spans="1:29" x14ac:dyDescent="0.2">
      <c r="A31" s="4" t="s">
        <v>52</v>
      </c>
      <c r="B31" s="7">
        <v>53096536.673168398</v>
      </c>
      <c r="C31" s="7">
        <v>62131999.177042298</v>
      </c>
      <c r="D31" s="8">
        <v>0.109490421028267</v>
      </c>
      <c r="E31" s="8">
        <v>0.109490421028267</v>
      </c>
      <c r="F31" s="8">
        <v>0.103040720991548</v>
      </c>
      <c r="G31" s="8">
        <v>5.2893671667223002E-2</v>
      </c>
      <c r="H31" s="8">
        <v>5.2893671667223002E-2</v>
      </c>
      <c r="I31" s="8">
        <v>5.2207016081500399E-2</v>
      </c>
      <c r="J31" s="8">
        <v>6.2648419297800406E-2</v>
      </c>
      <c r="K31" s="8">
        <v>6.5694252616959797E-2</v>
      </c>
      <c r="L31" s="8">
        <v>1.19682291212692E-2</v>
      </c>
      <c r="M31" s="8">
        <v>8.4871098123052796E-2</v>
      </c>
      <c r="N31" s="8">
        <v>7.4283848690809198E-3</v>
      </c>
      <c r="O31" s="8">
        <v>0.117009635207181</v>
      </c>
      <c r="P31" s="8">
        <v>9.3171121881158697E-2</v>
      </c>
      <c r="Q31" s="8">
        <v>4.8096686438719199E-2</v>
      </c>
      <c r="R31" s="8">
        <v>1.5957638828360401E-2</v>
      </c>
      <c r="S31" s="8">
        <v>4.1765612865200002E-2</v>
      </c>
      <c r="T31" s="8">
        <v>5.5897427771341199E-2</v>
      </c>
      <c r="U31" s="8">
        <v>2.6781571190810399E-2</v>
      </c>
      <c r="V31" s="8">
        <v>1.3201762273636799E-3</v>
      </c>
      <c r="W31" s="8">
        <v>4.2511124244437497E-3</v>
      </c>
      <c r="Y31" s="10">
        <f t="shared" si="0"/>
        <v>5.5843864466338489E-2</v>
      </c>
      <c r="Z31" s="8">
        <f t="shared" si="1"/>
        <v>1.3201762273636799E-3</v>
      </c>
      <c r="AA31" s="8">
        <f t="shared" si="2"/>
        <v>0.117009635207181</v>
      </c>
      <c r="AB31" s="8">
        <f t="shared" si="3"/>
        <v>5.2893671667223002E-2</v>
      </c>
      <c r="AC31">
        <f t="shared" si="4"/>
        <v>3.6559603873028493E-2</v>
      </c>
    </row>
    <row r="32" spans="1:29" x14ac:dyDescent="0.2">
      <c r="A32" s="4" t="s">
        <v>53</v>
      </c>
      <c r="B32" s="7">
        <v>6922677.0446289303</v>
      </c>
      <c r="C32" s="7">
        <v>11016529.533105001</v>
      </c>
      <c r="D32" s="8">
        <v>0.101918340408819</v>
      </c>
      <c r="E32" s="8">
        <v>0.101918340408819</v>
      </c>
      <c r="F32" s="8">
        <v>0.119761697300625</v>
      </c>
      <c r="G32" s="8">
        <v>7.9997762173087295E-2</v>
      </c>
      <c r="H32" s="8">
        <v>7.9997762173087295E-2</v>
      </c>
      <c r="I32" s="8">
        <v>6.9939305411699501E-2</v>
      </c>
      <c r="J32" s="8">
        <v>8.3927166494039598E-2</v>
      </c>
      <c r="K32" s="8">
        <v>6.1151004245291699E-2</v>
      </c>
      <c r="L32" s="8">
        <v>1.0016635532523299E-2</v>
      </c>
      <c r="M32" s="8">
        <v>7.5763316124577401E-2</v>
      </c>
      <c r="N32" s="8">
        <v>6.5857215582575401E-3</v>
      </c>
      <c r="O32" s="8">
        <v>0.110118821320028</v>
      </c>
      <c r="P32" s="8">
        <v>8.2334296633800902E-2</v>
      </c>
      <c r="Q32" s="8">
        <v>4.4770441240079603E-2</v>
      </c>
      <c r="R32" s="8">
        <v>1.33555140433647E-2</v>
      </c>
      <c r="S32" s="8">
        <v>5.5951444329359702E-2</v>
      </c>
      <c r="T32" s="8">
        <v>5.13666713137539E-2</v>
      </c>
      <c r="U32" s="8">
        <v>2.36666614459249E-2</v>
      </c>
      <c r="V32" s="8">
        <v>1.21871938755513E-3</v>
      </c>
      <c r="W32" s="8">
        <v>3.7205717811380399E-3</v>
      </c>
      <c r="Y32" s="10">
        <f t="shared" si="0"/>
        <v>5.8874009666291569E-2</v>
      </c>
      <c r="Z32" s="8">
        <f t="shared" si="1"/>
        <v>1.21871938755513E-3</v>
      </c>
      <c r="AA32" s="8">
        <f t="shared" si="2"/>
        <v>0.119761697300625</v>
      </c>
      <c r="AB32" s="8">
        <f t="shared" si="3"/>
        <v>6.55451548284956E-2</v>
      </c>
      <c r="AC32">
        <f t="shared" si="4"/>
        <v>3.713809433977721E-2</v>
      </c>
    </row>
    <row r="33" spans="1:29" x14ac:dyDescent="0.2">
      <c r="A33" s="4" t="s">
        <v>54</v>
      </c>
      <c r="B33" s="7">
        <v>432243.77578806499</v>
      </c>
      <c r="C33" s="7">
        <v>370675.89173125802</v>
      </c>
      <c r="D33" s="8">
        <v>9.8325288852763898E-2</v>
      </c>
      <c r="E33" s="8">
        <v>9.8325288852763898E-2</v>
      </c>
      <c r="F33" s="8">
        <v>0.117040599755068</v>
      </c>
      <c r="G33" s="8">
        <v>0.110902926640485</v>
      </c>
      <c r="H33" s="8">
        <v>0.110902926640485</v>
      </c>
      <c r="I33" s="8">
        <v>8.4711613259010096E-2</v>
      </c>
      <c r="J33" s="8">
        <v>0.101653935910812</v>
      </c>
      <c r="K33" s="8">
        <v>5.8995173311658197E-2</v>
      </c>
      <c r="L33" s="8">
        <v>7.5854818156658697E-3</v>
      </c>
      <c r="M33" s="8">
        <v>6.4961185269180696E-2</v>
      </c>
      <c r="N33" s="8">
        <v>5.8241792847406604E-3</v>
      </c>
      <c r="O33" s="8">
        <v>0.101600169292635</v>
      </c>
      <c r="P33" s="8">
        <v>7.6799878110716202E-2</v>
      </c>
      <c r="Q33" s="8">
        <v>4.3192094272127599E-2</v>
      </c>
      <c r="R33" s="8">
        <v>1.01139757542211E-2</v>
      </c>
      <c r="S33" s="8">
        <v>6.7769290607208293E-2</v>
      </c>
      <c r="T33" s="8">
        <v>4.6768466530784897E-2</v>
      </c>
      <c r="U33" s="8">
        <v>2.20758481459165E-2</v>
      </c>
      <c r="V33" s="8">
        <v>9.1198994175733996E-4</v>
      </c>
      <c r="W33" s="8">
        <v>3.4561445217986498E-3</v>
      </c>
      <c r="Y33" s="10">
        <f t="shared" si="0"/>
        <v>6.1595822838489932E-2</v>
      </c>
      <c r="Z33" s="8">
        <f t="shared" si="1"/>
        <v>9.1198994175733996E-4</v>
      </c>
      <c r="AA33" s="8">
        <f t="shared" si="2"/>
        <v>0.117040599755068</v>
      </c>
      <c r="AB33" s="8">
        <f t="shared" si="3"/>
        <v>6.6365237938194488E-2</v>
      </c>
      <c r="AC33">
        <f t="shared" si="4"/>
        <v>4.0325187665149226E-2</v>
      </c>
    </row>
    <row r="34" spans="1:29" x14ac:dyDescent="0.2">
      <c r="A34" s="4" t="s">
        <v>55</v>
      </c>
      <c r="B34" s="7">
        <v>36553750.712845899</v>
      </c>
      <c r="C34" s="7">
        <v>55504256.090526901</v>
      </c>
      <c r="D34" s="8">
        <v>0.11590629163494801</v>
      </c>
      <c r="E34" s="8">
        <v>0.11590629163494801</v>
      </c>
      <c r="F34" s="8">
        <v>0.116470529807812</v>
      </c>
      <c r="G34" s="8">
        <v>6.1090612688454102E-2</v>
      </c>
      <c r="H34" s="8">
        <v>6.1090612688454102E-2</v>
      </c>
      <c r="I34" s="8">
        <v>5.96629387961801E-2</v>
      </c>
      <c r="J34" s="8">
        <v>7.1595526555416594E-2</v>
      </c>
      <c r="K34" s="8">
        <v>6.9543774980970197E-2</v>
      </c>
      <c r="L34" s="8">
        <v>8.3974945084832608E-3</v>
      </c>
      <c r="M34" s="8">
        <v>6.7856113404753601E-2</v>
      </c>
      <c r="N34" s="8">
        <v>7.9773562822700299E-3</v>
      </c>
      <c r="O34" s="8">
        <v>0.107509338381473</v>
      </c>
      <c r="P34" s="8">
        <v>0.100106027884396</v>
      </c>
      <c r="Q34" s="8">
        <v>5.0915034508833001E-2</v>
      </c>
      <c r="R34" s="8">
        <v>1.1196659344645501E-2</v>
      </c>
      <c r="S34" s="8">
        <v>4.7730351036944299E-2</v>
      </c>
      <c r="T34" s="8">
        <v>4.90872926781303E-2</v>
      </c>
      <c r="U34" s="8">
        <v>2.8774918698184802E-2</v>
      </c>
      <c r="V34" s="8">
        <v>1.39057742480486E-3</v>
      </c>
      <c r="W34" s="8">
        <v>4.5924397868967104E-3</v>
      </c>
      <c r="Y34" s="10">
        <f t="shared" si="0"/>
        <v>5.7840009136349915E-2</v>
      </c>
      <c r="Z34" s="8">
        <f t="shared" si="1"/>
        <v>1.39057742480486E-3</v>
      </c>
      <c r="AA34" s="8">
        <f t="shared" si="2"/>
        <v>0.116470529807812</v>
      </c>
      <c r="AB34" s="8">
        <f t="shared" si="3"/>
        <v>6.0376775742317104E-2</v>
      </c>
      <c r="AC34">
        <f t="shared" si="4"/>
        <v>3.8134757112161209E-2</v>
      </c>
    </row>
    <row r="35" spans="1:29" x14ac:dyDescent="0.2">
      <c r="A35" s="4" t="s">
        <v>56</v>
      </c>
      <c r="B35" s="7">
        <v>23129480.643539999</v>
      </c>
      <c r="C35" s="7">
        <v>34987938.621387601</v>
      </c>
      <c r="D35" s="8">
        <v>0.10378336731077201</v>
      </c>
      <c r="E35" s="8">
        <v>0.10378336731077201</v>
      </c>
      <c r="F35" s="8">
        <v>0.12010637113004199</v>
      </c>
      <c r="G35" s="8">
        <v>5.1483332251674702E-2</v>
      </c>
      <c r="H35" s="8">
        <v>5.1483332251674702E-2</v>
      </c>
      <c r="I35" s="8">
        <v>5.5768258908347003E-2</v>
      </c>
      <c r="J35" s="8">
        <v>6.6921910690016101E-2</v>
      </c>
      <c r="K35" s="8">
        <v>6.22700203864636E-2</v>
      </c>
      <c r="L35" s="8">
        <v>1.0379796977549699E-2</v>
      </c>
      <c r="M35" s="8">
        <v>8.01719013247707E-2</v>
      </c>
      <c r="N35" s="8">
        <v>7.7538978141913299E-3</v>
      </c>
      <c r="O35" s="8">
        <v>0.117454090051674</v>
      </c>
      <c r="P35" s="8">
        <v>9.7968755482669798E-2</v>
      </c>
      <c r="Q35" s="8">
        <v>4.5589705731536E-2</v>
      </c>
      <c r="R35" s="8">
        <v>1.3839729303401001E-2</v>
      </c>
      <c r="S35" s="8">
        <v>4.4614607126677801E-2</v>
      </c>
      <c r="T35" s="8">
        <v>5.5615156305853702E-2</v>
      </c>
      <c r="U35" s="8">
        <v>2.8160609991516299E-2</v>
      </c>
      <c r="V35" s="8">
        <v>1.3379589975657199E-3</v>
      </c>
      <c r="W35" s="8">
        <v>4.47746436307816E-3</v>
      </c>
      <c r="Y35" s="10">
        <f t="shared" si="0"/>
        <v>5.6148181685512312E-2</v>
      </c>
      <c r="Z35" s="8">
        <f t="shared" si="1"/>
        <v>1.3379589975657199E-3</v>
      </c>
      <c r="AA35" s="8">
        <f t="shared" si="2"/>
        <v>0.12010637113004199</v>
      </c>
      <c r="AB35" s="8">
        <f t="shared" si="3"/>
        <v>5.3549244278764202E-2</v>
      </c>
      <c r="AC35">
        <f t="shared" si="4"/>
        <v>3.7309164636276294E-2</v>
      </c>
    </row>
    <row r="36" spans="1:29" x14ac:dyDescent="0.2">
      <c r="A36" s="4" t="s">
        <v>57</v>
      </c>
      <c r="B36" s="7">
        <v>984017.82603757596</v>
      </c>
      <c r="C36" s="7">
        <v>1641483.5218635499</v>
      </c>
      <c r="D36" s="8">
        <v>0.121337990052009</v>
      </c>
      <c r="E36" s="8">
        <v>0.121337990052009</v>
      </c>
      <c r="F36" s="8">
        <v>0.105948429691525</v>
      </c>
      <c r="G36" s="8">
        <v>8.0446553208163296E-2</v>
      </c>
      <c r="H36" s="8">
        <v>8.0446553208163296E-2</v>
      </c>
      <c r="I36" s="8">
        <v>6.6710384026963193E-2</v>
      </c>
      <c r="J36" s="8">
        <v>8.0052460832355593E-2</v>
      </c>
      <c r="K36" s="8">
        <v>7.2802794031205306E-2</v>
      </c>
      <c r="L36" s="8">
        <v>8.9319058881021096E-3</v>
      </c>
      <c r="M36" s="8">
        <v>6.7289702306736199E-2</v>
      </c>
      <c r="N36" s="8">
        <v>6.9554903013768696E-3</v>
      </c>
      <c r="O36" s="8">
        <v>0.102655032721459</v>
      </c>
      <c r="P36" s="8">
        <v>8.5698443825310597E-2</v>
      </c>
      <c r="Q36" s="8">
        <v>5.3301057807871803E-2</v>
      </c>
      <c r="R36" s="8">
        <v>1.19092078508028E-2</v>
      </c>
      <c r="S36" s="8">
        <v>5.3368307221570703E-2</v>
      </c>
      <c r="T36" s="8">
        <v>4.6386462321560802E-2</v>
      </c>
      <c r="U36" s="8">
        <v>2.46335608363E-2</v>
      </c>
      <c r="V36" s="8">
        <v>1.2947229607810299E-3</v>
      </c>
      <c r="W36" s="8">
        <v>3.9218947652519499E-3</v>
      </c>
      <c r="Y36" s="10">
        <f t="shared" si="0"/>
        <v>5.977144719547587E-2</v>
      </c>
      <c r="Z36" s="8">
        <f t="shared" si="1"/>
        <v>1.2947229607810299E-3</v>
      </c>
      <c r="AA36" s="8">
        <f t="shared" si="2"/>
        <v>0.121337990052009</v>
      </c>
      <c r="AB36" s="8">
        <f t="shared" si="3"/>
        <v>6.7000043166849696E-2</v>
      </c>
      <c r="AC36">
        <f t="shared" si="4"/>
        <v>3.8383267662522827E-2</v>
      </c>
    </row>
    <row r="37" spans="1:29" x14ac:dyDescent="0.2">
      <c r="A37" s="4" t="s">
        <v>58</v>
      </c>
      <c r="B37" s="7">
        <v>32274712.210809398</v>
      </c>
      <c r="C37" s="7">
        <v>44575708.629898198</v>
      </c>
      <c r="D37" s="8">
        <v>0.11210999227353</v>
      </c>
      <c r="E37" s="8">
        <v>0.11210999227353</v>
      </c>
      <c r="F37" s="8">
        <v>0.111943006958675</v>
      </c>
      <c r="G37" s="8">
        <v>6.5914964015630503E-2</v>
      </c>
      <c r="H37" s="8">
        <v>6.5914964015630503E-2</v>
      </c>
      <c r="I37" s="8">
        <v>6.0943233747483699E-2</v>
      </c>
      <c r="J37" s="8">
        <v>7.3131880496979704E-2</v>
      </c>
      <c r="K37" s="8">
        <v>6.7265995364117301E-2</v>
      </c>
      <c r="L37" s="8">
        <v>7.9715337285174402E-3</v>
      </c>
      <c r="M37" s="8">
        <v>6.6351513553920202E-2</v>
      </c>
      <c r="N37" s="8">
        <v>8.2906031662584E-3</v>
      </c>
      <c r="O37" s="8">
        <v>0.106388710906013</v>
      </c>
      <c r="P37" s="8">
        <v>0.103969934764763</v>
      </c>
      <c r="Q37" s="8">
        <v>4.9247405338181498E-2</v>
      </c>
      <c r="R37" s="8">
        <v>1.0628711638022899E-2</v>
      </c>
      <c r="S37" s="8">
        <v>4.8754586997987202E-2</v>
      </c>
      <c r="T37" s="8">
        <v>4.8975781053318401E-2</v>
      </c>
      <c r="U37" s="8">
        <v>2.98855288484242E-2</v>
      </c>
      <c r="V37" s="8">
        <v>1.4269448512277401E-3</v>
      </c>
      <c r="W37" s="8">
        <v>4.7910075234675002E-3</v>
      </c>
      <c r="Y37" s="10">
        <f t="shared" si="0"/>
        <v>5.7800814575783899E-2</v>
      </c>
      <c r="Z37" s="8">
        <f t="shared" si="1"/>
        <v>1.4269448512277401E-3</v>
      </c>
      <c r="AA37" s="8">
        <f t="shared" si="2"/>
        <v>0.11210999227353</v>
      </c>
      <c r="AB37" s="8">
        <f t="shared" si="3"/>
        <v>6.3429098881557094E-2</v>
      </c>
      <c r="AC37">
        <f t="shared" si="4"/>
        <v>3.7431029267106182E-2</v>
      </c>
    </row>
    <row r="38" spans="1:29" x14ac:dyDescent="0.2">
      <c r="A38" s="4" t="s">
        <v>59</v>
      </c>
      <c r="B38" s="7">
        <v>53032977.886333697</v>
      </c>
      <c r="C38" s="7">
        <v>68832646.928767398</v>
      </c>
      <c r="D38" s="8">
        <v>0.113413434140695</v>
      </c>
      <c r="E38" s="8">
        <v>0.113413434140695</v>
      </c>
      <c r="F38" s="8">
        <v>0.112461945290506</v>
      </c>
      <c r="G38" s="8">
        <v>5.33742850757635E-2</v>
      </c>
      <c r="H38" s="8">
        <v>5.33742850757635E-2</v>
      </c>
      <c r="I38" s="8">
        <v>5.4802628860508698E-2</v>
      </c>
      <c r="J38" s="8">
        <v>6.5763154632608997E-2</v>
      </c>
      <c r="K38" s="8">
        <v>6.8048060484417403E-2</v>
      </c>
      <c r="L38" s="8">
        <v>1.02759454136298E-2</v>
      </c>
      <c r="M38" s="8">
        <v>7.7909864085576597E-2</v>
      </c>
      <c r="N38" s="8">
        <v>7.6254564796471797E-3</v>
      </c>
      <c r="O38" s="8">
        <v>0.114342471339406</v>
      </c>
      <c r="P38" s="8">
        <v>9.4446432325032997E-2</v>
      </c>
      <c r="Q38" s="8">
        <v>4.9819978118407098E-2</v>
      </c>
      <c r="R38" s="8">
        <v>1.37012605515068E-2</v>
      </c>
      <c r="S38" s="8">
        <v>4.3842103088406303E-2</v>
      </c>
      <c r="T38" s="8">
        <v>5.3525163299294999E-2</v>
      </c>
      <c r="U38" s="8">
        <v>2.71481834825219E-2</v>
      </c>
      <c r="V38" s="8">
        <v>1.4233387597304399E-3</v>
      </c>
      <c r="W38" s="8">
        <v>4.2957536000061101E-3</v>
      </c>
      <c r="Y38" s="10">
        <f t="shared" si="0"/>
        <v>5.6650358912206197E-2</v>
      </c>
      <c r="Z38" s="8">
        <f t="shared" si="1"/>
        <v>1.4233387597304399E-3</v>
      </c>
      <c r="AA38" s="8">
        <f t="shared" si="2"/>
        <v>0.114342471339406</v>
      </c>
      <c r="AB38" s="8">
        <f t="shared" si="3"/>
        <v>5.3449724187529246E-2</v>
      </c>
      <c r="AC38">
        <f t="shared" si="4"/>
        <v>3.7607364795742719E-2</v>
      </c>
    </row>
    <row r="39" spans="1:29" x14ac:dyDescent="0.2">
      <c r="A39" s="4" t="s">
        <v>60</v>
      </c>
      <c r="B39" s="7">
        <v>14136195.949203299</v>
      </c>
      <c r="C39" s="7">
        <v>19456385.087891299</v>
      </c>
      <c r="D39" s="8">
        <v>7.66680895231132E-2</v>
      </c>
      <c r="E39" s="8">
        <v>7.66680895231132E-2</v>
      </c>
      <c r="F39" s="8">
        <v>9.3430062256158505E-2</v>
      </c>
      <c r="G39" s="8">
        <v>4.35785373268609E-2</v>
      </c>
      <c r="H39" s="8">
        <v>4.35785373268609E-2</v>
      </c>
      <c r="I39" s="8">
        <v>4.5146784227470399E-2</v>
      </c>
      <c r="J39" s="8">
        <v>5.4176141072964597E-2</v>
      </c>
      <c r="K39" s="8">
        <v>4.6000853713868597E-2</v>
      </c>
      <c r="L39" s="8">
        <v>1.5222771684447099E-2</v>
      </c>
      <c r="M39" s="8">
        <v>0.10737781024232999</v>
      </c>
      <c r="N39" s="8">
        <v>7.9377431000465792E-3</v>
      </c>
      <c r="O39" s="8">
        <v>0.13416450639740399</v>
      </c>
      <c r="P39" s="8">
        <v>9.5394418400347195E-2</v>
      </c>
      <c r="Q39" s="8">
        <v>3.3678572308137297E-2</v>
      </c>
      <c r="R39" s="8">
        <v>2.02970289125971E-2</v>
      </c>
      <c r="S39" s="8">
        <v>3.6117427381975702E-2</v>
      </c>
      <c r="T39" s="8">
        <v>6.89652798429157E-2</v>
      </c>
      <c r="U39" s="8">
        <v>2.74209033977851E-2</v>
      </c>
      <c r="V39" s="8">
        <v>1.71406980045885E-3</v>
      </c>
      <c r="W39" s="8">
        <v>4.2392375245741097E-3</v>
      </c>
      <c r="Y39" s="10">
        <f t="shared" si="0"/>
        <v>5.158884319817144E-2</v>
      </c>
      <c r="Z39" s="8">
        <f t="shared" si="1"/>
        <v>1.71406980045885E-3</v>
      </c>
      <c r="AA39" s="8">
        <f t="shared" si="2"/>
        <v>0.13416450639740399</v>
      </c>
      <c r="AB39" s="8">
        <f t="shared" si="3"/>
        <v>4.4362660777165649E-2</v>
      </c>
      <c r="AC39">
        <f t="shared" si="4"/>
        <v>3.5671550270281169E-2</v>
      </c>
    </row>
    <row r="40" spans="1:29" x14ac:dyDescent="0.2">
      <c r="A40" s="4" t="s">
        <v>61</v>
      </c>
      <c r="B40" s="7">
        <v>10871089.2433559</v>
      </c>
      <c r="C40" s="7">
        <v>19783071.543659899</v>
      </c>
      <c r="D40" s="8">
        <v>0.118192789529684</v>
      </c>
      <c r="E40" s="8">
        <v>0.118192789529684</v>
      </c>
      <c r="F40" s="8">
        <v>0.11416944831286099</v>
      </c>
      <c r="G40" s="8">
        <v>6.4318489060340697E-2</v>
      </c>
      <c r="H40" s="8">
        <v>6.4318489060340697E-2</v>
      </c>
      <c r="I40" s="8">
        <v>6.07016066083855E-2</v>
      </c>
      <c r="J40" s="8">
        <v>7.2841927930063305E-2</v>
      </c>
      <c r="K40" s="8">
        <v>7.0915673717810296E-2</v>
      </c>
      <c r="L40" s="8">
        <v>8.7175427452761394E-3</v>
      </c>
      <c r="M40" s="8">
        <v>6.8496093043774894E-2</v>
      </c>
      <c r="N40" s="8">
        <v>7.4539830918177704E-3</v>
      </c>
      <c r="O40" s="8">
        <v>0.10690735535502199</v>
      </c>
      <c r="P40" s="8">
        <v>9.5835415391565301E-2</v>
      </c>
      <c r="Q40" s="8">
        <v>5.19194417551763E-2</v>
      </c>
      <c r="R40" s="8">
        <v>1.16233903270352E-2</v>
      </c>
      <c r="S40" s="8">
        <v>4.8561285286708798E-2</v>
      </c>
      <c r="T40" s="8">
        <v>4.8685848390040802E-2</v>
      </c>
      <c r="U40" s="8">
        <v>2.7547303841537099E-2</v>
      </c>
      <c r="V40" s="8">
        <v>1.1713929810499501E-3</v>
      </c>
      <c r="W40" s="8">
        <v>4.4190943378149498E-3</v>
      </c>
      <c r="Y40" s="10">
        <f t="shared" si="0"/>
        <v>5.8249468014799424E-2</v>
      </c>
      <c r="Z40" s="8">
        <f t="shared" si="1"/>
        <v>1.1713929810499501E-3</v>
      </c>
      <c r="AA40" s="8">
        <f t="shared" si="2"/>
        <v>0.118192789529684</v>
      </c>
      <c r="AB40" s="8">
        <f t="shared" si="3"/>
        <v>6.2510047834363092E-2</v>
      </c>
      <c r="AC40">
        <f t="shared" si="4"/>
        <v>3.8198823183466075E-2</v>
      </c>
    </row>
    <row r="41" spans="1:29" x14ac:dyDescent="0.2">
      <c r="A41" s="4" t="s">
        <v>62</v>
      </c>
      <c r="B41" s="7">
        <v>4928652.7983509004</v>
      </c>
      <c r="C41" s="7">
        <v>5958013.86765383</v>
      </c>
      <c r="D41" s="8">
        <v>0.11537535416052799</v>
      </c>
      <c r="E41" s="8">
        <v>0.11537535416052799</v>
      </c>
      <c r="F41" s="8">
        <v>0.107710977482309</v>
      </c>
      <c r="G41" s="8">
        <v>6.9909019009223805E-2</v>
      </c>
      <c r="H41" s="8">
        <v>6.9909019009223805E-2</v>
      </c>
      <c r="I41" s="8">
        <v>6.1882253875189697E-2</v>
      </c>
      <c r="J41" s="8">
        <v>7.4258704650227603E-2</v>
      </c>
      <c r="K41" s="8">
        <v>6.9225212496316996E-2</v>
      </c>
      <c r="L41" s="8">
        <v>9.5624196274065598E-3</v>
      </c>
      <c r="M41" s="8">
        <v>7.4254217149319304E-2</v>
      </c>
      <c r="N41" s="8">
        <v>7.0752378395861903E-3</v>
      </c>
      <c r="O41" s="8">
        <v>0.110274636697392</v>
      </c>
      <c r="P41" s="8">
        <v>8.5735210091227504E-2</v>
      </c>
      <c r="Q41" s="8">
        <v>5.0681805583544501E-2</v>
      </c>
      <c r="R41" s="8">
        <v>1.27498928365427E-2</v>
      </c>
      <c r="S41" s="8">
        <v>4.9505803100151902E-2</v>
      </c>
      <c r="T41" s="8">
        <v>5.1253267155007103E-2</v>
      </c>
      <c r="U41" s="8">
        <v>2.4644245056815998E-2</v>
      </c>
      <c r="V41" s="8">
        <v>1.43402669311287E-3</v>
      </c>
      <c r="W41" s="8">
        <v>3.87240168657676E-3</v>
      </c>
      <c r="Y41" s="10">
        <f t="shared" si="0"/>
        <v>5.8234452918011506E-2</v>
      </c>
      <c r="Z41" s="8">
        <f t="shared" si="1"/>
        <v>1.43402669311287E-3</v>
      </c>
      <c r="AA41" s="8">
        <f t="shared" si="2"/>
        <v>0.11537535416052799</v>
      </c>
      <c r="AB41" s="8">
        <f t="shared" si="3"/>
        <v>6.5553733185753346E-2</v>
      </c>
      <c r="AC41">
        <f t="shared" si="4"/>
        <v>3.7356081800265825E-2</v>
      </c>
    </row>
    <row r="42" spans="1:29" x14ac:dyDescent="0.2">
      <c r="A42" s="4" t="s">
        <v>63</v>
      </c>
      <c r="B42" s="7">
        <v>13964858.636639901</v>
      </c>
      <c r="C42" s="7">
        <v>18472271.740547501</v>
      </c>
      <c r="D42" s="8">
        <v>9.9898764559799902E-2</v>
      </c>
      <c r="E42" s="8">
        <v>9.9898764559799902E-2</v>
      </c>
      <c r="F42" s="8">
        <v>9.8903688993269595E-2</v>
      </c>
      <c r="G42" s="8">
        <v>5.9186438389529701E-2</v>
      </c>
      <c r="H42" s="8">
        <v>5.9186438389529701E-2</v>
      </c>
      <c r="I42" s="8">
        <v>5.4319141443082503E-2</v>
      </c>
      <c r="J42" s="8">
        <v>6.5182969731698903E-2</v>
      </c>
      <c r="K42" s="8">
        <v>5.9939258735880303E-2</v>
      </c>
      <c r="L42" s="8">
        <v>1.38772317483937E-2</v>
      </c>
      <c r="M42" s="8">
        <v>9.3829350381471305E-2</v>
      </c>
      <c r="N42" s="8">
        <v>6.7990521354917002E-3</v>
      </c>
      <c r="O42" s="8">
        <v>0.120816361118371</v>
      </c>
      <c r="P42" s="8">
        <v>8.3484857018605793E-2</v>
      </c>
      <c r="Q42" s="8">
        <v>4.3883286862215098E-2</v>
      </c>
      <c r="R42" s="8">
        <v>1.8502975664523701E-2</v>
      </c>
      <c r="S42" s="8">
        <v>4.3455313154466102E-2</v>
      </c>
      <c r="T42" s="8">
        <v>5.9023689123161298E-2</v>
      </c>
      <c r="U42" s="8">
        <v>2.3997353334227499E-2</v>
      </c>
      <c r="V42" s="8">
        <v>1.3123384966425801E-3</v>
      </c>
      <c r="W42" s="8">
        <v>3.78695060497724E-3</v>
      </c>
      <c r="Y42" s="10">
        <f t="shared" si="0"/>
        <v>5.5464211222256879E-2</v>
      </c>
      <c r="Z42" s="8">
        <f t="shared" si="1"/>
        <v>1.3123384966425801E-3</v>
      </c>
      <c r="AA42" s="8">
        <f t="shared" si="2"/>
        <v>0.120816361118371</v>
      </c>
      <c r="AB42" s="8">
        <f t="shared" si="3"/>
        <v>5.9105063756345499E-2</v>
      </c>
      <c r="AC42">
        <f t="shared" si="4"/>
        <v>3.5252892995305277E-2</v>
      </c>
    </row>
    <row r="43" spans="1:29" x14ac:dyDescent="0.2">
      <c r="A43" s="4" t="s">
        <v>64</v>
      </c>
      <c r="B43" s="7">
        <v>7210584.73551312</v>
      </c>
      <c r="C43" s="7">
        <v>9131580.1235154998</v>
      </c>
      <c r="D43" s="8">
        <v>0.113929211826498</v>
      </c>
      <c r="E43" s="8">
        <v>0.113929211826498</v>
      </c>
      <c r="F43" s="8">
        <v>0.10445064404920799</v>
      </c>
      <c r="G43" s="8">
        <v>6.1103008249909198E-2</v>
      </c>
      <c r="H43" s="8">
        <v>6.1103008249909198E-2</v>
      </c>
      <c r="I43" s="8">
        <v>5.6664165137256403E-2</v>
      </c>
      <c r="J43" s="8">
        <v>6.7996998164708E-2</v>
      </c>
      <c r="K43" s="8">
        <v>6.8357527095899706E-2</v>
      </c>
      <c r="L43" s="8">
        <v>1.0048082362769901E-2</v>
      </c>
      <c r="M43" s="8">
        <v>7.6295562792860205E-2</v>
      </c>
      <c r="N43" s="8">
        <v>7.5733920904744699E-3</v>
      </c>
      <c r="O43" s="8">
        <v>0.111974098081822</v>
      </c>
      <c r="P43" s="8">
        <v>9.3922893183203293E-2</v>
      </c>
      <c r="Q43" s="8">
        <v>5.00465476885407E-2</v>
      </c>
      <c r="R43" s="8">
        <v>1.3397443150359799E-2</v>
      </c>
      <c r="S43" s="8">
        <v>4.53313321098055E-2</v>
      </c>
      <c r="T43" s="8">
        <v>5.2556668549393303E-2</v>
      </c>
      <c r="U43" s="8">
        <v>2.69976685830348E-2</v>
      </c>
      <c r="V43" s="8">
        <v>1.39660527932061E-3</v>
      </c>
      <c r="W43" s="8">
        <v>4.2834387885375396E-3</v>
      </c>
      <c r="Y43" s="10">
        <f t="shared" si="0"/>
        <v>5.7067875363000418E-2</v>
      </c>
      <c r="Z43" s="8">
        <f t="shared" si="1"/>
        <v>1.39660527932061E-3</v>
      </c>
      <c r="AA43" s="8">
        <f t="shared" si="2"/>
        <v>0.113929211826498</v>
      </c>
      <c r="AB43" s="8">
        <f t="shared" si="3"/>
        <v>5.8883586693582804E-2</v>
      </c>
      <c r="AC43">
        <f t="shared" si="4"/>
        <v>3.6944987074514851E-2</v>
      </c>
    </row>
    <row r="44" spans="1:29" x14ac:dyDescent="0.2">
      <c r="A44" s="4" t="s">
        <v>65</v>
      </c>
      <c r="B44" s="7">
        <v>33846941.221880101</v>
      </c>
      <c r="C44" s="7">
        <v>48815416.916493498</v>
      </c>
      <c r="D44" s="8">
        <v>0.112249830546028</v>
      </c>
      <c r="E44" s="8">
        <v>0.112249830546028</v>
      </c>
      <c r="F44" s="8">
        <v>0.100800797585666</v>
      </c>
      <c r="G44" s="8">
        <v>5.3086565784985197E-2</v>
      </c>
      <c r="H44" s="8">
        <v>5.3086565784985197E-2</v>
      </c>
      <c r="I44" s="8">
        <v>5.1743482288910098E-2</v>
      </c>
      <c r="J44" s="8">
        <v>6.2092178746692699E-2</v>
      </c>
      <c r="K44" s="8">
        <v>6.7349898327617494E-2</v>
      </c>
      <c r="L44" s="8">
        <v>1.3134610451361699E-2</v>
      </c>
      <c r="M44" s="8">
        <v>8.9360066160851306E-2</v>
      </c>
      <c r="N44" s="8">
        <v>6.8411734823862203E-3</v>
      </c>
      <c r="O44" s="8">
        <v>0.118629869047446</v>
      </c>
      <c r="P44" s="8">
        <v>8.4578901959001695E-2</v>
      </c>
      <c r="Q44" s="8">
        <v>4.9308833155165301E-2</v>
      </c>
      <c r="R44" s="8">
        <v>1.7512813935150001E-2</v>
      </c>
      <c r="S44" s="8">
        <v>4.1394785831127101E-2</v>
      </c>
      <c r="T44" s="8">
        <v>5.67545945298902E-2</v>
      </c>
      <c r="U44" s="8">
        <v>2.4311775268396299E-2</v>
      </c>
      <c r="V44" s="8">
        <v>1.2694058154760701E-3</v>
      </c>
      <c r="W44" s="8">
        <v>3.86147429631178E-3</v>
      </c>
      <c r="Y44" s="10">
        <f t="shared" si="0"/>
        <v>5.5980872677173818E-2</v>
      </c>
      <c r="Z44" s="8">
        <f t="shared" si="1"/>
        <v>1.2694058154760701E-3</v>
      </c>
      <c r="AA44" s="8">
        <f t="shared" si="2"/>
        <v>0.118629869047446</v>
      </c>
      <c r="AB44" s="8">
        <f t="shared" si="3"/>
        <v>5.3086565784985197E-2</v>
      </c>
      <c r="AC44">
        <f t="shared" si="4"/>
        <v>3.6810544872881983E-2</v>
      </c>
    </row>
    <row r="45" spans="1:29" x14ac:dyDescent="0.2">
      <c r="A45" s="4" t="s">
        <v>66</v>
      </c>
      <c r="B45" s="7">
        <v>4791428.1775988201</v>
      </c>
      <c r="C45" s="7">
        <v>5776840.1879270095</v>
      </c>
      <c r="D45" s="8">
        <v>0.117157872992823</v>
      </c>
      <c r="E45" s="8">
        <v>0.117157872992823</v>
      </c>
      <c r="F45" s="8">
        <v>0.100113116740722</v>
      </c>
      <c r="G45" s="8">
        <v>6.4124907681181897E-2</v>
      </c>
      <c r="H45" s="8">
        <v>6.4124907681181897E-2</v>
      </c>
      <c r="I45" s="8">
        <v>5.7090733025771202E-2</v>
      </c>
      <c r="J45" s="8">
        <v>6.8508879630925806E-2</v>
      </c>
      <c r="K45" s="8">
        <v>7.0294723795694403E-2</v>
      </c>
      <c r="L45" s="8">
        <v>1.0631402176041299E-2</v>
      </c>
      <c r="M45" s="8">
        <v>7.8444574307792794E-2</v>
      </c>
      <c r="N45" s="8">
        <v>7.1840268795263498E-3</v>
      </c>
      <c r="O45" s="8">
        <v>0.11218495847992301</v>
      </c>
      <c r="P45" s="8">
        <v>8.6938121982250705E-2</v>
      </c>
      <c r="Q45" s="8">
        <v>5.1464826130391002E-2</v>
      </c>
      <c r="R45" s="8">
        <v>1.4175202901388901E-2</v>
      </c>
      <c r="S45" s="8">
        <v>4.5672586420617098E-2</v>
      </c>
      <c r="T45" s="8">
        <v>5.2685687281400703E-2</v>
      </c>
      <c r="U45" s="8">
        <v>2.4989998851662899E-2</v>
      </c>
      <c r="V45" s="8">
        <v>1.45314696272269E-3</v>
      </c>
      <c r="W45" s="8">
        <v>3.9348731969218696E-3</v>
      </c>
      <c r="Y45" s="10">
        <f t="shared" si="0"/>
        <v>5.7416621005588121E-2</v>
      </c>
      <c r="Z45" s="8">
        <f t="shared" si="1"/>
        <v>1.45314696272269E-3</v>
      </c>
      <c r="AA45" s="8">
        <f t="shared" si="2"/>
        <v>0.117157872992823</v>
      </c>
      <c r="AB45" s="8">
        <f t="shared" si="3"/>
        <v>6.0607820353476546E-2</v>
      </c>
      <c r="AC45">
        <f t="shared" si="4"/>
        <v>3.7063927145873053E-2</v>
      </c>
    </row>
    <row r="46" spans="1:29" x14ac:dyDescent="0.2">
      <c r="A46" s="4" t="s">
        <v>67</v>
      </c>
      <c r="B46" s="7">
        <v>3087690.30428077</v>
      </c>
      <c r="C46" s="7">
        <v>3943943.3454437801</v>
      </c>
      <c r="D46" s="8">
        <v>0.110025624150069</v>
      </c>
      <c r="E46" s="8">
        <v>0.110025624150069</v>
      </c>
      <c r="F46" s="8">
        <v>0.118558734749056</v>
      </c>
      <c r="G46" s="8">
        <v>7.5397208836536098E-2</v>
      </c>
      <c r="H46" s="8">
        <v>7.5397208836536098E-2</v>
      </c>
      <c r="I46" s="8">
        <v>6.7338288105532204E-2</v>
      </c>
      <c r="J46" s="8">
        <v>8.0805945726638503E-2</v>
      </c>
      <c r="K46" s="8">
        <v>6.6015374490041606E-2</v>
      </c>
      <c r="L46" s="8">
        <v>7.7824965621837699E-3</v>
      </c>
      <c r="M46" s="8">
        <v>6.7208758549583497E-2</v>
      </c>
      <c r="N46" s="8">
        <v>6.8551339326948704E-3</v>
      </c>
      <c r="O46" s="8">
        <v>0.10749440520242801</v>
      </c>
      <c r="P46" s="8">
        <v>9.2676479782748705E-2</v>
      </c>
      <c r="Q46" s="8">
        <v>4.8331789167237099E-2</v>
      </c>
      <c r="R46" s="8">
        <v>1.03766620829106E-2</v>
      </c>
      <c r="S46" s="8">
        <v>5.3870630484425502E-2</v>
      </c>
      <c r="T46" s="8">
        <v>4.9391141869565801E-2</v>
      </c>
      <c r="U46" s="8">
        <v>2.6639465508789002E-2</v>
      </c>
      <c r="V46" s="8">
        <v>9.4664697898061401E-4</v>
      </c>
      <c r="W46" s="8">
        <v>4.1947034705399596E-3</v>
      </c>
      <c r="Y46" s="10">
        <f t="shared" si="0"/>
        <v>5.8966616131828284E-2</v>
      </c>
      <c r="Z46" s="8">
        <f t="shared" si="1"/>
        <v>9.4664697898061401E-4</v>
      </c>
      <c r="AA46" s="8">
        <f t="shared" si="2"/>
        <v>0.118558734749056</v>
      </c>
      <c r="AB46" s="8">
        <f t="shared" si="3"/>
        <v>6.6612066519812552E-2</v>
      </c>
      <c r="AC46">
        <f t="shared" si="4"/>
        <v>3.7947095292072949E-2</v>
      </c>
    </row>
    <row r="47" spans="1:29" x14ac:dyDescent="0.2">
      <c r="A47" s="4" t="s">
        <v>68</v>
      </c>
      <c r="B47" s="7">
        <v>60851.173278034497</v>
      </c>
      <c r="C47" s="7">
        <v>48616.163159077201</v>
      </c>
      <c r="D47" s="8">
        <v>0.103349705842895</v>
      </c>
      <c r="E47" s="8">
        <v>0.103349705842895</v>
      </c>
      <c r="F47" s="8">
        <v>0.121137255043959</v>
      </c>
      <c r="G47" s="8">
        <v>0.111791988577158</v>
      </c>
      <c r="H47" s="8">
        <v>0.111791988577158</v>
      </c>
      <c r="I47" s="8">
        <v>8.6180308049568999E-2</v>
      </c>
      <c r="J47" s="8">
        <v>0.103416369659482</v>
      </c>
      <c r="K47" s="8">
        <v>6.2009823505737097E-2</v>
      </c>
      <c r="L47" s="8">
        <v>5.5968287013771203E-3</v>
      </c>
      <c r="M47" s="8">
        <v>5.4459431424524397E-2</v>
      </c>
      <c r="N47" s="8">
        <v>6.3767354741657203E-3</v>
      </c>
      <c r="O47" s="8">
        <v>9.5117453493051604E-2</v>
      </c>
      <c r="P47" s="8">
        <v>8.7029198436047603E-2</v>
      </c>
      <c r="Q47" s="8">
        <v>4.5399207974332903E-2</v>
      </c>
      <c r="R47" s="8">
        <v>7.4624382685027904E-3</v>
      </c>
      <c r="S47" s="8">
        <v>6.8944246439655202E-2</v>
      </c>
      <c r="T47" s="8">
        <v>4.2363091873529102E-2</v>
      </c>
      <c r="U47" s="8">
        <v>2.5016293400767799E-2</v>
      </c>
      <c r="V47" s="8">
        <v>8.9431292669117602E-4</v>
      </c>
      <c r="W47" s="8">
        <v>3.8882386789335002E-3</v>
      </c>
      <c r="Y47" s="10">
        <f t="shared" si="0"/>
        <v>6.227873110952159E-2</v>
      </c>
      <c r="Z47" s="8">
        <f t="shared" si="1"/>
        <v>8.9431292669117602E-4</v>
      </c>
      <c r="AA47" s="8">
        <f t="shared" si="2"/>
        <v>0.121137255043959</v>
      </c>
      <c r="AB47" s="8">
        <f t="shared" si="3"/>
        <v>6.5477034972696149E-2</v>
      </c>
      <c r="AC47">
        <f t="shared" si="4"/>
        <v>4.1467780113973826E-2</v>
      </c>
    </row>
    <row r="48" spans="1:29" x14ac:dyDescent="0.2">
      <c r="A48" s="4" t="s">
        <v>69</v>
      </c>
      <c r="B48" s="7">
        <v>826267.08356587298</v>
      </c>
      <c r="C48" s="7">
        <v>824473.21891435201</v>
      </c>
      <c r="D48" s="8">
        <v>0.10870761106963001</v>
      </c>
      <c r="E48" s="8">
        <v>0.10870761106963001</v>
      </c>
      <c r="F48" s="8">
        <v>0.12759842791217399</v>
      </c>
      <c r="G48" s="8">
        <v>7.6388711301213302E-2</v>
      </c>
      <c r="H48" s="8">
        <v>7.6388711301213302E-2</v>
      </c>
      <c r="I48" s="8">
        <v>7.0093962628649906E-2</v>
      </c>
      <c r="J48" s="8">
        <v>8.4112755154380298E-2</v>
      </c>
      <c r="K48" s="8">
        <v>6.5224566641778003E-2</v>
      </c>
      <c r="L48" s="8">
        <v>7.0481406854573303E-3</v>
      </c>
      <c r="M48" s="8">
        <v>6.5430840250771699E-2</v>
      </c>
      <c r="N48" s="8">
        <v>6.78492409449271E-3</v>
      </c>
      <c r="O48" s="8">
        <v>0.10804801890091199</v>
      </c>
      <c r="P48" s="8">
        <v>8.9937400951259502E-2</v>
      </c>
      <c r="Q48" s="8">
        <v>4.7752815579806498E-2</v>
      </c>
      <c r="R48" s="8">
        <v>9.3975209139431897E-3</v>
      </c>
      <c r="S48" s="8">
        <v>5.6075170102920201E-2</v>
      </c>
      <c r="T48" s="8">
        <v>4.9304375338967199E-2</v>
      </c>
      <c r="U48" s="8">
        <v>2.58521382569613E-2</v>
      </c>
      <c r="V48" s="8">
        <v>1.02214607615624E-3</v>
      </c>
      <c r="W48" s="8">
        <v>4.0665469947133099E-3</v>
      </c>
      <c r="Y48" s="10">
        <f t="shared" si="0"/>
        <v>5.9397119761251491E-2</v>
      </c>
      <c r="Z48" s="8">
        <f t="shared" si="1"/>
        <v>1.02214607615624E-3</v>
      </c>
      <c r="AA48" s="8">
        <f t="shared" si="2"/>
        <v>0.12759842791217399</v>
      </c>
      <c r="AB48" s="8">
        <f t="shared" si="3"/>
        <v>6.5327703446274851E-2</v>
      </c>
      <c r="AC48">
        <f t="shared" si="4"/>
        <v>3.8754643318762667E-2</v>
      </c>
    </row>
    <row r="49" spans="1:29" x14ac:dyDescent="0.2">
      <c r="A49" s="4" t="s">
        <v>70</v>
      </c>
      <c r="B49" s="7">
        <v>7344612.2400692804</v>
      </c>
      <c r="C49" s="7">
        <v>10758821.250038501</v>
      </c>
      <c r="D49" s="8">
        <v>0.117588251215724</v>
      </c>
      <c r="E49" s="8">
        <v>0.117588251215724</v>
      </c>
      <c r="F49" s="8">
        <v>0.110080820909585</v>
      </c>
      <c r="G49" s="8">
        <v>5.7942484869651298E-2</v>
      </c>
      <c r="H49" s="8">
        <v>5.7942484869651298E-2</v>
      </c>
      <c r="I49" s="8">
        <v>5.6491447662221903E-2</v>
      </c>
      <c r="J49" s="8">
        <v>6.7789737194665994E-2</v>
      </c>
      <c r="K49" s="8">
        <v>7.0552950729435196E-2</v>
      </c>
      <c r="L49" s="8">
        <v>1.05146016559029E-2</v>
      </c>
      <c r="M49" s="8">
        <v>7.7674124575544498E-2</v>
      </c>
      <c r="N49" s="8">
        <v>7.2378635351734097E-3</v>
      </c>
      <c r="O49" s="8">
        <v>0.11277193439884101</v>
      </c>
      <c r="P49" s="8">
        <v>8.8854568305038906E-2</v>
      </c>
      <c r="Q49" s="8">
        <v>5.1653881631708698E-2</v>
      </c>
      <c r="R49" s="8">
        <v>1.40194688745367E-2</v>
      </c>
      <c r="S49" s="8">
        <v>4.51931581297777E-2</v>
      </c>
      <c r="T49" s="8">
        <v>5.2415538904613403E-2</v>
      </c>
      <c r="U49" s="8">
        <v>2.5540797686631301E-2</v>
      </c>
      <c r="V49" s="8">
        <v>1.3734059862137099E-3</v>
      </c>
      <c r="W49" s="8">
        <v>4.0549916651658703E-3</v>
      </c>
      <c r="Y49" s="10">
        <f t="shared" si="0"/>
        <v>5.7364038200790335E-2</v>
      </c>
      <c r="Z49" s="8">
        <f t="shared" si="1"/>
        <v>1.3734059862137099E-3</v>
      </c>
      <c r="AA49" s="8">
        <f t="shared" si="2"/>
        <v>0.117588251215724</v>
      </c>
      <c r="AB49" s="8">
        <f t="shared" si="3"/>
        <v>5.72169662659366E-2</v>
      </c>
      <c r="AC49">
        <f t="shared" si="4"/>
        <v>3.7796980528592088E-2</v>
      </c>
    </row>
    <row r="50" spans="1:29" x14ac:dyDescent="0.2">
      <c r="A50" s="4" t="s">
        <v>71</v>
      </c>
      <c r="B50" s="7">
        <v>9128465.7030294109</v>
      </c>
      <c r="C50" s="7">
        <v>12289069.695898101</v>
      </c>
      <c r="D50" s="8">
        <v>0.11354276529736</v>
      </c>
      <c r="E50" s="8">
        <v>0.11354276529736</v>
      </c>
      <c r="F50" s="8">
        <v>0.10592163287461601</v>
      </c>
      <c r="G50" s="8">
        <v>6.7579042637296402E-2</v>
      </c>
      <c r="H50" s="8">
        <v>6.7579042637296402E-2</v>
      </c>
      <c r="I50" s="8">
        <v>6.0269929537302203E-2</v>
      </c>
      <c r="J50" s="8">
        <v>7.2323915444762604E-2</v>
      </c>
      <c r="K50" s="8">
        <v>6.8125659178416995E-2</v>
      </c>
      <c r="L50" s="8">
        <v>1.0355903896719001E-2</v>
      </c>
      <c r="M50" s="8">
        <v>7.7923948942033194E-2</v>
      </c>
      <c r="N50" s="8">
        <v>7.1429994844073299E-3</v>
      </c>
      <c r="O50" s="8">
        <v>0.112393194300066</v>
      </c>
      <c r="P50" s="8">
        <v>8.5004701445237002E-2</v>
      </c>
      <c r="Q50" s="8">
        <v>4.9876790395046298E-2</v>
      </c>
      <c r="R50" s="8">
        <v>1.38078718622927E-2</v>
      </c>
      <c r="S50" s="8">
        <v>4.8215943629841801E-2</v>
      </c>
      <c r="T50" s="8">
        <v>5.2728640316321698E-2</v>
      </c>
      <c r="U50" s="8">
        <v>2.4434253775258499E-2</v>
      </c>
      <c r="V50" s="8">
        <v>1.5136726073759999E-3</v>
      </c>
      <c r="W50" s="8">
        <v>3.8435770059295198E-3</v>
      </c>
      <c r="Y50" s="10">
        <f t="shared" si="0"/>
        <v>5.7806312528246973E-2</v>
      </c>
      <c r="Z50" s="8">
        <f t="shared" si="1"/>
        <v>1.5136726073759999E-3</v>
      </c>
      <c r="AA50" s="8">
        <f t="shared" si="2"/>
        <v>0.11354276529736</v>
      </c>
      <c r="AB50" s="8">
        <f t="shared" si="3"/>
        <v>6.3924486087299309E-2</v>
      </c>
      <c r="AC50">
        <f t="shared" si="4"/>
        <v>3.6943241851108977E-2</v>
      </c>
    </row>
    <row r="51" spans="1:29" x14ac:dyDescent="0.2">
      <c r="A51" s="4" t="s">
        <v>72</v>
      </c>
      <c r="B51" s="7">
        <v>8119981.20713678</v>
      </c>
      <c r="C51" s="7">
        <v>12657840.2438727</v>
      </c>
      <c r="D51" s="8">
        <v>0.114923594075659</v>
      </c>
      <c r="E51" s="8">
        <v>0.114923594075659</v>
      </c>
      <c r="F51" s="8">
        <v>0.118003265128258</v>
      </c>
      <c r="G51" s="8">
        <v>6.4228959139297798E-2</v>
      </c>
      <c r="H51" s="8">
        <v>6.4228959139297798E-2</v>
      </c>
      <c r="I51" s="8">
        <v>6.1615295851713603E-2</v>
      </c>
      <c r="J51" s="8">
        <v>7.3938355022055993E-2</v>
      </c>
      <c r="K51" s="8">
        <v>6.8954156445395695E-2</v>
      </c>
      <c r="L51" s="8">
        <v>7.7900416377942802E-3</v>
      </c>
      <c r="M51" s="8">
        <v>6.5459795012391603E-2</v>
      </c>
      <c r="N51" s="8">
        <v>7.9203579915318994E-3</v>
      </c>
      <c r="O51" s="8">
        <v>0.106411170835029</v>
      </c>
      <c r="P51" s="8">
        <v>0.10176935585095299</v>
      </c>
      <c r="Q51" s="8">
        <v>5.0483357509791299E-2</v>
      </c>
      <c r="R51" s="8">
        <v>1.03867221837248E-2</v>
      </c>
      <c r="S51" s="8">
        <v>4.9292236681370803E-2</v>
      </c>
      <c r="T51" s="8">
        <v>4.8432478989308497E-2</v>
      </c>
      <c r="U51" s="8">
        <v>2.9253000932576202E-2</v>
      </c>
      <c r="V51" s="8">
        <v>1.2573545366054699E-3</v>
      </c>
      <c r="W51" s="8">
        <v>4.6829139570437796E-3</v>
      </c>
      <c r="Y51" s="10">
        <f t="shared" si="0"/>
        <v>5.8197748249772883E-2</v>
      </c>
      <c r="Z51" s="8">
        <f t="shared" si="1"/>
        <v>1.2573545366054699E-3</v>
      </c>
      <c r="AA51" s="8">
        <f t="shared" si="2"/>
        <v>0.118003265128258</v>
      </c>
      <c r="AB51" s="8">
        <f t="shared" si="3"/>
        <v>6.29221274955057E-2</v>
      </c>
      <c r="AC51">
        <f t="shared" si="4"/>
        <v>3.8254848676919931E-2</v>
      </c>
    </row>
    <row r="52" spans="1:29" x14ac:dyDescent="0.2">
      <c r="A52" s="4" t="s">
        <v>73</v>
      </c>
      <c r="B52" s="7">
        <v>1529816.9112780001</v>
      </c>
      <c r="C52" s="7">
        <v>2564152.7374309599</v>
      </c>
      <c r="D52" s="8">
        <v>0.11708967849744201</v>
      </c>
      <c r="E52" s="8">
        <v>0.11708967849744201</v>
      </c>
      <c r="F52" s="8">
        <v>0.11826900834375401</v>
      </c>
      <c r="G52" s="8">
        <v>6.0479687699628297E-2</v>
      </c>
      <c r="H52" s="8">
        <v>6.0479687699628297E-2</v>
      </c>
      <c r="I52" s="8">
        <v>5.9807095935752799E-2</v>
      </c>
      <c r="J52" s="8">
        <v>7.1768515122903595E-2</v>
      </c>
      <c r="K52" s="8">
        <v>7.0253807098465598E-2</v>
      </c>
      <c r="L52" s="8">
        <v>8.4561629949382305E-3</v>
      </c>
      <c r="M52" s="8">
        <v>6.8793836155458907E-2</v>
      </c>
      <c r="N52" s="8">
        <v>7.6284594088367099E-3</v>
      </c>
      <c r="O52" s="8">
        <v>0.108749381100368</v>
      </c>
      <c r="P52" s="8">
        <v>9.7216130925236094E-2</v>
      </c>
      <c r="Q52" s="8">
        <v>5.1434869817954303E-2</v>
      </c>
      <c r="R52" s="8">
        <v>1.12748839932508E-2</v>
      </c>
      <c r="S52" s="8">
        <v>4.7845676748601997E-2</v>
      </c>
      <c r="T52" s="8">
        <v>4.9636430785492097E-2</v>
      </c>
      <c r="U52" s="8">
        <v>2.7944225416782899E-2</v>
      </c>
      <c r="V52" s="8">
        <v>1.2577125842995101E-3</v>
      </c>
      <c r="W52" s="8">
        <v>4.4636319723277904E-3</v>
      </c>
      <c r="Y52" s="10">
        <f t="shared" si="0"/>
        <v>5.7996928039928196E-2</v>
      </c>
      <c r="Z52" s="8">
        <f t="shared" si="1"/>
        <v>1.2577125842995101E-3</v>
      </c>
      <c r="AA52" s="8">
        <f t="shared" si="2"/>
        <v>0.11826900834375401</v>
      </c>
      <c r="AB52" s="8">
        <f t="shared" si="3"/>
        <v>6.0143391817690545E-2</v>
      </c>
      <c r="AC52">
        <f t="shared" si="4"/>
        <v>3.8458546718994555E-2</v>
      </c>
    </row>
    <row r="53" spans="1:29" x14ac:dyDescent="0.2">
      <c r="A53" s="4" t="s">
        <v>74</v>
      </c>
      <c r="B53" s="7">
        <v>1109990.7083249099</v>
      </c>
      <c r="C53" s="7">
        <v>1303996.44354966</v>
      </c>
      <c r="D53" s="8">
        <v>0.106164423811551</v>
      </c>
      <c r="E53" s="8">
        <v>0.106164423811551</v>
      </c>
      <c r="F53" s="8">
        <v>0.116217000952716</v>
      </c>
      <c r="G53" s="8">
        <v>9.1074837971054506E-2</v>
      </c>
      <c r="H53" s="8">
        <v>9.1074837971054506E-2</v>
      </c>
      <c r="I53" s="8">
        <v>7.4591669223706095E-2</v>
      </c>
      <c r="J53" s="8">
        <v>8.9510003068447502E-2</v>
      </c>
      <c r="K53" s="8">
        <v>6.3698654286930598E-2</v>
      </c>
      <c r="L53" s="8">
        <v>6.9227025864587698E-3</v>
      </c>
      <c r="M53" s="8">
        <v>6.1775698530341698E-2</v>
      </c>
      <c r="N53" s="8">
        <v>7.3711792345258998E-3</v>
      </c>
      <c r="O53" s="8">
        <v>0.101834953845149</v>
      </c>
      <c r="P53" s="8">
        <v>9.2430803672110498E-2</v>
      </c>
      <c r="Q53" s="8">
        <v>4.6635650452866301E-2</v>
      </c>
      <c r="R53" s="8">
        <v>9.2302701152782093E-3</v>
      </c>
      <c r="S53" s="8">
        <v>5.9673335378964902E-2</v>
      </c>
      <c r="T53" s="8">
        <v>4.6442283873630197E-2</v>
      </c>
      <c r="U53" s="8">
        <v>2.6568763793618701E-2</v>
      </c>
      <c r="V53" s="8">
        <v>1.30810389484514E-3</v>
      </c>
      <c r="W53" s="8">
        <v>4.2202805310490501E-3</v>
      </c>
      <c r="Y53" s="10">
        <f t="shared" si="0"/>
        <v>6.0145493850292463E-2</v>
      </c>
      <c r="Z53" s="8">
        <f t="shared" si="1"/>
        <v>1.30810389484514E-3</v>
      </c>
      <c r="AA53" s="8">
        <f t="shared" si="2"/>
        <v>0.116217000952716</v>
      </c>
      <c r="AB53" s="8">
        <f t="shared" si="3"/>
        <v>6.2737176408636144E-2</v>
      </c>
      <c r="AC53">
        <f t="shared" si="4"/>
        <v>3.83776516409646E-2</v>
      </c>
    </row>
    <row r="54" spans="1:29" x14ac:dyDescent="0.2">
      <c r="A54" s="4" t="s">
        <v>75</v>
      </c>
      <c r="B54" s="7">
        <v>258928.789365504</v>
      </c>
      <c r="C54" s="7">
        <v>251980.34051554601</v>
      </c>
      <c r="D54" s="8">
        <v>0.110511020975661</v>
      </c>
      <c r="E54" s="8">
        <v>0.110511020975661</v>
      </c>
      <c r="F54" s="8">
        <v>0.117911160587046</v>
      </c>
      <c r="G54" s="8">
        <v>9.2804701064292006E-2</v>
      </c>
      <c r="H54" s="8">
        <v>9.2804701064292006E-2</v>
      </c>
      <c r="I54" s="8">
        <v>7.5880140678907596E-2</v>
      </c>
      <c r="J54" s="8">
        <v>9.1056168814689004E-2</v>
      </c>
      <c r="K54" s="8">
        <v>6.6306612585396302E-2</v>
      </c>
      <c r="L54" s="8">
        <v>6.3870972338672099E-3</v>
      </c>
      <c r="M54" s="8">
        <v>6.0116671296727001E-2</v>
      </c>
      <c r="N54" s="8">
        <v>6.5323464336948201E-3</v>
      </c>
      <c r="O54" s="8">
        <v>0.101409947047208</v>
      </c>
      <c r="P54" s="8">
        <v>8.7831007141183498E-2</v>
      </c>
      <c r="Q54" s="8">
        <v>4.8545013106825602E-2</v>
      </c>
      <c r="R54" s="8">
        <v>8.5161296451559104E-3</v>
      </c>
      <c r="S54" s="8">
        <v>6.0704112543126097E-2</v>
      </c>
      <c r="T54" s="8">
        <v>4.5797312300255799E-2</v>
      </c>
      <c r="U54" s="8">
        <v>2.5246720217836499E-2</v>
      </c>
      <c r="V54" s="8">
        <v>9.5278029067302696E-4</v>
      </c>
      <c r="W54" s="8">
        <v>3.9464795345981402E-3</v>
      </c>
      <c r="Y54" s="10">
        <f t="shared" si="0"/>
        <v>6.068855717685482E-2</v>
      </c>
      <c r="Z54" s="8">
        <f t="shared" si="1"/>
        <v>9.5278029067302696E-4</v>
      </c>
      <c r="AA54" s="8">
        <f t="shared" si="2"/>
        <v>0.117911160587046</v>
      </c>
      <c r="AB54" s="8">
        <f t="shared" si="3"/>
        <v>6.3505362564261203E-2</v>
      </c>
      <c r="AC54">
        <f t="shared" si="4"/>
        <v>3.9305569944869653E-2</v>
      </c>
    </row>
    <row r="55" spans="1:29" x14ac:dyDescent="0.2">
      <c r="A55" s="4" t="s">
        <v>76</v>
      </c>
      <c r="B55" s="7">
        <v>6511414.1633194704</v>
      </c>
      <c r="C55" s="7">
        <v>10782619.921705</v>
      </c>
      <c r="D55" s="8">
        <v>0.108572221480341</v>
      </c>
      <c r="E55" s="8">
        <v>0.108572221480341</v>
      </c>
      <c r="F55" s="8">
        <v>0.111679838151082</v>
      </c>
      <c r="G55" s="8">
        <v>8.1979539442159105E-2</v>
      </c>
      <c r="H55" s="8">
        <v>8.1979539442159105E-2</v>
      </c>
      <c r="I55" s="8">
        <v>6.8909729258850499E-2</v>
      </c>
      <c r="J55" s="8">
        <v>8.2691675110619797E-2</v>
      </c>
      <c r="K55" s="8">
        <v>6.5143332888204897E-2</v>
      </c>
      <c r="L55" s="8">
        <v>7.1857669462894701E-3</v>
      </c>
      <c r="M55" s="8">
        <v>6.1975798894765399E-2</v>
      </c>
      <c r="N55" s="8">
        <v>7.8855411686451493E-3</v>
      </c>
      <c r="O55" s="8">
        <v>0.10199638342801599</v>
      </c>
      <c r="P55" s="8">
        <v>0.10095862728695899</v>
      </c>
      <c r="Q55" s="8">
        <v>4.7693341969586397E-2</v>
      </c>
      <c r="R55" s="8">
        <v>9.5810225950528904E-3</v>
      </c>
      <c r="S55" s="8">
        <v>5.5127783407080098E-2</v>
      </c>
      <c r="T55" s="8">
        <v>4.6635593651852499E-2</v>
      </c>
      <c r="U55" s="8">
        <v>2.9019890271620601E-2</v>
      </c>
      <c r="V55" s="8">
        <v>1.2369832109362299E-3</v>
      </c>
      <c r="W55" s="8">
        <v>4.6771726655481204E-3</v>
      </c>
      <c r="Y55" s="10">
        <f t="shared" si="0"/>
        <v>5.9175100137505453E-2</v>
      </c>
      <c r="Z55" s="8">
        <f t="shared" si="1"/>
        <v>1.2369832109362299E-3</v>
      </c>
      <c r="AA55" s="8">
        <f t="shared" si="2"/>
        <v>0.111679838151082</v>
      </c>
      <c r="AB55" s="8">
        <f t="shared" si="3"/>
        <v>6.3559565891485148E-2</v>
      </c>
      <c r="AC55">
        <f t="shared" si="4"/>
        <v>3.7604842883590291E-2</v>
      </c>
    </row>
    <row r="56" spans="1:29" x14ac:dyDescent="0.2">
      <c r="A56" s="4" t="s">
        <v>77</v>
      </c>
      <c r="B56" s="7">
        <v>1111231.0250967599</v>
      </c>
      <c r="C56" s="7">
        <v>1200088.77209407</v>
      </c>
      <c r="D56" s="8">
        <v>0.10170850309246</v>
      </c>
      <c r="E56" s="8">
        <v>0.10170850309246</v>
      </c>
      <c r="F56" s="8">
        <v>0.112661857104066</v>
      </c>
      <c r="G56" s="8">
        <v>0.113609028202005</v>
      </c>
      <c r="H56" s="8">
        <v>0.113609028202005</v>
      </c>
      <c r="I56" s="8">
        <v>8.4969978377019306E-2</v>
      </c>
      <c r="J56" s="8">
        <v>0.101963974052423</v>
      </c>
      <c r="K56" s="8">
        <v>6.1025101855475897E-2</v>
      </c>
      <c r="L56" s="8">
        <v>7.4221610383390299E-3</v>
      </c>
      <c r="M56" s="8">
        <v>6.2785941986488694E-2</v>
      </c>
      <c r="N56" s="8">
        <v>5.8042075221164096E-3</v>
      </c>
      <c r="O56" s="8">
        <v>9.8931916709152995E-2</v>
      </c>
      <c r="P56" s="8">
        <v>7.77430526532914E-2</v>
      </c>
      <c r="Q56" s="8">
        <v>4.4678264412980902E-2</v>
      </c>
      <c r="R56" s="8">
        <v>9.8962147177855606E-3</v>
      </c>
      <c r="S56" s="8">
        <v>6.7975982701615506E-2</v>
      </c>
      <c r="T56" s="8">
        <v>4.5196231087958699E-2</v>
      </c>
      <c r="U56" s="8">
        <v>2.2346977057080698E-2</v>
      </c>
      <c r="V56" s="8">
        <v>8.6197596184744898E-4</v>
      </c>
      <c r="W56" s="8">
        <v>3.4911796797395499E-3</v>
      </c>
      <c r="Y56" s="10">
        <f t="shared" si="0"/>
        <v>6.1919503975315551E-2</v>
      </c>
      <c r="Z56" s="8">
        <f t="shared" si="1"/>
        <v>8.6197596184744898E-4</v>
      </c>
      <c r="AA56" s="8">
        <f t="shared" si="2"/>
        <v>0.113609028202005</v>
      </c>
      <c r="AB56" s="8">
        <f t="shared" si="3"/>
        <v>6.5380962344052107E-2</v>
      </c>
      <c r="AC56">
        <f t="shared" si="4"/>
        <v>4.0612966820698232E-2</v>
      </c>
    </row>
    <row r="57" spans="1:29" x14ac:dyDescent="0.2">
      <c r="A57" s="4" t="s">
        <v>78</v>
      </c>
      <c r="B57" s="7">
        <v>15179092.925112</v>
      </c>
      <c r="C57" s="7">
        <v>17930927.303612601</v>
      </c>
      <c r="D57" s="8">
        <v>0.115402577948266</v>
      </c>
      <c r="E57" s="8">
        <v>0.115402577948266</v>
      </c>
      <c r="F57" s="8">
        <v>0.105337820804476</v>
      </c>
      <c r="G57" s="8">
        <v>6.4723650107027297E-2</v>
      </c>
      <c r="H57" s="8">
        <v>6.4723650107027297E-2</v>
      </c>
      <c r="I57" s="8">
        <v>5.8696280254631902E-2</v>
      </c>
      <c r="J57" s="8">
        <v>7.0435536305558294E-2</v>
      </c>
      <c r="K57" s="8">
        <v>6.9241546768960299E-2</v>
      </c>
      <c r="L57" s="8">
        <v>1.0679958602773799E-2</v>
      </c>
      <c r="M57" s="8">
        <v>7.7415901764638903E-2</v>
      </c>
      <c r="N57" s="8">
        <v>7.0882024581078104E-3</v>
      </c>
      <c r="O57" s="8">
        <v>0.110979744757764</v>
      </c>
      <c r="P57" s="8">
        <v>8.8527750237243005E-2</v>
      </c>
      <c r="Q57" s="8">
        <v>5.0693764382955399E-2</v>
      </c>
      <c r="R57" s="8">
        <v>1.42399448036966E-2</v>
      </c>
      <c r="S57" s="8">
        <v>4.69570242037049E-2</v>
      </c>
      <c r="T57" s="8">
        <v>5.1771010245626199E-2</v>
      </c>
      <c r="U57" s="8">
        <v>2.54468505367971E-2</v>
      </c>
      <c r="V57" s="8">
        <v>1.2738929442025399E-3</v>
      </c>
      <c r="W57" s="8">
        <v>4.04225889937781E-3</v>
      </c>
      <c r="Y57" s="10">
        <f t="shared" si="0"/>
        <v>5.7653997204055049E-2</v>
      </c>
      <c r="Z57" s="8">
        <f t="shared" si="1"/>
        <v>1.2738929442025399E-3</v>
      </c>
      <c r="AA57" s="8">
        <f t="shared" si="2"/>
        <v>0.115402577948266</v>
      </c>
      <c r="AB57" s="8">
        <f t="shared" si="3"/>
        <v>6.17099651808296E-2</v>
      </c>
      <c r="AC57">
        <f t="shared" si="4"/>
        <v>3.7057752775776595E-2</v>
      </c>
    </row>
    <row r="58" spans="1:29" x14ac:dyDescent="0.2">
      <c r="A58" s="4" t="s">
        <v>79</v>
      </c>
      <c r="B58" s="7">
        <v>3222581.1487066802</v>
      </c>
      <c r="C58" s="7">
        <v>4835526.8975202097</v>
      </c>
      <c r="D58" s="8">
        <v>0.104502140845567</v>
      </c>
      <c r="E58" s="8">
        <v>0.104502140845567</v>
      </c>
      <c r="F58" s="8">
        <v>0.11441268071436</v>
      </c>
      <c r="G58" s="8">
        <v>6.0507191139299303E-2</v>
      </c>
      <c r="H58" s="8">
        <v>6.0507191139299303E-2</v>
      </c>
      <c r="I58" s="8">
        <v>5.8856765748239503E-2</v>
      </c>
      <c r="J58" s="8">
        <v>7.0628118897887504E-2</v>
      </c>
      <c r="K58" s="8">
        <v>6.2701284507340402E-2</v>
      </c>
      <c r="L58" s="8">
        <v>9.9613796154229793E-3</v>
      </c>
      <c r="M58" s="8">
        <v>7.73663293718682E-2</v>
      </c>
      <c r="N58" s="8">
        <v>7.5933283297374699E-3</v>
      </c>
      <c r="O58" s="8">
        <v>0.114077025216376</v>
      </c>
      <c r="P58" s="8">
        <v>9.6432019146844503E-2</v>
      </c>
      <c r="Q58" s="8">
        <v>4.5905446825585602E-2</v>
      </c>
      <c r="R58" s="8">
        <v>1.32818394872307E-2</v>
      </c>
      <c r="S58" s="8">
        <v>4.7085412598592197E-2</v>
      </c>
      <c r="T58" s="8">
        <v>5.3894285774282097E-2</v>
      </c>
      <c r="U58" s="8">
        <v>2.7718921547344899E-2</v>
      </c>
      <c r="V58" s="8">
        <v>1.30471038124824E-3</v>
      </c>
      <c r="W58" s="8">
        <v>4.3902858660551597E-3</v>
      </c>
      <c r="Y58" s="10">
        <f t="shared" si="0"/>
        <v>5.6781424899907409E-2</v>
      </c>
      <c r="Z58" s="8">
        <f t="shared" si="1"/>
        <v>1.30471038124824E-3</v>
      </c>
      <c r="AA58" s="8">
        <f t="shared" si="2"/>
        <v>0.11441268071436</v>
      </c>
      <c r="AB58" s="8">
        <f t="shared" si="3"/>
        <v>5.9681978443769407E-2</v>
      </c>
      <c r="AC58">
        <f t="shared" si="4"/>
        <v>3.6609421714510003E-2</v>
      </c>
    </row>
    <row r="59" spans="1:29" x14ac:dyDescent="0.2">
      <c r="A59" s="4" t="s">
        <v>80</v>
      </c>
      <c r="B59" s="7">
        <v>1152242.4601560801</v>
      </c>
      <c r="C59" s="7">
        <v>2014302.824914</v>
      </c>
      <c r="D59" s="8">
        <v>0.11391918544580899</v>
      </c>
      <c r="E59" s="8">
        <v>0.11391918544580899</v>
      </c>
      <c r="F59" s="8">
        <v>0.115509723441217</v>
      </c>
      <c r="G59" s="8">
        <v>7.37846563546843E-2</v>
      </c>
      <c r="H59" s="8">
        <v>7.37846563546843E-2</v>
      </c>
      <c r="I59" s="8">
        <v>6.5769759037646702E-2</v>
      </c>
      <c r="J59" s="8">
        <v>7.8923710845175896E-2</v>
      </c>
      <c r="K59" s="8">
        <v>6.8351511267485496E-2</v>
      </c>
      <c r="L59" s="8">
        <v>7.74240073439125E-3</v>
      </c>
      <c r="M59" s="8">
        <v>6.5514106246177303E-2</v>
      </c>
      <c r="N59" s="8">
        <v>7.4517370351292397E-3</v>
      </c>
      <c r="O59" s="8">
        <v>0.105458784361428</v>
      </c>
      <c r="P59" s="8">
        <v>9.3889531824272093E-2</v>
      </c>
      <c r="Q59" s="8">
        <v>5.0042143324362798E-2</v>
      </c>
      <c r="R59" s="8">
        <v>1.0323200979187999E-2</v>
      </c>
      <c r="S59" s="8">
        <v>5.26158072301171E-2</v>
      </c>
      <c r="T59" s="8">
        <v>4.8078599588953101E-2</v>
      </c>
      <c r="U59" s="8">
        <v>2.6988021285414599E-2</v>
      </c>
      <c r="V59" s="8">
        <v>1.2814017051231399E-3</v>
      </c>
      <c r="W59" s="8">
        <v>4.3074010712237298E-3</v>
      </c>
      <c r="Y59" s="10">
        <f t="shared" si="0"/>
        <v>5.8882776178914575E-2</v>
      </c>
      <c r="Z59" s="8">
        <f t="shared" si="1"/>
        <v>1.2814017051231399E-3</v>
      </c>
      <c r="AA59" s="8">
        <f t="shared" si="2"/>
        <v>0.115509723441217</v>
      </c>
      <c r="AB59" s="8">
        <f t="shared" si="3"/>
        <v>6.564193264191201E-2</v>
      </c>
      <c r="AC59">
        <f t="shared" si="4"/>
        <v>3.7981971921051315E-2</v>
      </c>
    </row>
    <row r="60" spans="1:29" s="11" customFormat="1" x14ac:dyDescent="0.2">
      <c r="A60" s="5"/>
      <c r="B60" s="14"/>
      <c r="C60" s="14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6"/>
      <c r="Y60" s="10"/>
      <c r="Z60" s="10"/>
      <c r="AA60" s="10"/>
      <c r="AB60" s="10"/>
    </row>
    <row r="61" spans="1:29" x14ac:dyDescent="0.2">
      <c r="A61" s="6" t="s">
        <v>81</v>
      </c>
      <c r="B61" s="7">
        <f>AVERAGE(B2:B59)</f>
        <v>10791109.74778104</v>
      </c>
      <c r="C61" s="7">
        <f t="shared" ref="C61:W61" si="5">AVERAGE(C2:C59)</f>
        <v>14649774.879936708</v>
      </c>
      <c r="D61" s="8">
        <f t="shared" si="5"/>
        <v>0.10891215137183875</v>
      </c>
      <c r="E61" s="8">
        <f t="shared" si="5"/>
        <v>0.10891215137183875</v>
      </c>
      <c r="F61" s="8">
        <f t="shared" si="5"/>
        <v>0.11265703464117878</v>
      </c>
      <c r="G61" s="8">
        <f t="shared" si="5"/>
        <v>7.4576341180549302E-2</v>
      </c>
      <c r="H61" s="8">
        <f t="shared" si="5"/>
        <v>7.4576341180549302E-2</v>
      </c>
      <c r="I61" s="8">
        <f t="shared" si="5"/>
        <v>6.5452429250569516E-2</v>
      </c>
      <c r="J61" s="8">
        <f t="shared" si="5"/>
        <v>7.8542915100683328E-2</v>
      </c>
      <c r="K61" s="8">
        <f t="shared" si="5"/>
        <v>6.5347290823103449E-2</v>
      </c>
      <c r="L61" s="8">
        <f t="shared" si="5"/>
        <v>8.9540153877128992E-3</v>
      </c>
      <c r="M61" s="8">
        <f t="shared" si="5"/>
        <v>7.1122698654466757E-2</v>
      </c>
      <c r="N61" s="8">
        <f t="shared" si="5"/>
        <v>7.1849430691368846E-3</v>
      </c>
      <c r="O61" s="8">
        <f t="shared" si="5"/>
        <v>0.10817635734629789</v>
      </c>
      <c r="P61" s="8">
        <f t="shared" si="5"/>
        <v>9.1168036687607715E-2</v>
      </c>
      <c r="Q61" s="8">
        <f t="shared" si="5"/>
        <v>4.784266554738411E-2</v>
      </c>
      <c r="R61" s="8">
        <f t="shared" si="5"/>
        <v>1.1938687183617284E-2</v>
      </c>
      <c r="S61" s="8">
        <f t="shared" si="5"/>
        <v>5.2361943400455517E-2</v>
      </c>
      <c r="T61" s="8">
        <f t="shared" si="5"/>
        <v>5.0182797127137552E-2</v>
      </c>
      <c r="U61" s="8">
        <f t="shared" si="5"/>
        <v>2.6205812299943291E-2</v>
      </c>
      <c r="V61" s="8">
        <f t="shared" si="5"/>
        <v>1.236884829117831E-3</v>
      </c>
      <c r="W61" s="8">
        <f t="shared" si="5"/>
        <v>4.1518224727349375E-3</v>
      </c>
      <c r="Y61" s="10">
        <f t="shared" ref="Y61" si="6">AVERAGE(D61:W61)</f>
        <v>5.847516594629619E-2</v>
      </c>
      <c r="Z61" s="8">
        <f t="shared" ref="Z61" si="7">MIN(D61:W61)</f>
        <v>1.236884829117831E-3</v>
      </c>
      <c r="AA61" s="8">
        <f t="shared" ref="AA61" si="8">MAX(D61:W61)</f>
        <v>0.11265703464117878</v>
      </c>
      <c r="AB61" s="8">
        <f t="shared" ref="AB61" si="9">MEDIAN(D61:W61)</f>
        <v>6.5399860036836482E-2</v>
      </c>
      <c r="AC61">
        <f t="shared" ref="AC61" si="10">_xlfn.STDEV.P(D61:W61)</f>
        <v>3.7064796310231594E-2</v>
      </c>
    </row>
    <row r="62" spans="1:29" x14ac:dyDescent="0.2">
      <c r="A62" s="6" t="s">
        <v>82</v>
      </c>
      <c r="B62" s="7">
        <f>MIN(B2:B59)</f>
        <v>22421.740699316098</v>
      </c>
      <c r="C62" s="7">
        <f t="shared" ref="C62:W62" si="11">MIN(C2:C59)</f>
        <v>20775.8980575565</v>
      </c>
      <c r="D62" s="8">
        <f t="shared" si="11"/>
        <v>7.66680895231132E-2</v>
      </c>
      <c r="E62" s="8">
        <f t="shared" si="11"/>
        <v>7.66680895231132E-2</v>
      </c>
      <c r="F62" s="8">
        <f t="shared" si="11"/>
        <v>9.3430062256158505E-2</v>
      </c>
      <c r="G62" s="8">
        <f t="shared" si="11"/>
        <v>3.0592583838016701E-2</v>
      </c>
      <c r="H62" s="8">
        <f t="shared" si="11"/>
        <v>3.0592583838016701E-2</v>
      </c>
      <c r="I62" s="8">
        <f t="shared" si="11"/>
        <v>4.5146784227470399E-2</v>
      </c>
      <c r="J62" s="8">
        <f t="shared" si="11"/>
        <v>5.4176141072964597E-2</v>
      </c>
      <c r="K62" s="8">
        <f t="shared" si="11"/>
        <v>4.6000853713868597E-2</v>
      </c>
      <c r="L62" s="8">
        <f t="shared" si="11"/>
        <v>5.5968287013771203E-3</v>
      </c>
      <c r="M62" s="8">
        <f t="shared" si="11"/>
        <v>5.4459431424524397E-2</v>
      </c>
      <c r="N62" s="8">
        <f t="shared" si="11"/>
        <v>5.6579798548900204E-3</v>
      </c>
      <c r="O62" s="8">
        <f t="shared" si="11"/>
        <v>9.5117453493051604E-2</v>
      </c>
      <c r="P62" s="8">
        <f t="shared" si="11"/>
        <v>7.6306445949993806E-2</v>
      </c>
      <c r="Q62" s="8">
        <f t="shared" si="11"/>
        <v>3.3678572308137297E-2</v>
      </c>
      <c r="R62" s="8">
        <f t="shared" si="11"/>
        <v>7.4624382685027904E-3</v>
      </c>
      <c r="S62" s="8">
        <f t="shared" si="11"/>
        <v>3.6117427381975702E-2</v>
      </c>
      <c r="T62" s="8">
        <f t="shared" si="11"/>
        <v>4.2363091873529102E-2</v>
      </c>
      <c r="U62" s="8">
        <f t="shared" si="11"/>
        <v>2.1934044616237099E-2</v>
      </c>
      <c r="V62" s="8">
        <f t="shared" si="11"/>
        <v>7.6439236502479004E-4</v>
      </c>
      <c r="W62" s="8">
        <f t="shared" si="11"/>
        <v>3.4199191141744902E-3</v>
      </c>
      <c r="Y62" s="10">
        <f t="shared" ref="Y62:Y67" si="12">AVERAGE(D62:W62)</f>
        <v>4.1807660667207001E-2</v>
      </c>
      <c r="Z62" s="8">
        <f t="shared" ref="Z62:Z67" si="13">MIN(D62:W62)</f>
        <v>7.6439236502479004E-4</v>
      </c>
      <c r="AA62" s="8">
        <f t="shared" ref="AA62:AA67" si="14">MAX(D62:W62)</f>
        <v>9.5117453493051604E-2</v>
      </c>
      <c r="AB62" s="8">
        <f t="shared" ref="AB62:AB67" si="15">MEDIAN(D62:W62)</f>
        <v>3.9240259627752405E-2</v>
      </c>
      <c r="AC62">
        <f t="shared" ref="AC62:AC67" si="16">_xlfn.STDEV.P(D62:W62)</f>
        <v>2.9300446469455513E-2</v>
      </c>
    </row>
    <row r="63" spans="1:29" x14ac:dyDescent="0.2">
      <c r="A63" s="6" t="s">
        <v>83</v>
      </c>
      <c r="B63" s="7">
        <f>MAX(B2:B59)</f>
        <v>153845176.48654401</v>
      </c>
      <c r="C63" s="7">
        <f t="shared" ref="C63:W63" si="17">MAX(C2:C59)</f>
        <v>184675299.62298599</v>
      </c>
      <c r="D63" s="8">
        <f t="shared" si="17"/>
        <v>0.12245182866533399</v>
      </c>
      <c r="E63" s="8">
        <f t="shared" si="17"/>
        <v>0.12245182866533399</v>
      </c>
      <c r="F63" s="8">
        <f t="shared" si="17"/>
        <v>0.135215939248199</v>
      </c>
      <c r="G63" s="8">
        <f t="shared" si="17"/>
        <v>0.113609028202005</v>
      </c>
      <c r="H63" s="8">
        <f t="shared" si="17"/>
        <v>0.113609028202005</v>
      </c>
      <c r="I63" s="8">
        <f t="shared" si="17"/>
        <v>8.6180308049568999E-2</v>
      </c>
      <c r="J63" s="8">
        <f t="shared" si="17"/>
        <v>0.103416369659482</v>
      </c>
      <c r="K63" s="8">
        <f t="shared" si="17"/>
        <v>7.3471097199200697E-2</v>
      </c>
      <c r="L63" s="8">
        <f t="shared" si="17"/>
        <v>1.5222771684447099E-2</v>
      </c>
      <c r="M63" s="8">
        <f t="shared" si="17"/>
        <v>0.10737781024232999</v>
      </c>
      <c r="N63" s="8">
        <f t="shared" si="17"/>
        <v>8.9890700839602104E-3</v>
      </c>
      <c r="O63" s="8">
        <f t="shared" si="17"/>
        <v>0.13416450639740399</v>
      </c>
      <c r="P63" s="8">
        <f t="shared" si="17"/>
        <v>0.11187077261342</v>
      </c>
      <c r="Q63" s="8">
        <f t="shared" si="17"/>
        <v>5.3790342130877598E-2</v>
      </c>
      <c r="R63" s="8">
        <f t="shared" si="17"/>
        <v>2.02970289125971E-2</v>
      </c>
      <c r="S63" s="8">
        <f t="shared" si="17"/>
        <v>6.8944246439655202E-2</v>
      </c>
      <c r="T63" s="8">
        <f t="shared" si="17"/>
        <v>6.89652798429157E-2</v>
      </c>
      <c r="U63" s="8">
        <f t="shared" si="17"/>
        <v>3.2156685954106499E-2</v>
      </c>
      <c r="V63" s="8">
        <f t="shared" si="17"/>
        <v>1.8073527135606901E-3</v>
      </c>
      <c r="W63" s="8">
        <f t="shared" si="17"/>
        <v>5.10696390487586E-3</v>
      </c>
      <c r="Y63" s="10">
        <f t="shared" si="12"/>
        <v>7.4954912940563917E-2</v>
      </c>
      <c r="Z63" s="8">
        <f t="shared" si="13"/>
        <v>1.8073527135606901E-3</v>
      </c>
      <c r="AA63" s="8">
        <f t="shared" si="14"/>
        <v>0.135215939248199</v>
      </c>
      <c r="AB63" s="8">
        <f t="shared" si="15"/>
        <v>7.9825702624384848E-2</v>
      </c>
      <c r="AC63">
        <f t="shared" si="16"/>
        <v>4.553981294700124E-2</v>
      </c>
    </row>
    <row r="64" spans="1:29" x14ac:dyDescent="0.2">
      <c r="A64" s="6" t="s">
        <v>84</v>
      </c>
      <c r="B64" s="7">
        <f>MEDIAN(B2:B59)</f>
        <v>3155135.7264937251</v>
      </c>
      <c r="C64" s="7">
        <f t="shared" ref="C64:W64" si="18">MEDIAN(C2:C59)</f>
        <v>4223129.4493277902</v>
      </c>
      <c r="D64" s="8">
        <f t="shared" si="18"/>
        <v>0.10928065896422501</v>
      </c>
      <c r="E64" s="8">
        <f t="shared" si="18"/>
        <v>0.10928065896422501</v>
      </c>
      <c r="F64" s="8">
        <f t="shared" si="18"/>
        <v>0.112561901197286</v>
      </c>
      <c r="G64" s="8">
        <f t="shared" si="18"/>
        <v>6.9284145301919051E-2</v>
      </c>
      <c r="H64" s="8">
        <f t="shared" si="18"/>
        <v>6.9284145301919051E-2</v>
      </c>
      <c r="I64" s="8">
        <f t="shared" si="18"/>
        <v>6.2710243979296504E-2</v>
      </c>
      <c r="J64" s="8">
        <f t="shared" si="18"/>
        <v>7.5252292775155702E-2</v>
      </c>
      <c r="K64" s="8">
        <f t="shared" si="18"/>
        <v>6.5568395378534844E-2</v>
      </c>
      <c r="L64" s="8">
        <f t="shared" si="18"/>
        <v>8.2106521829541854E-3</v>
      </c>
      <c r="M64" s="8">
        <f t="shared" si="18"/>
        <v>6.7807413781812709E-2</v>
      </c>
      <c r="N64" s="8">
        <f t="shared" si="18"/>
        <v>7.2163736587230153E-3</v>
      </c>
      <c r="O64" s="8">
        <f t="shared" si="18"/>
        <v>0.106722603783228</v>
      </c>
      <c r="P64" s="8">
        <f t="shared" si="18"/>
        <v>9.1507001888765344E-2</v>
      </c>
      <c r="Q64" s="8">
        <f t="shared" si="18"/>
        <v>4.8004542668275654E-2</v>
      </c>
      <c r="R64" s="8">
        <f t="shared" si="18"/>
        <v>1.094753624393895E-2</v>
      </c>
      <c r="S64" s="8">
        <f t="shared" si="18"/>
        <v>5.016819518343725E-2</v>
      </c>
      <c r="T64" s="8">
        <f t="shared" si="18"/>
        <v>4.9294253366589151E-2</v>
      </c>
      <c r="U64" s="8">
        <f t="shared" si="18"/>
        <v>2.6303252408850349E-2</v>
      </c>
      <c r="V64" s="8">
        <f t="shared" si="18"/>
        <v>1.2785121255409751E-3</v>
      </c>
      <c r="W64" s="8">
        <f t="shared" si="18"/>
        <v>4.1515451877762698E-3</v>
      </c>
      <c r="Y64" s="10">
        <f t="shared" si="12"/>
        <v>5.7241716217122651E-2</v>
      </c>
      <c r="Z64" s="8">
        <f t="shared" si="13"/>
        <v>1.2785121255409751E-3</v>
      </c>
      <c r="AA64" s="8">
        <f t="shared" si="14"/>
        <v>0.112561901197286</v>
      </c>
      <c r="AB64" s="8">
        <f t="shared" si="15"/>
        <v>6.4139319678915674E-2</v>
      </c>
      <c r="AC64">
        <f t="shared" si="16"/>
        <v>3.6796790574675192E-2</v>
      </c>
    </row>
    <row r="65" spans="1:29" x14ac:dyDescent="0.2">
      <c r="A65" s="6" t="s">
        <v>85</v>
      </c>
      <c r="B65" s="7">
        <f>STDEV(B2:B59)</f>
        <v>22710469.145236775</v>
      </c>
      <c r="C65" s="7">
        <f t="shared" ref="C65:W65" si="19">STDEV(C2:C59)</f>
        <v>28169407.603549711</v>
      </c>
      <c r="D65" s="8">
        <f t="shared" si="19"/>
        <v>7.7689426773480518E-3</v>
      </c>
      <c r="E65" s="8">
        <f t="shared" si="19"/>
        <v>7.7689426773480518E-3</v>
      </c>
      <c r="F65" s="8">
        <f t="shared" si="19"/>
        <v>7.6797406487846389E-3</v>
      </c>
      <c r="G65" s="8">
        <f t="shared" si="19"/>
        <v>1.9526170685008611E-2</v>
      </c>
      <c r="H65" s="8">
        <f t="shared" si="19"/>
        <v>1.9526170685008611E-2</v>
      </c>
      <c r="I65" s="8">
        <f t="shared" si="19"/>
        <v>1.0196347204523505E-2</v>
      </c>
      <c r="J65" s="8">
        <f t="shared" si="19"/>
        <v>1.223561664542829E-2</v>
      </c>
      <c r="K65" s="8">
        <f t="shared" si="19"/>
        <v>4.6613656064088743E-3</v>
      </c>
      <c r="L65" s="8">
        <f t="shared" si="19"/>
        <v>2.1099597883732528E-3</v>
      </c>
      <c r="M65" s="8">
        <f t="shared" si="19"/>
        <v>1.0260924644011935E-2</v>
      </c>
      <c r="N65" s="8">
        <f t="shared" si="19"/>
        <v>8.1929203489034897E-4</v>
      </c>
      <c r="O65" s="8">
        <f t="shared" si="19"/>
        <v>7.1837077761799798E-3</v>
      </c>
      <c r="P65" s="8">
        <f t="shared" si="19"/>
        <v>9.0177564821271889E-3</v>
      </c>
      <c r="Q65" s="8">
        <f t="shared" si="19"/>
        <v>3.4127222856904153E-3</v>
      </c>
      <c r="R65" s="8">
        <f t="shared" si="19"/>
        <v>2.8132797178311514E-3</v>
      </c>
      <c r="S65" s="8">
        <f t="shared" si="19"/>
        <v>8.1570777636191024E-3</v>
      </c>
      <c r="T65" s="8">
        <f t="shared" si="19"/>
        <v>4.6134219392263906E-3</v>
      </c>
      <c r="U65" s="8">
        <f t="shared" si="19"/>
        <v>2.5920431087852742E-3</v>
      </c>
      <c r="V65" s="8">
        <f t="shared" si="19"/>
        <v>2.5814034576166107E-4</v>
      </c>
      <c r="W65" s="8">
        <f t="shared" si="19"/>
        <v>4.4149114822426849E-4</v>
      </c>
      <c r="Y65" s="10">
        <f t="shared" si="12"/>
        <v>7.0521556932289804E-3</v>
      </c>
      <c r="Z65" s="8">
        <f t="shared" si="13"/>
        <v>2.5814034576166107E-4</v>
      </c>
      <c r="AA65" s="8">
        <f t="shared" si="14"/>
        <v>1.9526170685008611E-2</v>
      </c>
      <c r="AB65" s="8">
        <f t="shared" si="15"/>
        <v>7.4317242124823093E-3</v>
      </c>
      <c r="AC65">
        <f t="shared" si="16"/>
        <v>5.3883139758554438E-3</v>
      </c>
    </row>
    <row r="66" spans="1:29" x14ac:dyDescent="0.2">
      <c r="A66" s="6" t="s">
        <v>86</v>
      </c>
      <c r="D66" s="8">
        <f>_xlfn.VAR.P(D2:D59)</f>
        <v>5.9315841525231637E-5</v>
      </c>
      <c r="E66" s="8">
        <f t="shared" ref="E66:W66" si="20">_xlfn.VAR.P(E2:E59)</f>
        <v>5.9315841525231637E-5</v>
      </c>
      <c r="F66" s="8">
        <f t="shared" si="20"/>
        <v>5.7961547183757258E-5</v>
      </c>
      <c r="G66" s="8">
        <f t="shared" si="20"/>
        <v>3.7469769779905336E-4</v>
      </c>
      <c r="H66" s="8">
        <f t="shared" si="20"/>
        <v>3.7469769779905336E-4</v>
      </c>
      <c r="I66" s="8">
        <f t="shared" si="20"/>
        <v>1.0217298775803594E-4</v>
      </c>
      <c r="J66" s="8">
        <f t="shared" si="20"/>
        <v>1.4712910237157294E-4</v>
      </c>
      <c r="K66" s="8">
        <f t="shared" si="20"/>
        <v>2.1353702949083786E-5</v>
      </c>
      <c r="L66" s="8">
        <f t="shared" si="20"/>
        <v>4.3751728894391335E-6</v>
      </c>
      <c r="M66" s="8">
        <f t="shared" si="20"/>
        <v>1.0347128878198608E-4</v>
      </c>
      <c r="N66" s="8">
        <f>_xlfn.VAR.P(N2:N59)</f>
        <v>6.5966634466865205E-7</v>
      </c>
      <c r="O66" s="8">
        <f t="shared" si="20"/>
        <v>5.0715904699522015E-5</v>
      </c>
      <c r="P66" s="8">
        <f t="shared" si="20"/>
        <v>7.9917864178344404E-5</v>
      </c>
      <c r="Q66" s="8">
        <f t="shared" si="20"/>
        <v>1.1445868685467876E-5</v>
      </c>
      <c r="R66" s="8">
        <f t="shared" si="20"/>
        <v>7.7780851367815027E-6</v>
      </c>
      <c r="S66" s="8">
        <f t="shared" si="20"/>
        <v>6.5390712165147461E-5</v>
      </c>
      <c r="T66" s="8">
        <f t="shared" si="20"/>
        <v>2.0916702299864088E-5</v>
      </c>
      <c r="U66" s="8">
        <f t="shared" si="20"/>
        <v>6.6028480385287922E-6</v>
      </c>
      <c r="V66" s="8">
        <f t="shared" si="20"/>
        <v>6.5487534004605967E-8</v>
      </c>
      <c r="W66" s="8">
        <f t="shared" si="20"/>
        <v>1.915538402714109E-7</v>
      </c>
      <c r="Y66" s="10">
        <f t="shared" si="12"/>
        <v>7.740877867525229E-5</v>
      </c>
      <c r="Z66" s="8">
        <f t="shared" si="13"/>
        <v>6.5487534004605967E-8</v>
      </c>
      <c r="AA66" s="8">
        <f t="shared" si="14"/>
        <v>3.7469769779905336E-4</v>
      </c>
      <c r="AB66" s="8">
        <f t="shared" si="15"/>
        <v>5.433872594163964E-5</v>
      </c>
      <c r="AC66">
        <f t="shared" si="16"/>
        <v>1.0689395509474139E-4</v>
      </c>
    </row>
    <row r="67" spans="1:29" x14ac:dyDescent="0.2">
      <c r="A67" s="6" t="s">
        <v>87</v>
      </c>
      <c r="B67" s="7">
        <f>B65/B61</f>
        <v>2.1045536257201625</v>
      </c>
      <c r="C67" s="7">
        <f>C65/C61</f>
        <v>1.9228560052570181</v>
      </c>
      <c r="D67" s="8">
        <f>D65/D61</f>
        <v>7.1332193694567447E-2</v>
      </c>
      <c r="E67" s="8">
        <f t="shared" ref="E67:W67" si="21">E65/E61</f>
        <v>7.1332193694567447E-2</v>
      </c>
      <c r="F67" s="8">
        <f t="shared" si="21"/>
        <v>6.8169206417026659E-2</v>
      </c>
      <c r="G67" s="8">
        <f t="shared" si="21"/>
        <v>0.26182795208115345</v>
      </c>
      <c r="H67" s="8">
        <f t="shared" si="21"/>
        <v>0.26182795208115345</v>
      </c>
      <c r="I67" s="8">
        <f t="shared" si="21"/>
        <v>0.15578256332532966</v>
      </c>
      <c r="J67" s="8">
        <f t="shared" si="21"/>
        <v>0.15578256332533091</v>
      </c>
      <c r="K67" s="8">
        <f t="shared" si="21"/>
        <v>7.1332193694567891E-2</v>
      </c>
      <c r="L67" s="8">
        <f t="shared" si="21"/>
        <v>0.23564397613931221</v>
      </c>
      <c r="M67" s="8">
        <f t="shared" si="21"/>
        <v>0.14427074391344841</v>
      </c>
      <c r="N67" s="8">
        <f t="shared" si="21"/>
        <v>0.11402902249979403</v>
      </c>
      <c r="O67" s="8">
        <f t="shared" si="21"/>
        <v>6.6407373592579436E-2</v>
      </c>
      <c r="P67" s="8">
        <f t="shared" si="21"/>
        <v>9.8913575522384306E-2</v>
      </c>
      <c r="Q67" s="8">
        <f t="shared" si="21"/>
        <v>7.1332193694567517E-2</v>
      </c>
      <c r="R67" s="8">
        <f t="shared" si="21"/>
        <v>0.23564397613932289</v>
      </c>
      <c r="S67" s="8">
        <f t="shared" si="21"/>
        <v>0.15578256332533563</v>
      </c>
      <c r="T67" s="8">
        <f t="shared" si="21"/>
        <v>9.1932339433737381E-2</v>
      </c>
      <c r="U67" s="8">
        <f t="shared" si="21"/>
        <v>9.8911000319989451E-2</v>
      </c>
      <c r="V67" s="8">
        <f t="shared" si="21"/>
        <v>0.20870200659326665</v>
      </c>
      <c r="W67" s="8">
        <f t="shared" si="21"/>
        <v>0.10633671143781931</v>
      </c>
      <c r="Y67" s="10">
        <f t="shared" si="12"/>
        <v>0.13726461504626269</v>
      </c>
      <c r="Z67" s="8">
        <f t="shared" si="13"/>
        <v>6.6407373592579436E-2</v>
      </c>
      <c r="AA67" s="8">
        <f t="shared" si="14"/>
        <v>0.26182795208115345</v>
      </c>
      <c r="AB67" s="8">
        <f t="shared" si="15"/>
        <v>0.11018286696880666</v>
      </c>
      <c r="AC67">
        <f t="shared" si="16"/>
        <v>6.717390985867655E-2</v>
      </c>
    </row>
    <row r="68" spans="1:29" x14ac:dyDescent="0.2"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10"/>
      <c r="Y68" s="10"/>
      <c r="Z68" s="8"/>
      <c r="AA68" s="8"/>
      <c r="AB68" s="8"/>
    </row>
    <row r="69" spans="1:29" x14ac:dyDescent="0.2">
      <c r="A69" s="6" t="s">
        <v>88</v>
      </c>
      <c r="D69" s="8">
        <f t="shared" ref="D69:W69" si="22">D63-D62</f>
        <v>4.5783739142220795E-2</v>
      </c>
      <c r="E69" s="8">
        <f t="shared" si="22"/>
        <v>4.5783739142220795E-2</v>
      </c>
      <c r="F69" s="8">
        <f t="shared" si="22"/>
        <v>4.1785876992040491E-2</v>
      </c>
      <c r="G69" s="8">
        <f t="shared" si="22"/>
        <v>8.3016444363988293E-2</v>
      </c>
      <c r="H69" s="8">
        <f t="shared" si="22"/>
        <v>8.3016444363988293E-2</v>
      </c>
      <c r="I69" s="8">
        <f t="shared" si="22"/>
        <v>4.10335238220986E-2</v>
      </c>
      <c r="J69" s="8">
        <f t="shared" si="22"/>
        <v>4.9240228586517408E-2</v>
      </c>
      <c r="K69" s="8">
        <f t="shared" si="22"/>
        <v>2.7470243485332099E-2</v>
      </c>
      <c r="L69" s="8">
        <f t="shared" si="22"/>
        <v>9.625942983069978E-3</v>
      </c>
      <c r="M69" s="8">
        <f t="shared" si="22"/>
        <v>5.2918378817805596E-2</v>
      </c>
      <c r="N69" s="8">
        <f t="shared" si="22"/>
        <v>3.33109022907019E-3</v>
      </c>
      <c r="O69" s="8">
        <f t="shared" si="22"/>
        <v>3.9047052904352383E-2</v>
      </c>
      <c r="P69" s="8">
        <f t="shared" si="22"/>
        <v>3.5564326663426196E-2</v>
      </c>
      <c r="Q69" s="8">
        <f t="shared" si="22"/>
        <v>2.0111769822740301E-2</v>
      </c>
      <c r="R69" s="8">
        <f t="shared" si="22"/>
        <v>1.2834590644094309E-2</v>
      </c>
      <c r="S69" s="8">
        <f t="shared" si="22"/>
        <v>3.28268190576795E-2</v>
      </c>
      <c r="T69" s="8">
        <f t="shared" si="22"/>
        <v>2.6602187969386598E-2</v>
      </c>
      <c r="U69" s="8">
        <f t="shared" si="22"/>
        <v>1.02226413378694E-2</v>
      </c>
      <c r="V69" s="8">
        <f t="shared" si="22"/>
        <v>1.0429603485359001E-3</v>
      </c>
      <c r="W69" s="10">
        <f t="shared" si="22"/>
        <v>1.6870447907013698E-3</v>
      </c>
      <c r="Y69" s="10"/>
      <c r="Z69" s="8"/>
      <c r="AA69" s="8"/>
      <c r="AB69" s="8"/>
    </row>
    <row r="70" spans="1:29" x14ac:dyDescent="0.2">
      <c r="Y70" s="10"/>
      <c r="Z70" s="8"/>
      <c r="AA70" s="8"/>
      <c r="AB70" s="8"/>
    </row>
    <row r="71" spans="1:29" x14ac:dyDescent="0.2">
      <c r="A71" s="4" t="s">
        <v>94</v>
      </c>
      <c r="D71">
        <f>_xlfn.QUARTILE.EXC(D2:D59,1)</f>
        <v>0.10404462872657901</v>
      </c>
      <c r="E71">
        <f t="shared" ref="E71:W71" si="23">_xlfn.QUARTILE.EXC(E2:E59,1)</f>
        <v>0.10404462872657901</v>
      </c>
      <c r="F71">
        <f t="shared" si="23"/>
        <v>0.10675584865266474</v>
      </c>
      <c r="G71">
        <f t="shared" si="23"/>
        <v>6.0500315279381552E-2</v>
      </c>
      <c r="H71">
        <f t="shared" si="23"/>
        <v>6.0500315279381552E-2</v>
      </c>
      <c r="I71">
        <f t="shared" si="23"/>
        <v>5.8585823900847572E-2</v>
      </c>
      <c r="J71">
        <f t="shared" si="23"/>
        <v>7.0302988681017253E-2</v>
      </c>
      <c r="K71">
        <f t="shared" si="23"/>
        <v>6.242677723594775E-2</v>
      </c>
      <c r="L71">
        <f t="shared" si="23"/>
        <v>7.5218888663451623E-3</v>
      </c>
      <c r="M71">
        <f t="shared" si="23"/>
        <v>6.45916734540255E-2</v>
      </c>
      <c r="N71">
        <f t="shared" si="23"/>
        <v>6.5723777771168604E-3</v>
      </c>
      <c r="O71">
        <f t="shared" si="23"/>
        <v>0.10300112323765651</v>
      </c>
      <c r="P71">
        <f t="shared" si="23"/>
        <v>8.4394282928652573E-2</v>
      </c>
      <c r="Q71">
        <f t="shared" si="23"/>
        <v>4.5704472012244202E-2</v>
      </c>
      <c r="R71">
        <f t="shared" si="23"/>
        <v>1.0029185155127011E-2</v>
      </c>
      <c r="S71">
        <f t="shared" si="23"/>
        <v>4.6868659120678453E-2</v>
      </c>
      <c r="T71">
        <f t="shared" si="23"/>
        <v>4.6750152045964548E-2</v>
      </c>
      <c r="U71">
        <f t="shared" si="23"/>
        <v>2.4258746003673275E-2</v>
      </c>
      <c r="V71">
        <f t="shared" si="23"/>
        <v>9.7093798003428013E-4</v>
      </c>
      <c r="W71">
        <f t="shared" si="23"/>
        <v>3.836054909452765E-3</v>
      </c>
      <c r="Y71" s="10"/>
      <c r="Z71" s="8"/>
      <c r="AA71" s="8"/>
      <c r="AB71" s="8"/>
    </row>
    <row r="72" spans="1:29" x14ac:dyDescent="0.2">
      <c r="A72" s="4" t="s">
        <v>95</v>
      </c>
      <c r="D72">
        <f>_xlfn.QUARTILE.EXC(D2:D59,3)</f>
        <v>0.1150025437178355</v>
      </c>
      <c r="E72">
        <f t="shared" ref="E72:W72" si="24">_xlfn.QUARTILE.EXC(E2:E59,3)</f>
        <v>0.1150025437178355</v>
      </c>
      <c r="F72">
        <f t="shared" si="24"/>
        <v>0.1171604710418695</v>
      </c>
      <c r="G72">
        <f t="shared" si="24"/>
        <v>9.1133829322737253E-2</v>
      </c>
      <c r="H72">
        <f t="shared" si="24"/>
        <v>9.1133829322737253E-2</v>
      </c>
      <c r="I72">
        <f t="shared" si="24"/>
        <v>7.4407080482869176E-2</v>
      </c>
      <c r="J72">
        <f t="shared" si="24"/>
        <v>8.9288496579443474E-2</v>
      </c>
      <c r="K72">
        <f t="shared" si="24"/>
        <v>6.9001526230701743E-2</v>
      </c>
      <c r="L72">
        <f t="shared" si="24"/>
        <v>1.025718385686915E-2</v>
      </c>
      <c r="M72">
        <f t="shared" si="24"/>
        <v>7.7480457467365302E-2</v>
      </c>
      <c r="N72">
        <f t="shared" si="24"/>
        <v>7.7868086528047852E-3</v>
      </c>
      <c r="O72">
        <f t="shared" si="24"/>
        <v>0.1125321654328085</v>
      </c>
      <c r="P72">
        <f t="shared" si="24"/>
        <v>9.7404287064594516E-2</v>
      </c>
      <c r="Q72">
        <f t="shared" si="24"/>
        <v>5.0518038317012223E-2</v>
      </c>
      <c r="R72">
        <f t="shared" si="24"/>
        <v>1.367624514249065E-2</v>
      </c>
      <c r="S72">
        <f t="shared" si="24"/>
        <v>5.9525664386295377E-2</v>
      </c>
      <c r="T72">
        <f t="shared" si="24"/>
        <v>5.2588923232395154E-2</v>
      </c>
      <c r="U72">
        <f t="shared" si="24"/>
        <v>2.7998321560466249E-2</v>
      </c>
      <c r="V72">
        <f t="shared" si="24"/>
        <v>1.39616816918652E-3</v>
      </c>
      <c r="W72">
        <f t="shared" si="24"/>
        <v>4.4670900700153823E-3</v>
      </c>
      <c r="Y72" s="10"/>
      <c r="Z72" s="8"/>
      <c r="AA72" s="8"/>
      <c r="AB72" s="8"/>
    </row>
    <row r="73" spans="1:29" x14ac:dyDescent="0.2">
      <c r="Y73" s="10"/>
      <c r="Z73" s="8"/>
      <c r="AA73" s="8"/>
      <c r="AB73" s="8"/>
    </row>
    <row r="74" spans="1:29" x14ac:dyDescent="0.2">
      <c r="Y74" s="10"/>
      <c r="Z74" s="8"/>
      <c r="AA74" s="8"/>
      <c r="AB74" s="8"/>
    </row>
    <row r="75" spans="1:29" x14ac:dyDescent="0.2">
      <c r="Y75" s="10"/>
      <c r="Z75" s="8"/>
      <c r="AA75" s="8"/>
      <c r="AB75" s="8"/>
    </row>
    <row r="76" spans="1:29" x14ac:dyDescent="0.2">
      <c r="Y76" s="10"/>
      <c r="Z76" s="8"/>
      <c r="AA76" s="8"/>
      <c r="AB76" s="8"/>
    </row>
    <row r="77" spans="1:29" x14ac:dyDescent="0.2">
      <c r="Y77" s="10"/>
      <c r="Z77" s="8"/>
      <c r="AA77" s="8"/>
      <c r="AB77" s="8"/>
    </row>
    <row r="78" spans="1:29" x14ac:dyDescent="0.2">
      <c r="Y78" s="10"/>
      <c r="Z78" s="8"/>
      <c r="AA78" s="8"/>
      <c r="AB78" s="8"/>
    </row>
    <row r="79" spans="1:29" x14ac:dyDescent="0.2">
      <c r="Y79" s="10"/>
      <c r="Z79" s="8"/>
      <c r="AA79" s="8"/>
      <c r="AB79" s="8"/>
    </row>
    <row r="80" spans="1:29" x14ac:dyDescent="0.2">
      <c r="Y80" s="10"/>
      <c r="Z80" s="8"/>
      <c r="AA80" s="8"/>
      <c r="AB80" s="8"/>
    </row>
    <row r="81" spans="25:28" x14ac:dyDescent="0.2">
      <c r="Y81" s="10"/>
      <c r="Z81" s="8"/>
      <c r="AA81" s="8"/>
      <c r="AB81" s="8"/>
    </row>
    <row r="82" spans="25:28" x14ac:dyDescent="0.2">
      <c r="Y82" s="10"/>
      <c r="Z82" s="8"/>
      <c r="AA82" s="8"/>
      <c r="AB82" s="8"/>
    </row>
    <row r="83" spans="25:28" x14ac:dyDescent="0.2">
      <c r="Y83" s="10"/>
      <c r="Z83" s="8"/>
      <c r="AA83" s="8"/>
      <c r="AB83" s="8"/>
    </row>
    <row r="84" spans="25:28" x14ac:dyDescent="0.2">
      <c r="Y84" s="10"/>
      <c r="Z84" s="8"/>
      <c r="AA84" s="8"/>
      <c r="AB84" s="8"/>
    </row>
    <row r="85" spans="25:28" x14ac:dyDescent="0.2">
      <c r="Y85" s="10"/>
      <c r="Z85" s="8"/>
      <c r="AA85" s="8"/>
      <c r="AB85" s="8"/>
    </row>
    <row r="86" spans="25:28" x14ac:dyDescent="0.2">
      <c r="Y86" s="10"/>
      <c r="Z86" s="8"/>
      <c r="AA86" s="8"/>
      <c r="AB86" s="8"/>
    </row>
    <row r="87" spans="25:28" x14ac:dyDescent="0.2">
      <c r="Y87" s="10"/>
      <c r="Z87" s="8"/>
      <c r="AA87" s="8"/>
      <c r="AB87" s="8"/>
    </row>
    <row r="88" spans="25:28" x14ac:dyDescent="0.2">
      <c r="Y88" s="10"/>
      <c r="Z88" s="8"/>
      <c r="AA88" s="8"/>
      <c r="AB88" s="8"/>
    </row>
    <row r="89" spans="25:28" x14ac:dyDescent="0.2">
      <c r="Y89" s="10"/>
      <c r="Z89" s="8"/>
      <c r="AA89" s="8"/>
      <c r="AB89" s="8"/>
    </row>
    <row r="90" spans="25:28" x14ac:dyDescent="0.2">
      <c r="Y90" s="10"/>
      <c r="Z90" s="8"/>
      <c r="AA90" s="8"/>
      <c r="AB90" s="8"/>
    </row>
    <row r="91" spans="25:28" x14ac:dyDescent="0.2">
      <c r="Y91" s="10"/>
      <c r="Z91" s="8"/>
      <c r="AA91" s="8"/>
      <c r="AB91" s="8"/>
    </row>
    <row r="92" spans="25:28" x14ac:dyDescent="0.2">
      <c r="Y92" s="10"/>
      <c r="Z92" s="8"/>
      <c r="AA92" s="8"/>
      <c r="AB92" s="8"/>
    </row>
    <row r="93" spans="25:28" x14ac:dyDescent="0.2">
      <c r="Y93" s="10"/>
      <c r="Z93" s="8"/>
      <c r="AA93" s="8"/>
      <c r="AB93" s="8"/>
    </row>
    <row r="94" spans="25:28" x14ac:dyDescent="0.2">
      <c r="Y94" s="10"/>
      <c r="Z94" s="8"/>
      <c r="AA94" s="8"/>
      <c r="AB94" s="8"/>
    </row>
    <row r="95" spans="25:28" x14ac:dyDescent="0.2">
      <c r="Y95" s="10"/>
      <c r="Z95" s="8"/>
      <c r="AA95" s="8"/>
      <c r="AB95" s="8"/>
    </row>
    <row r="96" spans="25:28" x14ac:dyDescent="0.2">
      <c r="Y96" s="10"/>
      <c r="Z96" s="8"/>
      <c r="AA96" s="8"/>
      <c r="AB96" s="8"/>
    </row>
    <row r="97" spans="25:28" x14ac:dyDescent="0.2">
      <c r="Y97" s="10"/>
      <c r="Z97" s="8"/>
      <c r="AA97" s="8"/>
      <c r="AB97" s="8"/>
    </row>
    <row r="98" spans="25:28" x14ac:dyDescent="0.2">
      <c r="Y98" s="10"/>
      <c r="Z98" s="8"/>
      <c r="AA98" s="8"/>
      <c r="AB98" s="8"/>
    </row>
    <row r="99" spans="25:28" x14ac:dyDescent="0.2">
      <c r="Y99" s="10"/>
      <c r="Z99" s="8"/>
      <c r="AA99" s="8"/>
      <c r="AB99" s="8"/>
    </row>
    <row r="100" spans="25:28" x14ac:dyDescent="0.2">
      <c r="Y100" s="10"/>
      <c r="Z100" s="8"/>
      <c r="AA100" s="8"/>
      <c r="AB100" s="8"/>
    </row>
    <row r="101" spans="25:28" x14ac:dyDescent="0.2">
      <c r="Y101" s="10"/>
      <c r="Z101" s="8"/>
      <c r="AA101" s="8"/>
      <c r="AB101" s="8"/>
    </row>
    <row r="102" spans="25:28" x14ac:dyDescent="0.2">
      <c r="Y102" s="10"/>
      <c r="Z102" s="8"/>
      <c r="AA102" s="8"/>
      <c r="AB102" s="8"/>
    </row>
    <row r="103" spans="25:28" x14ac:dyDescent="0.2">
      <c r="Y103" s="10"/>
      <c r="Z103" s="8"/>
      <c r="AA103" s="8"/>
      <c r="AB103" s="8"/>
    </row>
    <row r="104" spans="25:28" x14ac:dyDescent="0.2">
      <c r="Y104" s="10"/>
      <c r="Z104" s="8"/>
      <c r="AA104" s="8"/>
      <c r="AB104" s="8"/>
    </row>
    <row r="105" spans="25:28" x14ac:dyDescent="0.2">
      <c r="Y105" s="10"/>
      <c r="Z105" s="8"/>
      <c r="AA105" s="8"/>
      <c r="AB105" s="8"/>
    </row>
    <row r="106" spans="25:28" x14ac:dyDescent="0.2">
      <c r="Y106" s="10"/>
      <c r="Z106" s="8"/>
      <c r="AA106" s="8"/>
      <c r="AB106" s="8"/>
    </row>
    <row r="107" spans="25:28" x14ac:dyDescent="0.2">
      <c r="Y107" s="10"/>
      <c r="Z107" s="8"/>
      <c r="AA107" s="8"/>
      <c r="AB107" s="8"/>
    </row>
    <row r="108" spans="25:28" x14ac:dyDescent="0.2">
      <c r="Y108" s="10"/>
      <c r="Z108" s="8"/>
      <c r="AA108" s="8"/>
      <c r="AB108" s="8"/>
    </row>
    <row r="109" spans="25:28" x14ac:dyDescent="0.2">
      <c r="Y109" s="10"/>
      <c r="Z109" s="8"/>
      <c r="AA109" s="8"/>
      <c r="AB109" s="8"/>
    </row>
    <row r="110" spans="25:28" x14ac:dyDescent="0.2">
      <c r="Y110" s="10"/>
      <c r="Z110" s="8"/>
      <c r="AA110" s="8"/>
      <c r="AB110" s="8"/>
    </row>
    <row r="111" spans="25:28" x14ac:dyDescent="0.2">
      <c r="Y111" s="10"/>
      <c r="Z111" s="8"/>
      <c r="AA111" s="8"/>
      <c r="AB111" s="8"/>
    </row>
    <row r="112" spans="25:28" x14ac:dyDescent="0.2">
      <c r="Y112" s="10"/>
      <c r="Z112" s="8"/>
      <c r="AA112" s="8"/>
      <c r="AB112" s="8"/>
    </row>
    <row r="113" spans="25:28" x14ac:dyDescent="0.2">
      <c r="Y113" s="10"/>
      <c r="Z113" s="8"/>
      <c r="AA113" s="8"/>
      <c r="AB113" s="8"/>
    </row>
    <row r="114" spans="25:28" x14ac:dyDescent="0.2">
      <c r="Y114" s="10"/>
      <c r="Z114" s="8"/>
      <c r="AA114" s="8"/>
      <c r="AB114" s="8"/>
    </row>
    <row r="115" spans="25:28" x14ac:dyDescent="0.2">
      <c r="Y115" s="10"/>
      <c r="Z115" s="8"/>
      <c r="AA115" s="8"/>
      <c r="AB115" s="8"/>
    </row>
    <row r="116" spans="25:28" x14ac:dyDescent="0.2">
      <c r="Y116" s="10"/>
      <c r="Z116" s="8"/>
      <c r="AA116" s="8"/>
      <c r="AB116" s="8"/>
    </row>
    <row r="117" spans="25:28" x14ac:dyDescent="0.2">
      <c r="Y117" s="10"/>
      <c r="Z117" s="8"/>
      <c r="AA117" s="8"/>
      <c r="AB117" s="8"/>
    </row>
    <row r="118" spans="25:28" x14ac:dyDescent="0.2">
      <c r="Y118" s="10"/>
      <c r="Z118" s="8"/>
      <c r="AA118" s="8"/>
      <c r="AB118" s="8"/>
    </row>
    <row r="119" spans="25:28" x14ac:dyDescent="0.2">
      <c r="Y119" s="10"/>
      <c r="Z119" s="8"/>
      <c r="AA119" s="8"/>
      <c r="AB119" s="8"/>
    </row>
    <row r="120" spans="25:28" x14ac:dyDescent="0.2">
      <c r="Y120" s="10"/>
      <c r="Z120" s="8"/>
      <c r="AA120" s="8"/>
      <c r="AB120" s="8"/>
    </row>
    <row r="121" spans="25:28" x14ac:dyDescent="0.2">
      <c r="Y121" s="10"/>
      <c r="Z121" s="8"/>
      <c r="AA121" s="8"/>
      <c r="AB121" s="8"/>
    </row>
    <row r="122" spans="25:28" x14ac:dyDescent="0.2">
      <c r="Y122" s="10"/>
      <c r="Z122" s="8"/>
      <c r="AA122" s="8"/>
      <c r="AB122" s="8"/>
    </row>
    <row r="123" spans="25:28" x14ac:dyDescent="0.2">
      <c r="Y123" s="10"/>
      <c r="Z123" s="8"/>
      <c r="AA123" s="8"/>
      <c r="AB123" s="8"/>
    </row>
    <row r="124" spans="25:28" x14ac:dyDescent="0.2">
      <c r="Y124" s="10"/>
      <c r="Z124" s="8"/>
      <c r="AA124" s="8"/>
      <c r="AB124" s="8"/>
    </row>
    <row r="125" spans="25:28" x14ac:dyDescent="0.2">
      <c r="Y125" s="10"/>
      <c r="Z125" s="8"/>
      <c r="AA125" s="8"/>
      <c r="AB125" s="8"/>
    </row>
    <row r="126" spans="25:28" x14ac:dyDescent="0.2">
      <c r="Y126" s="10"/>
      <c r="Z126" s="8"/>
      <c r="AA126" s="8"/>
      <c r="AB126" s="8"/>
    </row>
    <row r="127" spans="25:28" x14ac:dyDescent="0.2">
      <c r="Y127" s="10"/>
      <c r="Z127" s="8"/>
      <c r="AA127" s="8"/>
      <c r="AB127" s="8"/>
    </row>
    <row r="128" spans="25:28" x14ac:dyDescent="0.2">
      <c r="Y128" s="10"/>
      <c r="Z128" s="8"/>
      <c r="AA128" s="8"/>
      <c r="AB128" s="8"/>
    </row>
    <row r="129" spans="25:28" x14ac:dyDescent="0.2">
      <c r="Y129" s="10"/>
      <c r="Z129" s="8"/>
      <c r="AA129" s="8"/>
      <c r="AB129" s="8"/>
    </row>
    <row r="130" spans="25:28" x14ac:dyDescent="0.2">
      <c r="Y130" s="10"/>
      <c r="Z130" s="8"/>
      <c r="AA130" s="8"/>
      <c r="AB130" s="8"/>
    </row>
    <row r="131" spans="25:28" x14ac:dyDescent="0.2">
      <c r="Y131" s="10"/>
      <c r="Z131" s="8"/>
      <c r="AA131" s="8"/>
      <c r="AB131" s="8"/>
    </row>
    <row r="132" spans="25:28" x14ac:dyDescent="0.2">
      <c r="Y132" s="10"/>
      <c r="Z132" s="8"/>
      <c r="AA132" s="8"/>
      <c r="AB132" s="8"/>
    </row>
    <row r="133" spans="25:28" x14ac:dyDescent="0.2">
      <c r="Y133" s="10"/>
      <c r="Z133" s="8"/>
      <c r="AA133" s="8"/>
      <c r="AB133" s="8"/>
    </row>
    <row r="134" spans="25:28" x14ac:dyDescent="0.2">
      <c r="Y134" s="10"/>
      <c r="Z134" s="8"/>
      <c r="AA134" s="8"/>
      <c r="AB134" s="8"/>
    </row>
    <row r="135" spans="25:28" x14ac:dyDescent="0.2">
      <c r="Y135" s="10"/>
      <c r="Z135" s="8"/>
      <c r="AA135" s="8"/>
      <c r="AB135" s="8"/>
    </row>
    <row r="136" spans="25:28" x14ac:dyDescent="0.2">
      <c r="Y136" s="10"/>
      <c r="Z136" s="8"/>
      <c r="AA136" s="8"/>
      <c r="AB136" s="8"/>
    </row>
    <row r="137" spans="25:28" x14ac:dyDescent="0.2">
      <c r="Y137" s="10"/>
      <c r="Z137" s="8"/>
      <c r="AA137" s="8"/>
      <c r="AB137" s="8"/>
    </row>
    <row r="138" spans="25:28" x14ac:dyDescent="0.2">
      <c r="Y138" s="10"/>
      <c r="Z138" s="8"/>
      <c r="AA138" s="8"/>
      <c r="AB138" s="8"/>
    </row>
    <row r="139" spans="25:28" x14ac:dyDescent="0.2">
      <c r="Y139" s="10"/>
      <c r="Z139" s="8"/>
      <c r="AA139" s="8"/>
      <c r="AB139" s="8"/>
    </row>
    <row r="140" spans="25:28" x14ac:dyDescent="0.2">
      <c r="Y140" s="10"/>
      <c r="Z140" s="8"/>
      <c r="AA140" s="8"/>
      <c r="AB140" s="8"/>
    </row>
    <row r="141" spans="25:28" x14ac:dyDescent="0.2">
      <c r="Y141" s="10"/>
      <c r="Z141" s="8"/>
      <c r="AA141" s="8"/>
      <c r="AB141" s="8"/>
    </row>
    <row r="142" spans="25:28" x14ac:dyDescent="0.2">
      <c r="Y142" s="10"/>
      <c r="Z142" s="8"/>
      <c r="AA142" s="8"/>
      <c r="AB142" s="8"/>
    </row>
    <row r="143" spans="25:28" x14ac:dyDescent="0.2">
      <c r="Y143" s="10"/>
      <c r="Z143" s="8"/>
      <c r="AA143" s="8"/>
      <c r="AB143" s="8"/>
    </row>
    <row r="144" spans="25:28" x14ac:dyDescent="0.2">
      <c r="Y144" s="10"/>
      <c r="Z144" s="8"/>
      <c r="AA144" s="8"/>
      <c r="AB144" s="8"/>
    </row>
    <row r="145" spans="25:28" x14ac:dyDescent="0.2">
      <c r="Y145" s="10"/>
      <c r="Z145" s="8"/>
      <c r="AA145" s="8"/>
      <c r="AB145" s="8"/>
    </row>
    <row r="146" spans="25:28" x14ac:dyDescent="0.2">
      <c r="Y146" s="10"/>
      <c r="Z146" s="8"/>
      <c r="AA146" s="8"/>
      <c r="AB146" s="8"/>
    </row>
    <row r="147" spans="25:28" x14ac:dyDescent="0.2">
      <c r="Y147" s="10"/>
      <c r="Z147" s="8"/>
      <c r="AA147" s="8"/>
      <c r="AB147" s="8"/>
    </row>
    <row r="148" spans="25:28" x14ac:dyDescent="0.2">
      <c r="Y148" s="10"/>
      <c r="Z148" s="8"/>
      <c r="AA148" s="8"/>
      <c r="AB148" s="8"/>
    </row>
    <row r="149" spans="25:28" x14ac:dyDescent="0.2">
      <c r="Y149" s="10"/>
      <c r="Z149" s="8"/>
      <c r="AA149" s="8"/>
      <c r="AB149" s="8"/>
    </row>
    <row r="150" spans="25:28" x14ac:dyDescent="0.2">
      <c r="Y150" s="10"/>
      <c r="Z150" s="8"/>
      <c r="AA150" s="8"/>
      <c r="AB150" s="8"/>
    </row>
    <row r="151" spans="25:28" x14ac:dyDescent="0.2">
      <c r="Y151" s="10"/>
      <c r="Z151" s="8"/>
      <c r="AA151" s="8"/>
      <c r="AB151" s="8"/>
    </row>
    <row r="152" spans="25:28" x14ac:dyDescent="0.2">
      <c r="Y152" s="10"/>
      <c r="Z152" s="8"/>
      <c r="AA152" s="8"/>
      <c r="AB152" s="8"/>
    </row>
    <row r="153" spans="25:28" x14ac:dyDescent="0.2">
      <c r="Y153" s="10"/>
      <c r="Z153" s="8"/>
      <c r="AA153" s="8"/>
      <c r="AB153" s="8"/>
    </row>
    <row r="154" spans="25:28" x14ac:dyDescent="0.2">
      <c r="Y154" s="10"/>
      <c r="Z154" s="8"/>
      <c r="AA154" s="8"/>
      <c r="AB154" s="8"/>
    </row>
    <row r="155" spans="25:28" x14ac:dyDescent="0.2">
      <c r="Y155" s="10"/>
      <c r="Z155" s="8"/>
      <c r="AA155" s="8"/>
      <c r="AB155" s="8"/>
    </row>
    <row r="156" spans="25:28" x14ac:dyDescent="0.2">
      <c r="Y156" s="10"/>
      <c r="Z156" s="8"/>
      <c r="AA156" s="8"/>
      <c r="AB156" s="8"/>
    </row>
    <row r="157" spans="25:28" x14ac:dyDescent="0.2">
      <c r="Y157" s="10"/>
      <c r="Z157" s="8"/>
      <c r="AA157" s="8"/>
      <c r="AB157" s="8"/>
    </row>
    <row r="158" spans="25:28" x14ac:dyDescent="0.2">
      <c r="Y158" s="10"/>
      <c r="Z158" s="8"/>
      <c r="AA158" s="8"/>
      <c r="AB158" s="8"/>
    </row>
    <row r="159" spans="25:28" x14ac:dyDescent="0.2">
      <c r="Y159" s="10"/>
      <c r="Z159" s="8"/>
      <c r="AA159" s="8"/>
      <c r="AB159" s="8"/>
    </row>
    <row r="160" spans="25:28" x14ac:dyDescent="0.2">
      <c r="Y160" s="10"/>
      <c r="Z160" s="8"/>
      <c r="AA160" s="8"/>
      <c r="AB160" s="8"/>
    </row>
    <row r="161" spans="25:28" x14ac:dyDescent="0.2">
      <c r="Y161" s="10"/>
      <c r="Z161" s="8"/>
      <c r="AA161" s="8"/>
      <c r="AB161" s="8"/>
    </row>
    <row r="162" spans="25:28" x14ac:dyDescent="0.2">
      <c r="Y162" s="10"/>
      <c r="Z162" s="8"/>
      <c r="AA162" s="8"/>
      <c r="AB162" s="8"/>
    </row>
    <row r="163" spans="25:28" x14ac:dyDescent="0.2">
      <c r="Y163" s="10"/>
      <c r="Z163" s="8"/>
      <c r="AA163" s="8"/>
      <c r="AB163" s="8"/>
    </row>
    <row r="164" spans="25:28" x14ac:dyDescent="0.2">
      <c r="Y164" s="10"/>
      <c r="Z164" s="8"/>
      <c r="AA164" s="8"/>
      <c r="AB164" s="8"/>
    </row>
    <row r="165" spans="25:28" x14ac:dyDescent="0.2">
      <c r="Y165" s="10"/>
      <c r="Z165" s="8"/>
      <c r="AA165" s="8"/>
      <c r="AB165" s="8"/>
    </row>
    <row r="166" spans="25:28" x14ac:dyDescent="0.2">
      <c r="Y166" s="10"/>
      <c r="Z166" s="8"/>
      <c r="AA166" s="8"/>
      <c r="AB166" s="8"/>
    </row>
    <row r="167" spans="25:28" x14ac:dyDescent="0.2">
      <c r="Y167" s="10"/>
      <c r="Z167" s="8"/>
      <c r="AA167" s="8"/>
      <c r="AB167" s="8"/>
    </row>
    <row r="168" spans="25:28" x14ac:dyDescent="0.2">
      <c r="Y168" s="10"/>
      <c r="Z168" s="8"/>
      <c r="AA168" s="8"/>
      <c r="AB168" s="8"/>
    </row>
    <row r="169" spans="25:28" x14ac:dyDescent="0.2">
      <c r="Y169" s="10"/>
      <c r="Z169" s="8"/>
      <c r="AA169" s="8"/>
      <c r="AB169" s="8"/>
    </row>
    <row r="170" spans="25:28" x14ac:dyDescent="0.2">
      <c r="Y170" s="10"/>
      <c r="Z170" s="8"/>
      <c r="AA170" s="8"/>
      <c r="AB170" s="8"/>
    </row>
    <row r="171" spans="25:28" x14ac:dyDescent="0.2">
      <c r="Y171" s="10"/>
      <c r="Z171" s="8"/>
      <c r="AA171" s="8"/>
      <c r="AB171" s="8"/>
    </row>
    <row r="172" spans="25:28" x14ac:dyDescent="0.2">
      <c r="Y172" s="10"/>
      <c r="Z172" s="8"/>
      <c r="AA172" s="8"/>
      <c r="AB172" s="8"/>
    </row>
    <row r="173" spans="25:28" x14ac:dyDescent="0.2">
      <c r="Y173" s="10"/>
      <c r="Z173" s="8"/>
      <c r="AA173" s="8"/>
      <c r="AB173" s="8"/>
    </row>
    <row r="174" spans="25:28" x14ac:dyDescent="0.2">
      <c r="Y174" s="10"/>
      <c r="Z174" s="8"/>
      <c r="AA174" s="8"/>
      <c r="AB174" s="8"/>
    </row>
    <row r="175" spans="25:28" x14ac:dyDescent="0.2">
      <c r="Y175" s="10"/>
      <c r="Z175" s="8"/>
      <c r="AA175" s="8"/>
      <c r="AB175" s="8"/>
    </row>
    <row r="176" spans="25:28" x14ac:dyDescent="0.2">
      <c r="Y176" s="10"/>
      <c r="Z176" s="8"/>
      <c r="AA176" s="8"/>
      <c r="AB176" s="8"/>
    </row>
    <row r="177" spans="25:28" x14ac:dyDescent="0.2">
      <c r="Y177" s="10"/>
      <c r="Z177" s="8"/>
      <c r="AA177" s="8"/>
      <c r="AB177" s="8"/>
    </row>
    <row r="178" spans="25:28" x14ac:dyDescent="0.2">
      <c r="Y178" s="10"/>
      <c r="Z178" s="8"/>
      <c r="AA178" s="8"/>
      <c r="AB178" s="8"/>
    </row>
    <row r="179" spans="25:28" x14ac:dyDescent="0.2">
      <c r="Y179" s="10"/>
      <c r="Z179" s="8"/>
      <c r="AA179" s="8"/>
      <c r="AB179" s="8"/>
    </row>
    <row r="180" spans="25:28" x14ac:dyDescent="0.2">
      <c r="Y180" s="10"/>
      <c r="Z180" s="8"/>
      <c r="AA180" s="8"/>
      <c r="AB180" s="8"/>
    </row>
    <row r="181" spans="25:28" x14ac:dyDescent="0.2">
      <c r="Y181" s="10"/>
      <c r="Z181" s="8"/>
      <c r="AA181" s="8"/>
      <c r="AB181" s="8"/>
    </row>
    <row r="182" spans="25:28" x14ac:dyDescent="0.2">
      <c r="Y182" s="10"/>
      <c r="Z182" s="8"/>
      <c r="AA182" s="8"/>
      <c r="AB182" s="8"/>
    </row>
    <row r="183" spans="25:28" x14ac:dyDescent="0.2">
      <c r="Y183" s="10"/>
      <c r="Z183" s="8"/>
      <c r="AA183" s="8"/>
      <c r="AB183" s="8"/>
    </row>
    <row r="184" spans="25:28" x14ac:dyDescent="0.2">
      <c r="Y184" s="10"/>
      <c r="Z184" s="8"/>
      <c r="AA184" s="8"/>
      <c r="AB184" s="8"/>
    </row>
    <row r="185" spans="25:28" x14ac:dyDescent="0.2">
      <c r="Y185" s="10"/>
      <c r="Z185" s="8"/>
      <c r="AA185" s="8"/>
      <c r="AB185" s="8"/>
    </row>
    <row r="186" spans="25:28" x14ac:dyDescent="0.2">
      <c r="Y186" s="10"/>
      <c r="Z186" s="8"/>
      <c r="AA186" s="8"/>
      <c r="AB186" s="8"/>
    </row>
    <row r="187" spans="25:28" x14ac:dyDescent="0.2">
      <c r="Y187" s="10"/>
      <c r="Z187" s="8"/>
      <c r="AA187" s="8"/>
      <c r="AB187" s="8"/>
    </row>
    <row r="188" spans="25:28" x14ac:dyDescent="0.2">
      <c r="Y188" s="10"/>
      <c r="Z188" s="8"/>
      <c r="AA188" s="8"/>
      <c r="AB188" s="8"/>
    </row>
    <row r="189" spans="25:28" x14ac:dyDescent="0.2">
      <c r="Y189" s="10"/>
      <c r="Z189" s="8"/>
      <c r="AA189" s="8"/>
      <c r="AB189" s="8"/>
    </row>
    <row r="190" spans="25:28" x14ac:dyDescent="0.2">
      <c r="Y190" s="10"/>
      <c r="Z190" s="8"/>
      <c r="AA190" s="8"/>
      <c r="AB190" s="8"/>
    </row>
    <row r="191" spans="25:28" x14ac:dyDescent="0.2">
      <c r="Y191" s="10"/>
      <c r="Z191" s="8"/>
      <c r="AA191" s="8"/>
      <c r="AB191" s="8"/>
    </row>
    <row r="192" spans="25:28" x14ac:dyDescent="0.2">
      <c r="Y192" s="10"/>
      <c r="Z192" s="8"/>
      <c r="AA192" s="8"/>
      <c r="AB192" s="8"/>
    </row>
    <row r="193" spans="25:28" x14ac:dyDescent="0.2">
      <c r="Y193" s="10"/>
      <c r="Z193" s="8"/>
      <c r="AA193" s="8"/>
      <c r="AB193" s="8"/>
    </row>
    <row r="194" spans="25:28" x14ac:dyDescent="0.2">
      <c r="Y194" s="10"/>
      <c r="Z194" s="8"/>
      <c r="AA194" s="8"/>
      <c r="AB194" s="8"/>
    </row>
    <row r="195" spans="25:28" x14ac:dyDescent="0.2">
      <c r="Y195" s="10"/>
      <c r="Z195" s="8"/>
      <c r="AA195" s="8"/>
      <c r="AB195" s="8"/>
    </row>
    <row r="196" spans="25:28" x14ac:dyDescent="0.2">
      <c r="Y196" s="10"/>
      <c r="Z196" s="8"/>
      <c r="AA196" s="8"/>
      <c r="AB196" s="8"/>
    </row>
    <row r="197" spans="25:28" x14ac:dyDescent="0.2">
      <c r="Y197" s="10"/>
      <c r="Z197" s="8"/>
      <c r="AA197" s="8"/>
      <c r="AB197" s="8"/>
    </row>
    <row r="198" spans="25:28" x14ac:dyDescent="0.2">
      <c r="Y198" s="10"/>
      <c r="Z198" s="8"/>
      <c r="AA198" s="8"/>
      <c r="AB198" s="8"/>
    </row>
    <row r="199" spans="25:28" x14ac:dyDescent="0.2">
      <c r="Y199" s="10"/>
      <c r="Z199" s="8"/>
      <c r="AA199" s="8"/>
      <c r="AB199" s="8"/>
    </row>
    <row r="200" spans="25:28" x14ac:dyDescent="0.2">
      <c r="Y200" s="10"/>
      <c r="Z200" s="8"/>
      <c r="AA200" s="8"/>
      <c r="AB200" s="8"/>
    </row>
    <row r="201" spans="25:28" x14ac:dyDescent="0.2">
      <c r="Y201" s="10"/>
      <c r="Z201" s="8"/>
      <c r="AA201" s="8"/>
      <c r="AB201" s="8"/>
    </row>
    <row r="202" spans="25:28" x14ac:dyDescent="0.2">
      <c r="Y202" s="10"/>
      <c r="Z202" s="8"/>
      <c r="AA202" s="8"/>
      <c r="AB202" s="8"/>
    </row>
    <row r="203" spans="25:28" x14ac:dyDescent="0.2">
      <c r="Y203" s="10"/>
      <c r="Z203" s="8"/>
      <c r="AA203" s="8"/>
      <c r="AB203" s="8"/>
    </row>
    <row r="204" spans="25:28" x14ac:dyDescent="0.2">
      <c r="Y204" s="10"/>
      <c r="Z204" s="8"/>
      <c r="AA204" s="8"/>
      <c r="AB204" s="8"/>
    </row>
    <row r="205" spans="25:28" x14ac:dyDescent="0.2">
      <c r="Y205" s="10"/>
      <c r="Z205" s="8"/>
      <c r="AA205" s="8"/>
      <c r="AB205" s="8"/>
    </row>
    <row r="206" spans="25:28" x14ac:dyDescent="0.2">
      <c r="Y206" s="10"/>
      <c r="Z206" s="8"/>
      <c r="AA206" s="8"/>
      <c r="AB206" s="8"/>
    </row>
    <row r="207" spans="25:28" x14ac:dyDescent="0.2">
      <c r="Y207" s="10"/>
      <c r="Z207" s="8"/>
      <c r="AA207" s="8"/>
      <c r="AB207" s="8"/>
    </row>
    <row r="208" spans="25:28" x14ac:dyDescent="0.2">
      <c r="Y208" s="10"/>
      <c r="Z208" s="8"/>
      <c r="AA208" s="8"/>
      <c r="AB208" s="8"/>
    </row>
    <row r="209" spans="25:28" x14ac:dyDescent="0.2">
      <c r="Y209" s="10"/>
      <c r="Z209" s="8"/>
      <c r="AA209" s="8"/>
      <c r="AB209" s="8"/>
    </row>
    <row r="210" spans="25:28" x14ac:dyDescent="0.2">
      <c r="Y210" s="10"/>
      <c r="Z210" s="8"/>
      <c r="AA210" s="8"/>
      <c r="AB210" s="8"/>
    </row>
    <row r="211" spans="25:28" x14ac:dyDescent="0.2">
      <c r="Y211" s="10"/>
      <c r="Z211" s="8"/>
      <c r="AA211" s="8"/>
      <c r="AB211" s="8"/>
    </row>
    <row r="212" spans="25:28" x14ac:dyDescent="0.2">
      <c r="Y212" s="10"/>
      <c r="Z212" s="8"/>
      <c r="AA212" s="8"/>
      <c r="AB212" s="8"/>
    </row>
    <row r="213" spans="25:28" x14ac:dyDescent="0.2">
      <c r="Y213" s="10"/>
      <c r="Z213" s="8"/>
      <c r="AA213" s="8"/>
      <c r="AB213" s="8"/>
    </row>
    <row r="214" spans="25:28" x14ac:dyDescent="0.2">
      <c r="Y214" s="10"/>
      <c r="Z214" s="8"/>
      <c r="AA214" s="8"/>
      <c r="AB214" s="8"/>
    </row>
    <row r="215" spans="25:28" x14ac:dyDescent="0.2">
      <c r="Y215" s="10"/>
      <c r="Z215" s="8"/>
      <c r="AA215" s="8"/>
      <c r="AB215" s="8"/>
    </row>
    <row r="216" spans="25:28" x14ac:dyDescent="0.2">
      <c r="Y216" s="10"/>
      <c r="Z216" s="8"/>
      <c r="AA216" s="8"/>
      <c r="AB216" s="8"/>
    </row>
    <row r="217" spans="25:28" x14ac:dyDescent="0.2">
      <c r="Y217" s="10"/>
      <c r="Z217" s="8"/>
      <c r="AA217" s="8"/>
      <c r="AB217" s="8"/>
    </row>
    <row r="218" spans="25:28" x14ac:dyDescent="0.2">
      <c r="Y218" s="10"/>
      <c r="Z218" s="8"/>
      <c r="AA218" s="8"/>
      <c r="AB218" s="8"/>
    </row>
    <row r="219" spans="25:28" x14ac:dyDescent="0.2">
      <c r="Y219" s="10"/>
      <c r="Z219" s="8"/>
      <c r="AA219" s="8"/>
      <c r="AB219" s="8"/>
    </row>
    <row r="220" spans="25:28" x14ac:dyDescent="0.2">
      <c r="Y220" s="10"/>
      <c r="Z220" s="8"/>
      <c r="AA220" s="8"/>
      <c r="AB220" s="8"/>
    </row>
    <row r="221" spans="25:28" x14ac:dyDescent="0.2">
      <c r="Y221" s="10"/>
      <c r="Z221" s="8"/>
      <c r="AA221" s="8"/>
      <c r="AB221" s="8"/>
    </row>
    <row r="222" spans="25:28" x14ac:dyDescent="0.2">
      <c r="Y222" s="10"/>
      <c r="Z222" s="8"/>
      <c r="AA222" s="8"/>
      <c r="AB222" s="8"/>
    </row>
    <row r="223" spans="25:28" x14ac:dyDescent="0.2">
      <c r="Y223" s="10"/>
      <c r="Z223" s="8"/>
      <c r="AA223" s="8"/>
      <c r="AB223" s="8"/>
    </row>
    <row r="224" spans="25:28" x14ac:dyDescent="0.2">
      <c r="Y224" s="10"/>
      <c r="Z224" s="8"/>
      <c r="AA224" s="8"/>
      <c r="AB224" s="8"/>
    </row>
    <row r="225" spans="25:28" x14ac:dyDescent="0.2">
      <c r="Y225" s="10"/>
      <c r="Z225" s="8"/>
      <c r="AA225" s="8"/>
      <c r="AB225" s="8"/>
    </row>
    <row r="226" spans="25:28" x14ac:dyDescent="0.2">
      <c r="Y226" s="10"/>
      <c r="Z226" s="8"/>
      <c r="AA226" s="8"/>
      <c r="AB226" s="8"/>
    </row>
    <row r="227" spans="25:28" x14ac:dyDescent="0.2">
      <c r="Y227" s="10"/>
      <c r="Z227" s="8"/>
      <c r="AA227" s="8"/>
      <c r="AB227" s="8"/>
    </row>
    <row r="228" spans="25:28" x14ac:dyDescent="0.2">
      <c r="Y228" s="10"/>
      <c r="Z228" s="8"/>
      <c r="AA228" s="8"/>
      <c r="AB228" s="8"/>
    </row>
    <row r="229" spans="25:28" x14ac:dyDescent="0.2">
      <c r="Y229" s="10"/>
      <c r="Z229" s="8"/>
      <c r="AA229" s="8"/>
      <c r="AB229" s="8"/>
    </row>
    <row r="230" spans="25:28" x14ac:dyDescent="0.2">
      <c r="Y230" s="10"/>
      <c r="Z230" s="8"/>
      <c r="AA230" s="8"/>
      <c r="AB230" s="8"/>
    </row>
    <row r="231" spans="25:28" x14ac:dyDescent="0.2">
      <c r="Y231" s="10"/>
      <c r="Z231" s="8"/>
      <c r="AA231" s="8"/>
      <c r="AB231" s="8"/>
    </row>
    <row r="232" spans="25:28" x14ac:dyDescent="0.2">
      <c r="Y232" s="10"/>
      <c r="Z232" s="8"/>
      <c r="AA232" s="8"/>
      <c r="AB232" s="8"/>
    </row>
    <row r="233" spans="25:28" x14ac:dyDescent="0.2">
      <c r="Y233" s="10"/>
      <c r="Z233" s="8"/>
      <c r="AA233" s="8"/>
      <c r="AB233" s="8"/>
    </row>
    <row r="234" spans="25:28" x14ac:dyDescent="0.2">
      <c r="Y234" s="10"/>
      <c r="Z234" s="8"/>
      <c r="AA234" s="8"/>
      <c r="AB234" s="8"/>
    </row>
    <row r="235" spans="25:28" x14ac:dyDescent="0.2">
      <c r="Y235" s="10"/>
      <c r="Z235" s="8"/>
      <c r="AA235" s="8"/>
      <c r="AB235" s="8"/>
    </row>
    <row r="236" spans="25:28" x14ac:dyDescent="0.2">
      <c r="Y236" s="10"/>
      <c r="Z236" s="8"/>
      <c r="AA236" s="8"/>
      <c r="AB236" s="8"/>
    </row>
    <row r="237" spans="25:28" x14ac:dyDescent="0.2">
      <c r="Y237" s="10"/>
      <c r="Z237" s="8"/>
      <c r="AA237" s="8"/>
      <c r="AB237" s="8"/>
    </row>
    <row r="238" spans="25:28" x14ac:dyDescent="0.2">
      <c r="Y238" s="10"/>
      <c r="Z238" s="8"/>
      <c r="AA238" s="8"/>
      <c r="AB238" s="8"/>
    </row>
    <row r="239" spans="25:28" x14ac:dyDescent="0.2">
      <c r="Y239" s="10"/>
      <c r="Z239" s="8"/>
      <c r="AA239" s="8"/>
      <c r="AB239" s="8"/>
    </row>
    <row r="240" spans="25:28" x14ac:dyDescent="0.2">
      <c r="Y240" s="10"/>
      <c r="Z240" s="8"/>
      <c r="AA240" s="8"/>
      <c r="AB240" s="8"/>
    </row>
    <row r="241" spans="25:28" x14ac:dyDescent="0.2">
      <c r="Y241" s="10"/>
      <c r="Z241" s="8"/>
      <c r="AA241" s="8"/>
      <c r="AB241" s="8"/>
    </row>
    <row r="242" spans="25:28" x14ac:dyDescent="0.2">
      <c r="Y242" s="10"/>
      <c r="Z242" s="8"/>
      <c r="AA242" s="8"/>
      <c r="AB242" s="8"/>
    </row>
    <row r="243" spans="25:28" x14ac:dyDescent="0.2">
      <c r="Y243" s="10"/>
      <c r="Z243" s="8"/>
      <c r="AA243" s="8"/>
      <c r="AB243" s="8"/>
    </row>
    <row r="244" spans="25:28" x14ac:dyDescent="0.2">
      <c r="Y244" s="10"/>
      <c r="Z244" s="8"/>
      <c r="AA244" s="8"/>
      <c r="AB244" s="8"/>
    </row>
    <row r="245" spans="25:28" x14ac:dyDescent="0.2">
      <c r="Y245" s="10"/>
      <c r="Z245" s="8"/>
      <c r="AA245" s="8"/>
      <c r="AB245" s="8"/>
    </row>
    <row r="246" spans="25:28" x14ac:dyDescent="0.2">
      <c r="Y246" s="10"/>
      <c r="Z246" s="8"/>
      <c r="AA246" s="8"/>
      <c r="AB246" s="8"/>
    </row>
    <row r="247" spans="25:28" x14ac:dyDescent="0.2">
      <c r="Y247" s="10"/>
      <c r="Z247" s="8"/>
      <c r="AA247" s="8"/>
      <c r="AB247" s="8"/>
    </row>
    <row r="248" spans="25:28" x14ac:dyDescent="0.2">
      <c r="Y248" s="10"/>
      <c r="Z248" s="8"/>
      <c r="AA248" s="8"/>
      <c r="AB248" s="8"/>
    </row>
    <row r="249" spans="25:28" x14ac:dyDescent="0.2">
      <c r="Y249" s="10"/>
      <c r="Z249" s="8"/>
      <c r="AA249" s="8"/>
      <c r="AB249" s="8"/>
    </row>
    <row r="250" spans="25:28" x14ac:dyDescent="0.2">
      <c r="Y250" s="10"/>
      <c r="Z250" s="8"/>
      <c r="AA250" s="8"/>
      <c r="AB250" s="8"/>
    </row>
    <row r="251" spans="25:28" x14ac:dyDescent="0.2">
      <c r="Y251" s="10"/>
      <c r="Z251" s="8"/>
      <c r="AA251" s="8"/>
      <c r="AB251" s="8"/>
    </row>
    <row r="252" spans="25:28" x14ac:dyDescent="0.2">
      <c r="Y252" s="10"/>
      <c r="Z252" s="8"/>
      <c r="AA252" s="8"/>
      <c r="AB252" s="8"/>
    </row>
    <row r="253" spans="25:28" x14ac:dyDescent="0.2">
      <c r="Y253" s="10"/>
      <c r="Z253" s="8"/>
      <c r="AA253" s="8"/>
      <c r="AB253" s="8"/>
    </row>
    <row r="254" spans="25:28" x14ac:dyDescent="0.2">
      <c r="Y254" s="10"/>
      <c r="Z254" s="8"/>
      <c r="AA254" s="8"/>
      <c r="AB254" s="8"/>
    </row>
    <row r="255" spans="25:28" x14ac:dyDescent="0.2">
      <c r="Y255" s="10"/>
      <c r="Z255" s="8"/>
      <c r="AA255" s="8"/>
      <c r="AB255" s="8"/>
    </row>
    <row r="256" spans="25:28" x14ac:dyDescent="0.2">
      <c r="Y256" s="10"/>
      <c r="Z256" s="8"/>
      <c r="AA256" s="8"/>
      <c r="AB256" s="8"/>
    </row>
    <row r="257" spans="25:28" x14ac:dyDescent="0.2">
      <c r="Y257" s="10"/>
      <c r="Z257" s="8"/>
      <c r="AA257" s="8"/>
      <c r="AB257" s="8"/>
    </row>
    <row r="258" spans="25:28" x14ac:dyDescent="0.2">
      <c r="Y258" s="10"/>
      <c r="Z258" s="8"/>
      <c r="AA258" s="8"/>
      <c r="AB258" s="8"/>
    </row>
    <row r="259" spans="25:28" x14ac:dyDescent="0.2">
      <c r="Y259" s="10"/>
      <c r="Z259" s="8"/>
      <c r="AA259" s="8"/>
      <c r="AB259" s="8"/>
    </row>
    <row r="260" spans="25:28" x14ac:dyDescent="0.2">
      <c r="Y260" s="10"/>
      <c r="Z260" s="8"/>
      <c r="AA260" s="8"/>
      <c r="AB260" s="8"/>
    </row>
    <row r="261" spans="25:28" x14ac:dyDescent="0.2">
      <c r="Y261" s="10"/>
      <c r="Z261" s="8"/>
      <c r="AA261" s="8"/>
      <c r="AB261" s="8"/>
    </row>
    <row r="262" spans="25:28" x14ac:dyDescent="0.2">
      <c r="Y262" s="10"/>
      <c r="Z262" s="8"/>
      <c r="AA262" s="8"/>
      <c r="AB262" s="8"/>
    </row>
    <row r="263" spans="25:28" x14ac:dyDescent="0.2">
      <c r="Y263" s="10"/>
      <c r="Z263" s="8"/>
      <c r="AA263" s="8"/>
      <c r="AB263" s="8"/>
    </row>
    <row r="264" spans="25:28" x14ac:dyDescent="0.2">
      <c r="Y264" s="10"/>
      <c r="Z264" s="8"/>
      <c r="AA264" s="8"/>
      <c r="AB264" s="8"/>
    </row>
    <row r="265" spans="25:28" x14ac:dyDescent="0.2">
      <c r="Y265" s="10"/>
      <c r="Z265" s="8"/>
      <c r="AA265" s="8"/>
      <c r="AB265" s="8"/>
    </row>
    <row r="266" spans="25:28" x14ac:dyDescent="0.2">
      <c r="Y266" s="10"/>
      <c r="Z266" s="8"/>
      <c r="AA266" s="8"/>
      <c r="AB266" s="8"/>
    </row>
    <row r="267" spans="25:28" x14ac:dyDescent="0.2">
      <c r="Y267" s="10"/>
      <c r="Z267" s="8"/>
      <c r="AA267" s="8"/>
      <c r="AB267" s="8"/>
    </row>
    <row r="268" spans="25:28" x14ac:dyDescent="0.2">
      <c r="Y268" s="10"/>
      <c r="Z268" s="8"/>
      <c r="AA268" s="8"/>
      <c r="AB268" s="8"/>
    </row>
    <row r="269" spans="25:28" x14ac:dyDescent="0.2">
      <c r="Y269" s="10"/>
      <c r="Z269" s="8"/>
      <c r="AA269" s="8"/>
      <c r="AB269" s="8"/>
    </row>
    <row r="270" spans="25:28" x14ac:dyDescent="0.2">
      <c r="Y270" s="10"/>
      <c r="Z270" s="8"/>
      <c r="AA270" s="8"/>
      <c r="AB270" s="8"/>
    </row>
    <row r="271" spans="25:28" x14ac:dyDescent="0.2">
      <c r="Y271" s="10"/>
      <c r="Z271" s="8"/>
      <c r="AA271" s="8"/>
      <c r="AB271" s="8"/>
    </row>
    <row r="272" spans="25:28" x14ac:dyDescent="0.2">
      <c r="Y272" s="10"/>
      <c r="Z272" s="8"/>
      <c r="AA272" s="8"/>
      <c r="AB272" s="8"/>
    </row>
    <row r="273" spans="25:28" x14ac:dyDescent="0.2">
      <c r="Y273" s="10"/>
      <c r="Z273" s="8"/>
      <c r="AA273" s="8"/>
      <c r="AB273" s="8"/>
    </row>
    <row r="274" spans="25:28" x14ac:dyDescent="0.2">
      <c r="Y274" s="10"/>
      <c r="Z274" s="8"/>
      <c r="AA274" s="8"/>
      <c r="AB274" s="8"/>
    </row>
    <row r="275" spans="25:28" x14ac:dyDescent="0.2">
      <c r="Y275" s="10"/>
      <c r="Z275" s="8"/>
      <c r="AA275" s="8"/>
      <c r="AB275" s="8"/>
    </row>
    <row r="276" spans="25:28" x14ac:dyDescent="0.2">
      <c r="Y276" s="10"/>
      <c r="Z276" s="8"/>
      <c r="AA276" s="8"/>
      <c r="AB276" s="8"/>
    </row>
    <row r="277" spans="25:28" x14ac:dyDescent="0.2">
      <c r="Y277" s="10"/>
      <c r="Z277" s="8"/>
      <c r="AA277" s="8"/>
      <c r="AB277" s="8"/>
    </row>
    <row r="278" spans="25:28" x14ac:dyDescent="0.2">
      <c r="Y278" s="10"/>
      <c r="Z278" s="8"/>
      <c r="AA278" s="8"/>
      <c r="AB278" s="8"/>
    </row>
    <row r="279" spans="25:28" x14ac:dyDescent="0.2">
      <c r="Y279" s="10"/>
      <c r="Z279" s="8"/>
      <c r="AA279" s="8"/>
      <c r="AB279" s="8"/>
    </row>
    <row r="280" spans="25:28" x14ac:dyDescent="0.2">
      <c r="Y280" s="10"/>
      <c r="Z280" s="8"/>
      <c r="AA280" s="8"/>
      <c r="AB280" s="8"/>
    </row>
    <row r="281" spans="25:28" x14ac:dyDescent="0.2">
      <c r="Y281" s="10"/>
      <c r="Z281" s="8"/>
      <c r="AA281" s="8"/>
      <c r="AB281" s="8"/>
    </row>
    <row r="282" spans="25:28" x14ac:dyDescent="0.2">
      <c r="Y282" s="10"/>
      <c r="Z282" s="8"/>
      <c r="AA282" s="8"/>
      <c r="AB282" s="8"/>
    </row>
    <row r="283" spans="25:28" x14ac:dyDescent="0.2">
      <c r="Y283" s="10"/>
      <c r="Z283" s="8"/>
      <c r="AA283" s="8"/>
      <c r="AB283" s="8"/>
    </row>
    <row r="284" spans="25:28" x14ac:dyDescent="0.2">
      <c r="Y284" s="10"/>
      <c r="Z284" s="8"/>
      <c r="AA284" s="8"/>
      <c r="AB284" s="8"/>
    </row>
    <row r="285" spans="25:28" x14ac:dyDescent="0.2">
      <c r="Y285" s="10"/>
      <c r="Z285" s="8"/>
      <c r="AA285" s="8"/>
      <c r="AB285" s="8"/>
    </row>
    <row r="286" spans="25:28" x14ac:dyDescent="0.2">
      <c r="Y286" s="10"/>
      <c r="Z286" s="8"/>
      <c r="AA286" s="8"/>
      <c r="AB286" s="8"/>
    </row>
    <row r="287" spans="25:28" x14ac:dyDescent="0.2">
      <c r="Y287" s="10"/>
      <c r="Z287" s="8"/>
      <c r="AA287" s="8"/>
      <c r="AB287" s="8"/>
    </row>
    <row r="288" spans="25:28" x14ac:dyDescent="0.2">
      <c r="Y288" s="10"/>
      <c r="Z288" s="8"/>
      <c r="AA288" s="8"/>
      <c r="AB288" s="8"/>
    </row>
    <row r="289" spans="25:28" x14ac:dyDescent="0.2">
      <c r="Y289" s="10"/>
      <c r="Z289" s="8"/>
      <c r="AA289" s="8"/>
      <c r="AB289" s="8"/>
    </row>
    <row r="290" spans="25:28" x14ac:dyDescent="0.2">
      <c r="Y290" s="10"/>
      <c r="Z290" s="8"/>
      <c r="AA290" s="8"/>
      <c r="AB290" s="8"/>
    </row>
    <row r="291" spans="25:28" x14ac:dyDescent="0.2">
      <c r="Y291" s="10"/>
      <c r="Z291" s="8"/>
      <c r="AA291" s="8"/>
      <c r="AB291" s="8"/>
    </row>
    <row r="292" spans="25:28" x14ac:dyDescent="0.2">
      <c r="Y292" s="10"/>
      <c r="Z292" s="8"/>
      <c r="AA292" s="8"/>
      <c r="AB292" s="8"/>
    </row>
    <row r="293" spans="25:28" x14ac:dyDescent="0.2">
      <c r="Y293" s="10"/>
      <c r="Z293" s="8"/>
      <c r="AA293" s="8"/>
      <c r="AB293" s="8"/>
    </row>
    <row r="294" spans="25:28" x14ac:dyDescent="0.2">
      <c r="Y294" s="10"/>
      <c r="Z294" s="8"/>
      <c r="AA294" s="8"/>
      <c r="AB294" s="8"/>
    </row>
    <row r="295" spans="25:28" x14ac:dyDescent="0.2">
      <c r="Y295" s="10"/>
      <c r="Z295" s="8"/>
      <c r="AA295" s="8"/>
      <c r="AB295" s="8"/>
    </row>
    <row r="296" spans="25:28" x14ac:dyDescent="0.2">
      <c r="Y296" s="10"/>
      <c r="Z296" s="8"/>
      <c r="AA296" s="8"/>
      <c r="AB296" s="8"/>
    </row>
    <row r="297" spans="25:28" x14ac:dyDescent="0.2">
      <c r="Y297" s="10"/>
      <c r="Z297" s="8"/>
      <c r="AA297" s="8"/>
      <c r="AB297" s="8"/>
    </row>
    <row r="298" spans="25:28" x14ac:dyDescent="0.2">
      <c r="Y298" s="10"/>
      <c r="Z298" s="8"/>
      <c r="AA298" s="8"/>
      <c r="AB298" s="8"/>
    </row>
    <row r="299" spans="25:28" x14ac:dyDescent="0.2">
      <c r="Y299" s="10"/>
      <c r="Z299" s="8"/>
      <c r="AA299" s="8"/>
      <c r="AB299" s="8"/>
    </row>
    <row r="300" spans="25:28" x14ac:dyDescent="0.2">
      <c r="Y300" s="10"/>
      <c r="Z300" s="8"/>
      <c r="AA300" s="8"/>
      <c r="AB300" s="8"/>
    </row>
    <row r="301" spans="25:28" x14ac:dyDescent="0.2">
      <c r="Y301" s="10"/>
      <c r="Z301" s="8"/>
      <c r="AA301" s="8"/>
      <c r="AB301" s="8"/>
    </row>
    <row r="302" spans="25:28" x14ac:dyDescent="0.2">
      <c r="Y302" s="10"/>
      <c r="Z302" s="8"/>
      <c r="AA302" s="8"/>
      <c r="AB302" s="8"/>
    </row>
    <row r="303" spans="25:28" x14ac:dyDescent="0.2">
      <c r="Y303" s="10"/>
      <c r="Z303" s="8"/>
      <c r="AA303" s="8"/>
      <c r="AB303" s="8"/>
    </row>
    <row r="304" spans="25:28" x14ac:dyDescent="0.2">
      <c r="Y304" s="10"/>
      <c r="Z304" s="8"/>
      <c r="AA304" s="8"/>
      <c r="AB304" s="8"/>
    </row>
    <row r="305" spans="25:28" x14ac:dyDescent="0.2">
      <c r="Y305" s="10"/>
      <c r="Z305" s="8"/>
      <c r="AA305" s="8"/>
      <c r="AB305" s="8"/>
    </row>
    <row r="306" spans="25:28" x14ac:dyDescent="0.2">
      <c r="Y306" s="10"/>
      <c r="Z306" s="8"/>
      <c r="AA306" s="8"/>
      <c r="AB306" s="8"/>
    </row>
    <row r="307" spans="25:28" x14ac:dyDescent="0.2">
      <c r="Y307" s="10"/>
      <c r="Z307" s="8"/>
      <c r="AA307" s="8"/>
      <c r="AB307" s="8"/>
    </row>
    <row r="308" spans="25:28" x14ac:dyDescent="0.2">
      <c r="Y308" s="10"/>
      <c r="Z308" s="8"/>
      <c r="AA308" s="8"/>
      <c r="AB308" s="8"/>
    </row>
    <row r="309" spans="25:28" x14ac:dyDescent="0.2">
      <c r="Y309" s="10"/>
      <c r="Z309" s="8"/>
      <c r="AA309" s="8"/>
      <c r="AB309" s="8"/>
    </row>
    <row r="310" spans="25:28" x14ac:dyDescent="0.2">
      <c r="Y310" s="10"/>
      <c r="Z310" s="8"/>
      <c r="AA310" s="8"/>
      <c r="AB310" s="8"/>
    </row>
    <row r="311" spans="25:28" x14ac:dyDescent="0.2">
      <c r="Y311" s="10"/>
      <c r="Z311" s="8"/>
      <c r="AA311" s="8"/>
      <c r="AB311" s="8"/>
    </row>
    <row r="312" spans="25:28" x14ac:dyDescent="0.2">
      <c r="Y312" s="10"/>
      <c r="Z312" s="8"/>
      <c r="AA312" s="8"/>
      <c r="AB312" s="8"/>
    </row>
    <row r="313" spans="25:28" x14ac:dyDescent="0.2">
      <c r="Y313" s="10"/>
      <c r="Z313" s="8"/>
      <c r="AA313" s="8"/>
      <c r="AB313" s="8"/>
    </row>
    <row r="314" spans="25:28" x14ac:dyDescent="0.2">
      <c r="Y314" s="10"/>
      <c r="Z314" s="8"/>
      <c r="AA314" s="8"/>
      <c r="AB314" s="8"/>
    </row>
    <row r="315" spans="25:28" x14ac:dyDescent="0.2">
      <c r="Y315" s="10"/>
      <c r="Z315" s="8"/>
      <c r="AA315" s="8"/>
      <c r="AB315" s="8"/>
    </row>
    <row r="316" spans="25:28" x14ac:dyDescent="0.2">
      <c r="Y316" s="10"/>
      <c r="Z316" s="8"/>
      <c r="AA316" s="8"/>
      <c r="AB316" s="8"/>
    </row>
    <row r="317" spans="25:28" x14ac:dyDescent="0.2">
      <c r="Y317" s="10"/>
      <c r="Z317" s="8"/>
      <c r="AA317" s="8"/>
      <c r="AB317" s="8"/>
    </row>
    <row r="318" spans="25:28" x14ac:dyDescent="0.2">
      <c r="Y318" s="10"/>
      <c r="Z318" s="8"/>
      <c r="AA318" s="8"/>
      <c r="AB318" s="8"/>
    </row>
    <row r="319" spans="25:28" x14ac:dyDescent="0.2">
      <c r="Y319" s="10"/>
      <c r="Z319" s="8"/>
      <c r="AA319" s="8"/>
      <c r="AB319" s="8"/>
    </row>
    <row r="320" spans="25:28" x14ac:dyDescent="0.2">
      <c r="Y320" s="10"/>
      <c r="Z320" s="8"/>
      <c r="AA320" s="8"/>
      <c r="AB320" s="8"/>
    </row>
    <row r="321" spans="25:28" x14ac:dyDescent="0.2">
      <c r="Y321" s="10"/>
      <c r="Z321" s="8"/>
      <c r="AA321" s="8"/>
      <c r="AB321" s="8"/>
    </row>
    <row r="322" spans="25:28" x14ac:dyDescent="0.2">
      <c r="Y322" s="10"/>
      <c r="Z322" s="8"/>
      <c r="AA322" s="8"/>
      <c r="AB322" s="8"/>
    </row>
    <row r="323" spans="25:28" x14ac:dyDescent="0.2">
      <c r="Y323" s="10"/>
      <c r="Z323" s="8"/>
      <c r="AA323" s="8"/>
      <c r="AB323" s="8"/>
    </row>
    <row r="324" spans="25:28" x14ac:dyDescent="0.2">
      <c r="Y324" s="10"/>
      <c r="Z324" s="8"/>
      <c r="AA324" s="8"/>
      <c r="AB324" s="8"/>
    </row>
    <row r="325" spans="25:28" x14ac:dyDescent="0.2">
      <c r="Y325" s="10"/>
      <c r="Z325" s="8"/>
      <c r="AA325" s="8"/>
      <c r="AB325" s="8"/>
    </row>
    <row r="326" spans="25:28" x14ac:dyDescent="0.2">
      <c r="Y326" s="10"/>
      <c r="Z326" s="8"/>
      <c r="AA326" s="8"/>
      <c r="AB326" s="8"/>
    </row>
    <row r="327" spans="25:28" x14ac:dyDescent="0.2">
      <c r="Y327" s="10"/>
      <c r="Z327" s="8"/>
      <c r="AA327" s="8"/>
      <c r="AB327" s="8"/>
    </row>
    <row r="328" spans="25:28" x14ac:dyDescent="0.2">
      <c r="Y328" s="10"/>
      <c r="Z328" s="8"/>
      <c r="AA328" s="8"/>
      <c r="AB328" s="8"/>
    </row>
    <row r="329" spans="25:28" x14ac:dyDescent="0.2">
      <c r="Y329" s="10"/>
      <c r="Z329" s="8"/>
      <c r="AA329" s="8"/>
      <c r="AB329" s="8"/>
    </row>
    <row r="330" spans="25:28" x14ac:dyDescent="0.2">
      <c r="Y330" s="10"/>
      <c r="Z330" s="8"/>
      <c r="AA330" s="8"/>
      <c r="AB330" s="8"/>
    </row>
    <row r="331" spans="25:28" x14ac:dyDescent="0.2">
      <c r="Y331" s="10"/>
      <c r="Z331" s="8"/>
      <c r="AA331" s="8"/>
      <c r="AB331" s="8"/>
    </row>
    <row r="332" spans="25:28" x14ac:dyDescent="0.2">
      <c r="Y332" s="10"/>
      <c r="Z332" s="8"/>
      <c r="AA332" s="8"/>
      <c r="AB332" s="8"/>
    </row>
    <row r="333" spans="25:28" x14ac:dyDescent="0.2">
      <c r="Y333" s="10"/>
      <c r="Z333" s="8"/>
      <c r="AA333" s="8"/>
      <c r="AB333" s="8"/>
    </row>
    <row r="334" spans="25:28" x14ac:dyDescent="0.2">
      <c r="Y334" s="10"/>
      <c r="Z334" s="8"/>
      <c r="AA334" s="8"/>
      <c r="AB334" s="8"/>
    </row>
    <row r="335" spans="25:28" x14ac:dyDescent="0.2">
      <c r="Y335" s="10"/>
      <c r="Z335" s="8"/>
      <c r="AA335" s="8"/>
      <c r="AB335" s="8"/>
    </row>
    <row r="336" spans="25:28" x14ac:dyDescent="0.2">
      <c r="Y336" s="10"/>
      <c r="Z336" s="8"/>
      <c r="AA336" s="8"/>
      <c r="AB336" s="8"/>
    </row>
    <row r="337" spans="25:28" x14ac:dyDescent="0.2">
      <c r="Y337" s="10"/>
      <c r="Z337" s="8"/>
      <c r="AA337" s="8"/>
      <c r="AB337" s="8"/>
    </row>
    <row r="338" spans="25:28" x14ac:dyDescent="0.2">
      <c r="Y338" s="10"/>
      <c r="Z338" s="8"/>
      <c r="AA338" s="8"/>
      <c r="AB338" s="8"/>
    </row>
    <row r="339" spans="25:28" x14ac:dyDescent="0.2">
      <c r="Y339" s="10"/>
      <c r="Z339" s="8"/>
      <c r="AA339" s="8"/>
      <c r="AB339" s="8"/>
    </row>
    <row r="340" spans="25:28" x14ac:dyDescent="0.2">
      <c r="Y340" s="10"/>
      <c r="Z340" s="8"/>
      <c r="AA340" s="8"/>
      <c r="AB340" s="8"/>
    </row>
    <row r="341" spans="25:28" x14ac:dyDescent="0.2">
      <c r="Y341" s="10"/>
      <c r="Z341" s="8"/>
      <c r="AA341" s="8"/>
      <c r="AB341" s="8"/>
    </row>
    <row r="342" spans="25:28" x14ac:dyDescent="0.2">
      <c r="Y342" s="10"/>
      <c r="Z342" s="8"/>
      <c r="AA342" s="8"/>
      <c r="AB342" s="8"/>
    </row>
    <row r="343" spans="25:28" x14ac:dyDescent="0.2">
      <c r="Y343" s="10"/>
      <c r="Z343" s="8"/>
      <c r="AA343" s="8"/>
      <c r="AB343" s="8"/>
    </row>
    <row r="344" spans="25:28" x14ac:dyDescent="0.2">
      <c r="Y344" s="10"/>
      <c r="Z344" s="8"/>
      <c r="AA344" s="8"/>
      <c r="AB344" s="8"/>
    </row>
    <row r="345" spans="25:28" x14ac:dyDescent="0.2">
      <c r="Y345" s="10"/>
      <c r="Z345" s="8"/>
      <c r="AA345" s="8"/>
      <c r="AB345" s="8"/>
    </row>
    <row r="346" spans="25:28" x14ac:dyDescent="0.2">
      <c r="Y346" s="10"/>
      <c r="Z346" s="8"/>
      <c r="AA346" s="8"/>
      <c r="AB346" s="8"/>
    </row>
    <row r="347" spans="25:28" x14ac:dyDescent="0.2">
      <c r="Y347" s="10"/>
      <c r="Z347" s="8"/>
      <c r="AA347" s="8"/>
      <c r="AB347" s="8"/>
    </row>
    <row r="348" spans="25:28" x14ac:dyDescent="0.2">
      <c r="Y348" s="10"/>
      <c r="Z348" s="8"/>
      <c r="AA348" s="8"/>
      <c r="AB348" s="8"/>
    </row>
    <row r="349" spans="25:28" x14ac:dyDescent="0.2">
      <c r="Y349" s="10"/>
      <c r="Z349" s="8"/>
      <c r="AA349" s="8"/>
      <c r="AB349" s="8"/>
    </row>
    <row r="350" spans="25:28" x14ac:dyDescent="0.2">
      <c r="Y350" s="10"/>
      <c r="Z350" s="8"/>
      <c r="AA350" s="8"/>
      <c r="AB350" s="8"/>
    </row>
    <row r="351" spans="25:28" x14ac:dyDescent="0.2">
      <c r="Y351" s="10"/>
      <c r="Z351" s="8"/>
      <c r="AA351" s="8"/>
      <c r="AB351" s="8"/>
    </row>
    <row r="352" spans="25:28" x14ac:dyDescent="0.2">
      <c r="Y352" s="10"/>
      <c r="Z352" s="8"/>
      <c r="AA352" s="8"/>
      <c r="AB352" s="8"/>
    </row>
    <row r="353" spans="25:28" x14ac:dyDescent="0.2">
      <c r="Y353" s="10"/>
      <c r="Z353" s="8"/>
      <c r="AA353" s="8"/>
      <c r="AB353" s="8"/>
    </row>
    <row r="354" spans="25:28" x14ac:dyDescent="0.2">
      <c r="Y354" s="10"/>
      <c r="Z354" s="8"/>
      <c r="AA354" s="8"/>
      <c r="AB354" s="8"/>
    </row>
    <row r="355" spans="25:28" x14ac:dyDescent="0.2">
      <c r="Y355" s="10"/>
      <c r="Z355" s="8"/>
      <c r="AA355" s="8"/>
      <c r="AB355" s="8"/>
    </row>
    <row r="356" spans="25:28" x14ac:dyDescent="0.2">
      <c r="Y356" s="10"/>
      <c r="Z356" s="8"/>
      <c r="AA356" s="8"/>
      <c r="AB356" s="8"/>
    </row>
    <row r="357" spans="25:28" x14ac:dyDescent="0.2">
      <c r="Y357" s="10"/>
      <c r="Z357" s="8"/>
      <c r="AA357" s="8"/>
      <c r="AB357" s="8"/>
    </row>
    <row r="358" spans="25:28" x14ac:dyDescent="0.2">
      <c r="Y358" s="10"/>
      <c r="Z358" s="8"/>
      <c r="AA358" s="8"/>
      <c r="AB358" s="8"/>
    </row>
    <row r="359" spans="25:28" x14ac:dyDescent="0.2">
      <c r="Y359" s="10"/>
      <c r="Z359" s="8"/>
      <c r="AA359" s="8"/>
      <c r="AB359" s="8"/>
    </row>
    <row r="360" spans="25:28" x14ac:dyDescent="0.2">
      <c r="Y360" s="10"/>
      <c r="Z360" s="8"/>
      <c r="AA360" s="8"/>
      <c r="AB360" s="8"/>
    </row>
    <row r="361" spans="25:28" x14ac:dyDescent="0.2">
      <c r="Y361" s="10"/>
      <c r="Z361" s="8"/>
      <c r="AA361" s="8"/>
      <c r="AB361" s="8"/>
    </row>
    <row r="362" spans="25:28" x14ac:dyDescent="0.2">
      <c r="Y362" s="10"/>
      <c r="Z362" s="8"/>
      <c r="AA362" s="8"/>
      <c r="AB362" s="8"/>
    </row>
    <row r="363" spans="25:28" x14ac:dyDescent="0.2">
      <c r="Y363" s="10"/>
      <c r="Z363" s="8"/>
      <c r="AA363" s="8"/>
      <c r="AB363" s="8"/>
    </row>
    <row r="364" spans="25:28" x14ac:dyDescent="0.2">
      <c r="Y364" s="10"/>
      <c r="Z364" s="8"/>
      <c r="AA364" s="8"/>
      <c r="AB364" s="8"/>
    </row>
    <row r="365" spans="25:28" x14ac:dyDescent="0.2">
      <c r="Y365" s="10"/>
      <c r="Z365" s="8"/>
      <c r="AA365" s="8"/>
      <c r="AB365" s="8"/>
    </row>
    <row r="366" spans="25:28" x14ac:dyDescent="0.2">
      <c r="Y366" s="10"/>
      <c r="Z366" s="8"/>
      <c r="AA366" s="8"/>
      <c r="AB366" s="8"/>
    </row>
    <row r="367" spans="25:28" x14ac:dyDescent="0.2">
      <c r="Y367" s="10"/>
      <c r="Z367" s="8"/>
      <c r="AA367" s="8"/>
      <c r="AB367" s="8"/>
    </row>
    <row r="368" spans="25:28" x14ac:dyDescent="0.2">
      <c r="Y368" s="10"/>
      <c r="Z368" s="8"/>
      <c r="AA368" s="8"/>
      <c r="AB368" s="8"/>
    </row>
    <row r="369" spans="25:28" x14ac:dyDescent="0.2">
      <c r="Y369" s="10"/>
      <c r="Z369" s="8"/>
      <c r="AA369" s="8"/>
      <c r="AB369" s="8"/>
    </row>
    <row r="370" spans="25:28" x14ac:dyDescent="0.2">
      <c r="Y370" s="10"/>
      <c r="Z370" s="8"/>
      <c r="AA370" s="8"/>
      <c r="AB370" s="8"/>
    </row>
    <row r="371" spans="25:28" x14ac:dyDescent="0.2">
      <c r="Y371" s="10"/>
      <c r="Z371" s="8"/>
      <c r="AA371" s="8"/>
      <c r="AB371" s="8"/>
    </row>
    <row r="372" spans="25:28" x14ac:dyDescent="0.2">
      <c r="Y372" s="10"/>
      <c r="Z372" s="8"/>
      <c r="AA372" s="8"/>
      <c r="AB372" s="8"/>
    </row>
    <row r="373" spans="25:28" x14ac:dyDescent="0.2">
      <c r="Y373" s="10"/>
      <c r="Z373" s="8"/>
      <c r="AA373" s="8"/>
      <c r="AB373" s="8"/>
    </row>
    <row r="374" spans="25:28" x14ac:dyDescent="0.2">
      <c r="Y374" s="10"/>
      <c r="Z374" s="8"/>
      <c r="AA374" s="8"/>
      <c r="AB374" s="8"/>
    </row>
    <row r="375" spans="25:28" x14ac:dyDescent="0.2">
      <c r="Y375" s="10"/>
      <c r="Z375" s="8"/>
      <c r="AA375" s="8"/>
      <c r="AB375" s="8"/>
    </row>
    <row r="376" spans="25:28" x14ac:dyDescent="0.2">
      <c r="Y376" s="10"/>
      <c r="Z376" s="8"/>
      <c r="AA376" s="8"/>
      <c r="AB376" s="8"/>
    </row>
    <row r="377" spans="25:28" x14ac:dyDescent="0.2">
      <c r="Y377" s="10"/>
      <c r="Z377" s="8"/>
      <c r="AA377" s="8"/>
      <c r="AB377" s="8"/>
    </row>
    <row r="378" spans="25:28" x14ac:dyDescent="0.2">
      <c r="Y378" s="10"/>
      <c r="Z378" s="8"/>
      <c r="AA378" s="8"/>
      <c r="AB378" s="8"/>
    </row>
    <row r="379" spans="25:28" x14ac:dyDescent="0.2">
      <c r="Y379" s="10"/>
      <c r="Z379" s="8"/>
      <c r="AA379" s="8"/>
      <c r="AB379" s="8"/>
    </row>
    <row r="380" spans="25:28" x14ac:dyDescent="0.2">
      <c r="Y380" s="10"/>
      <c r="Z380" s="8"/>
      <c r="AA380" s="8"/>
      <c r="AB380" s="8"/>
    </row>
    <row r="381" spans="25:28" x14ac:dyDescent="0.2">
      <c r="Y381" s="10"/>
      <c r="Z381" s="8"/>
      <c r="AA381" s="8"/>
      <c r="AB381" s="8"/>
    </row>
    <row r="382" spans="25:28" x14ac:dyDescent="0.2">
      <c r="Y382" s="10"/>
      <c r="Z382" s="8"/>
      <c r="AA382" s="8"/>
      <c r="AB382" s="8"/>
    </row>
    <row r="383" spans="25:28" x14ac:dyDescent="0.2">
      <c r="Y383" s="10"/>
      <c r="Z383" s="8"/>
      <c r="AA383" s="8"/>
      <c r="AB383" s="8"/>
    </row>
    <row r="384" spans="25:28" x14ac:dyDescent="0.2">
      <c r="Y384" s="10"/>
      <c r="Z384" s="8"/>
      <c r="AA384" s="8"/>
      <c r="AB384" s="8"/>
    </row>
    <row r="385" spans="25:28" x14ac:dyDescent="0.2">
      <c r="Y385" s="10"/>
      <c r="Z385" s="8"/>
      <c r="AA385" s="8"/>
      <c r="AB385" s="8"/>
    </row>
    <row r="386" spans="25:28" x14ac:dyDescent="0.2">
      <c r="Y386" s="10"/>
      <c r="Z386" s="8"/>
      <c r="AA386" s="8"/>
      <c r="AB386" s="8"/>
    </row>
    <row r="387" spans="25:28" x14ac:dyDescent="0.2">
      <c r="Y387" s="10"/>
      <c r="Z387" s="8"/>
      <c r="AA387" s="8"/>
      <c r="AB387" s="8"/>
    </row>
    <row r="388" spans="25:28" x14ac:dyDescent="0.2">
      <c r="Y388" s="10"/>
      <c r="Z388" s="8"/>
      <c r="AA388" s="8"/>
      <c r="AB388" s="8"/>
    </row>
    <row r="389" spans="25:28" x14ac:dyDescent="0.2">
      <c r="Y389" s="10"/>
      <c r="Z389" s="8"/>
      <c r="AA389" s="8"/>
      <c r="AB389" s="8"/>
    </row>
    <row r="390" spans="25:28" x14ac:dyDescent="0.2">
      <c r="Y390" s="10"/>
      <c r="Z390" s="8"/>
      <c r="AA390" s="8"/>
      <c r="AB390" s="8"/>
    </row>
    <row r="391" spans="25:28" x14ac:dyDescent="0.2">
      <c r="Y391" s="10"/>
      <c r="Z391" s="8"/>
      <c r="AA391" s="8"/>
      <c r="AB391" s="8"/>
    </row>
    <row r="392" spans="25:28" x14ac:dyDescent="0.2">
      <c r="Y392" s="10"/>
      <c r="Z392" s="8"/>
      <c r="AA392" s="8"/>
      <c r="AB392" s="8"/>
    </row>
    <row r="393" spans="25:28" x14ac:dyDescent="0.2">
      <c r="Y393" s="10"/>
      <c r="Z393" s="8"/>
      <c r="AA393" s="8"/>
      <c r="AB393" s="8"/>
    </row>
    <row r="394" spans="25:28" x14ac:dyDescent="0.2">
      <c r="Y394" s="10"/>
      <c r="Z394" s="8"/>
      <c r="AA394" s="8"/>
      <c r="AB394" s="8"/>
    </row>
    <row r="395" spans="25:28" x14ac:dyDescent="0.2">
      <c r="Y395" s="10"/>
      <c r="Z395" s="8"/>
      <c r="AA395" s="8"/>
      <c r="AB395" s="8"/>
    </row>
    <row r="396" spans="25:28" x14ac:dyDescent="0.2">
      <c r="Y396" s="10"/>
      <c r="Z396" s="8"/>
      <c r="AA396" s="8"/>
      <c r="AB396" s="8"/>
    </row>
    <row r="397" spans="25:28" x14ac:dyDescent="0.2">
      <c r="Y397" s="10"/>
      <c r="Z397" s="8"/>
      <c r="AA397" s="8"/>
      <c r="AB397" s="8"/>
    </row>
    <row r="398" spans="25:28" x14ac:dyDescent="0.2">
      <c r="Y398" s="10"/>
      <c r="Z398" s="8"/>
      <c r="AA398" s="8"/>
      <c r="AB398" s="8"/>
    </row>
    <row r="399" spans="25:28" x14ac:dyDescent="0.2">
      <c r="Y399" s="10"/>
      <c r="Z399" s="8"/>
      <c r="AA399" s="8"/>
      <c r="AB399" s="8"/>
    </row>
    <row r="400" spans="25:28" x14ac:dyDescent="0.2">
      <c r="Y400" s="10"/>
      <c r="Z400" s="8"/>
      <c r="AA400" s="8"/>
      <c r="AB400" s="8"/>
    </row>
    <row r="401" spans="25:28" x14ac:dyDescent="0.2">
      <c r="Y401" s="10"/>
      <c r="Z401" s="8"/>
      <c r="AA401" s="8"/>
      <c r="AB401" s="8"/>
    </row>
    <row r="402" spans="25:28" x14ac:dyDescent="0.2">
      <c r="Y402" s="10"/>
      <c r="Z402" s="8"/>
      <c r="AA402" s="8"/>
      <c r="AB402" s="8"/>
    </row>
    <row r="403" spans="25:28" x14ac:dyDescent="0.2">
      <c r="Y403" s="10"/>
      <c r="Z403" s="8"/>
      <c r="AA403" s="8"/>
      <c r="AB403" s="8"/>
    </row>
    <row r="404" spans="25:28" x14ac:dyDescent="0.2">
      <c r="Y404" s="10"/>
      <c r="Z404" s="8"/>
      <c r="AA404" s="8"/>
      <c r="AB404" s="8"/>
    </row>
    <row r="405" spans="25:28" x14ac:dyDescent="0.2">
      <c r="Y405" s="10"/>
      <c r="Z405" s="8"/>
      <c r="AA405" s="8"/>
      <c r="AB405" s="8"/>
    </row>
    <row r="406" spans="25:28" x14ac:dyDescent="0.2">
      <c r="Y406" s="10"/>
      <c r="Z406" s="8"/>
      <c r="AA406" s="8"/>
      <c r="AB406" s="8"/>
    </row>
    <row r="407" spans="25:28" x14ac:dyDescent="0.2">
      <c r="Y407" s="10"/>
      <c r="Z407" s="8"/>
      <c r="AA407" s="8"/>
      <c r="AB407" s="8"/>
    </row>
    <row r="408" spans="25:28" x14ac:dyDescent="0.2">
      <c r="Y408" s="10"/>
      <c r="Z408" s="8"/>
      <c r="AA408" s="8"/>
      <c r="AB408" s="8"/>
    </row>
    <row r="409" spans="25:28" x14ac:dyDescent="0.2">
      <c r="Y409" s="10"/>
      <c r="Z409" s="8"/>
      <c r="AA409" s="8"/>
      <c r="AB409" s="8"/>
    </row>
    <row r="410" spans="25:28" x14ac:dyDescent="0.2">
      <c r="Y410" s="10"/>
      <c r="Z410" s="8"/>
      <c r="AA410" s="8"/>
      <c r="AB410" s="8"/>
    </row>
    <row r="411" spans="25:28" x14ac:dyDescent="0.2">
      <c r="Y411" s="10"/>
      <c r="Z411" s="8"/>
      <c r="AA411" s="8"/>
      <c r="AB411" s="8"/>
    </row>
    <row r="412" spans="25:28" x14ac:dyDescent="0.2">
      <c r="Y412" s="10"/>
      <c r="Z412" s="8"/>
      <c r="AA412" s="8"/>
      <c r="AB412" s="8"/>
    </row>
    <row r="413" spans="25:28" x14ac:dyDescent="0.2">
      <c r="Y413" s="10"/>
      <c r="Z413" s="8"/>
      <c r="AA413" s="8"/>
      <c r="AB413" s="8"/>
    </row>
    <row r="414" spans="25:28" x14ac:dyDescent="0.2">
      <c r="Y414" s="10"/>
      <c r="Z414" s="8"/>
      <c r="AA414" s="8"/>
      <c r="AB414" s="8"/>
    </row>
    <row r="415" spans="25:28" x14ac:dyDescent="0.2">
      <c r="Y415" s="10"/>
      <c r="Z415" s="8"/>
      <c r="AA415" s="8"/>
      <c r="AB415" s="8"/>
    </row>
    <row r="416" spans="25:28" x14ac:dyDescent="0.2">
      <c r="Y416" s="10"/>
      <c r="Z416" s="8"/>
      <c r="AA416" s="8"/>
      <c r="AB416" s="8"/>
    </row>
    <row r="417" spans="25:28" x14ac:dyDescent="0.2">
      <c r="Y417" s="10"/>
      <c r="Z417" s="8"/>
      <c r="AA417" s="8"/>
      <c r="AB417" s="8"/>
    </row>
    <row r="418" spans="25:28" x14ac:dyDescent="0.2">
      <c r="Y418" s="10"/>
      <c r="Z418" s="8"/>
      <c r="AA418" s="8"/>
      <c r="AB418" s="8"/>
    </row>
    <row r="419" spans="25:28" x14ac:dyDescent="0.2">
      <c r="Y419" s="10"/>
      <c r="Z419" s="8"/>
      <c r="AA419" s="8"/>
      <c r="AB419" s="8"/>
    </row>
    <row r="420" spans="25:28" x14ac:dyDescent="0.2">
      <c r="Y420" s="10"/>
      <c r="Z420" s="8"/>
      <c r="AA420" s="8"/>
      <c r="AB420" s="8"/>
    </row>
    <row r="421" spans="25:28" x14ac:dyDescent="0.2">
      <c r="Y421" s="10"/>
      <c r="Z421" s="8"/>
      <c r="AA421" s="8"/>
      <c r="AB421" s="8"/>
    </row>
    <row r="422" spans="25:28" x14ac:dyDescent="0.2">
      <c r="Y422" s="10"/>
      <c r="Z422" s="8"/>
      <c r="AA422" s="8"/>
      <c r="AB422" s="8"/>
    </row>
    <row r="423" spans="25:28" x14ac:dyDescent="0.2">
      <c r="Y423" s="10"/>
      <c r="Z423" s="8"/>
      <c r="AA423" s="8"/>
      <c r="AB423" s="8"/>
    </row>
    <row r="424" spans="25:28" x14ac:dyDescent="0.2">
      <c r="Y424" s="10"/>
      <c r="Z424" s="8"/>
      <c r="AA424" s="8"/>
      <c r="AB424" s="8"/>
    </row>
    <row r="425" spans="25:28" x14ac:dyDescent="0.2">
      <c r="Y425" s="10"/>
      <c r="Z425" s="8"/>
      <c r="AA425" s="8"/>
      <c r="AB425" s="8"/>
    </row>
    <row r="426" spans="25:28" x14ac:dyDescent="0.2">
      <c r="Y426" s="10"/>
      <c r="Z426" s="8"/>
      <c r="AA426" s="8"/>
      <c r="AB426" s="8"/>
    </row>
    <row r="427" spans="25:28" x14ac:dyDescent="0.2">
      <c r="Y427" s="10"/>
      <c r="Z427" s="8"/>
      <c r="AA427" s="8"/>
      <c r="AB427" s="8"/>
    </row>
    <row r="428" spans="25:28" x14ac:dyDescent="0.2">
      <c r="Y428" s="10"/>
      <c r="Z428" s="8"/>
      <c r="AA428" s="8"/>
      <c r="AB428" s="8"/>
    </row>
    <row r="429" spans="25:28" x14ac:dyDescent="0.2">
      <c r="Y429" s="10"/>
      <c r="Z429" s="8"/>
      <c r="AA429" s="8"/>
      <c r="AB429" s="8"/>
    </row>
    <row r="430" spans="25:28" x14ac:dyDescent="0.2">
      <c r="Y430" s="10"/>
      <c r="Z430" s="8"/>
      <c r="AA430" s="8"/>
      <c r="AB430" s="8"/>
    </row>
    <row r="431" spans="25:28" x14ac:dyDescent="0.2">
      <c r="Y431" s="10"/>
      <c r="Z431" s="8"/>
      <c r="AA431" s="8"/>
      <c r="AB431" s="8"/>
    </row>
    <row r="432" spans="25:28" x14ac:dyDescent="0.2">
      <c r="Y432" s="10"/>
      <c r="Z432" s="8"/>
      <c r="AA432" s="8"/>
      <c r="AB432" s="8"/>
    </row>
    <row r="433" spans="25:28" x14ac:dyDescent="0.2">
      <c r="Y433" s="10"/>
      <c r="Z433" s="8"/>
      <c r="AA433" s="8"/>
      <c r="AB433" s="8"/>
    </row>
    <row r="434" spans="25:28" x14ac:dyDescent="0.2">
      <c r="Y434" s="10"/>
      <c r="Z434" s="8"/>
      <c r="AA434" s="8"/>
      <c r="AB434" s="8"/>
    </row>
    <row r="435" spans="25:28" x14ac:dyDescent="0.2">
      <c r="Y435" s="10"/>
      <c r="Z435" s="8"/>
      <c r="AA435" s="8"/>
      <c r="AB435" s="8"/>
    </row>
    <row r="436" spans="25:28" x14ac:dyDescent="0.2">
      <c r="Y436" s="10"/>
      <c r="Z436" s="8"/>
      <c r="AA436" s="8"/>
      <c r="AB436" s="8"/>
    </row>
    <row r="437" spans="25:28" x14ac:dyDescent="0.2">
      <c r="Y437" s="10"/>
      <c r="Z437" s="8"/>
      <c r="AA437" s="8"/>
      <c r="AB437" s="8"/>
    </row>
    <row r="438" spans="25:28" x14ac:dyDescent="0.2">
      <c r="Y438" s="10"/>
      <c r="Z438" s="8"/>
      <c r="AA438" s="8"/>
      <c r="AB438" s="8"/>
    </row>
    <row r="439" spans="25:28" x14ac:dyDescent="0.2">
      <c r="Y439" s="10"/>
      <c r="Z439" s="8"/>
      <c r="AA439" s="8"/>
      <c r="AB439" s="8"/>
    </row>
    <row r="440" spans="25:28" x14ac:dyDescent="0.2">
      <c r="Y440" s="10"/>
      <c r="Z440" s="8"/>
      <c r="AA440" s="8"/>
      <c r="AB440" s="8"/>
    </row>
    <row r="441" spans="25:28" x14ac:dyDescent="0.2">
      <c r="Y441" s="10"/>
      <c r="Z441" s="8"/>
      <c r="AA441" s="8"/>
      <c r="AB441" s="8"/>
    </row>
    <row r="442" spans="25:28" x14ac:dyDescent="0.2">
      <c r="Y442" s="10"/>
      <c r="Z442" s="8"/>
      <c r="AA442" s="8"/>
      <c r="AB442" s="8"/>
    </row>
    <row r="443" spans="25:28" x14ac:dyDescent="0.2">
      <c r="Y443" s="10"/>
      <c r="Z443" s="8"/>
      <c r="AA443" s="8"/>
      <c r="AB443" s="8"/>
    </row>
    <row r="444" spans="25:28" x14ac:dyDescent="0.2">
      <c r="Y444" s="10"/>
      <c r="Z444" s="8"/>
      <c r="AA444" s="8"/>
      <c r="AB444" s="8"/>
    </row>
    <row r="445" spans="25:28" x14ac:dyDescent="0.2">
      <c r="Y445" s="10"/>
      <c r="Z445" s="8"/>
      <c r="AA445" s="8"/>
      <c r="AB445" s="8"/>
    </row>
    <row r="446" spans="25:28" x14ac:dyDescent="0.2">
      <c r="Y446" s="10"/>
      <c r="Z446" s="8"/>
      <c r="AA446" s="8"/>
      <c r="AB446" s="8"/>
    </row>
    <row r="447" spans="25:28" x14ac:dyDescent="0.2">
      <c r="Y447" s="10"/>
      <c r="Z447" s="8"/>
      <c r="AA447" s="8"/>
      <c r="AB447" s="8"/>
    </row>
    <row r="448" spans="25:28" x14ac:dyDescent="0.2">
      <c r="Y448" s="10"/>
      <c r="Z448" s="8"/>
      <c r="AA448" s="8"/>
      <c r="AB448" s="8"/>
    </row>
    <row r="449" spans="25:28" x14ac:dyDescent="0.2">
      <c r="Y449" s="10"/>
      <c r="Z449" s="8"/>
      <c r="AA449" s="8"/>
      <c r="AB449" s="8"/>
    </row>
    <row r="450" spans="25:28" x14ac:dyDescent="0.2">
      <c r="Y450" s="10"/>
      <c r="Z450" s="8"/>
      <c r="AA450" s="8"/>
      <c r="AB450" s="8"/>
    </row>
    <row r="451" spans="25:28" x14ac:dyDescent="0.2">
      <c r="Y451" s="10"/>
      <c r="Z451" s="8"/>
      <c r="AA451" s="8"/>
      <c r="AB451" s="8"/>
    </row>
    <row r="452" spans="25:28" x14ac:dyDescent="0.2">
      <c r="Y452" s="10"/>
      <c r="Z452" s="8"/>
      <c r="AA452" s="8"/>
      <c r="AB452" s="8"/>
    </row>
    <row r="453" spans="25:28" x14ac:dyDescent="0.2">
      <c r="Y453" s="10"/>
      <c r="Z453" s="8"/>
      <c r="AA453" s="8"/>
      <c r="AB453" s="8"/>
    </row>
    <row r="454" spans="25:28" x14ac:dyDescent="0.2">
      <c r="Y454" s="10"/>
      <c r="Z454" s="8"/>
      <c r="AA454" s="8"/>
      <c r="AB454" s="8"/>
    </row>
    <row r="455" spans="25:28" x14ac:dyDescent="0.2">
      <c r="Y455" s="10"/>
      <c r="Z455" s="8"/>
      <c r="AA455" s="8"/>
      <c r="AB455" s="8"/>
    </row>
    <row r="456" spans="25:28" x14ac:dyDescent="0.2">
      <c r="Y456" s="10"/>
      <c r="Z456" s="8"/>
      <c r="AA456" s="8"/>
      <c r="AB456" s="8"/>
    </row>
    <row r="457" spans="25:28" x14ac:dyDescent="0.2">
      <c r="Y457" s="10"/>
      <c r="Z457" s="8"/>
      <c r="AA457" s="8"/>
      <c r="AB457" s="8"/>
    </row>
    <row r="458" spans="25:28" x14ac:dyDescent="0.2">
      <c r="Y458" s="10"/>
      <c r="Z458" s="8"/>
      <c r="AA458" s="8"/>
      <c r="AB458" s="8"/>
    </row>
    <row r="459" spans="25:28" x14ac:dyDescent="0.2">
      <c r="Y459" s="10"/>
      <c r="Z459" s="8"/>
      <c r="AA459" s="8"/>
      <c r="AB459" s="8"/>
    </row>
    <row r="460" spans="25:28" x14ac:dyDescent="0.2">
      <c r="Y460" s="10"/>
      <c r="Z460" s="8"/>
      <c r="AA460" s="8"/>
      <c r="AB460" s="8"/>
    </row>
    <row r="461" spans="25:28" x14ac:dyDescent="0.2">
      <c r="Y461" s="10"/>
      <c r="Z461" s="8"/>
      <c r="AA461" s="8"/>
      <c r="AB461" s="8"/>
    </row>
    <row r="462" spans="25:28" x14ac:dyDescent="0.2">
      <c r="Y462" s="10"/>
      <c r="Z462" s="8"/>
      <c r="AA462" s="8"/>
      <c r="AB462" s="8"/>
    </row>
    <row r="463" spans="25:28" x14ac:dyDescent="0.2">
      <c r="Y463" s="10"/>
      <c r="Z463" s="8"/>
      <c r="AA463" s="8"/>
      <c r="AB463" s="8"/>
    </row>
    <row r="464" spans="25:28" x14ac:dyDescent="0.2">
      <c r="Y464" s="10"/>
      <c r="Z464" s="8"/>
      <c r="AA464" s="8"/>
      <c r="AB464" s="8"/>
    </row>
    <row r="465" spans="25:28" x14ac:dyDescent="0.2">
      <c r="Y465" s="10"/>
      <c r="Z465" s="8"/>
      <c r="AA465" s="8"/>
      <c r="AB465" s="8"/>
    </row>
    <row r="466" spans="25:28" x14ac:dyDescent="0.2">
      <c r="Y466" s="10"/>
      <c r="Z466" s="8"/>
      <c r="AA466" s="8"/>
      <c r="AB466" s="8"/>
    </row>
    <row r="467" spans="25:28" x14ac:dyDescent="0.2">
      <c r="Y467" s="10"/>
      <c r="Z467" s="8"/>
      <c r="AA467" s="8"/>
      <c r="AB467" s="8"/>
    </row>
    <row r="468" spans="25:28" x14ac:dyDescent="0.2">
      <c r="Y468" s="10"/>
      <c r="Z468" s="8"/>
      <c r="AA468" s="8"/>
      <c r="AB468" s="8"/>
    </row>
    <row r="469" spans="25:28" x14ac:dyDescent="0.2">
      <c r="Y469" s="10"/>
      <c r="Z469" s="8"/>
      <c r="AA469" s="8"/>
      <c r="AB469" s="8"/>
    </row>
    <row r="470" spans="25:28" x14ac:dyDescent="0.2">
      <c r="Y470" s="10"/>
      <c r="Z470" s="8"/>
      <c r="AA470" s="8"/>
      <c r="AB470" s="8"/>
    </row>
    <row r="471" spans="25:28" x14ac:dyDescent="0.2">
      <c r="Y471" s="10"/>
      <c r="Z471" s="8"/>
      <c r="AA471" s="8"/>
      <c r="AB471" s="8"/>
    </row>
    <row r="472" spans="25:28" x14ac:dyDescent="0.2">
      <c r="Y472" s="10"/>
      <c r="Z472" s="8"/>
      <c r="AA472" s="8"/>
      <c r="AB472" s="8"/>
    </row>
    <row r="473" spans="25:28" x14ac:dyDescent="0.2">
      <c r="Y473" s="10"/>
      <c r="Z473" s="8"/>
      <c r="AA473" s="8"/>
      <c r="AB473" s="8"/>
    </row>
    <row r="474" spans="25:28" x14ac:dyDescent="0.2">
      <c r="Y474" s="10"/>
      <c r="Z474" s="8"/>
      <c r="AA474" s="8"/>
      <c r="AB474" s="8"/>
    </row>
    <row r="475" spans="25:28" x14ac:dyDescent="0.2">
      <c r="Y475" s="10"/>
      <c r="Z475" s="8"/>
      <c r="AA475" s="8"/>
      <c r="AB475" s="8"/>
    </row>
    <row r="476" spans="25:28" x14ac:dyDescent="0.2">
      <c r="Y476" s="10"/>
      <c r="Z476" s="8"/>
      <c r="AA476" s="8"/>
      <c r="AB476" s="8"/>
    </row>
    <row r="477" spans="25:28" x14ac:dyDescent="0.2">
      <c r="Y477" s="10"/>
      <c r="Z477" s="8"/>
      <c r="AA477" s="8"/>
      <c r="AB477" s="8"/>
    </row>
    <row r="478" spans="25:28" x14ac:dyDescent="0.2">
      <c r="Y478" s="10"/>
      <c r="Z478" s="8"/>
      <c r="AA478" s="8"/>
      <c r="AB478" s="8"/>
    </row>
    <row r="479" spans="25:28" x14ac:dyDescent="0.2">
      <c r="Y479" s="10"/>
      <c r="Z479" s="8"/>
      <c r="AA479" s="8"/>
      <c r="AB479" s="8"/>
    </row>
    <row r="480" spans="25:28" x14ac:dyDescent="0.2">
      <c r="Y480" s="10"/>
      <c r="Z480" s="8"/>
      <c r="AA480" s="8"/>
      <c r="AB480" s="8"/>
    </row>
    <row r="481" spans="25:28" x14ac:dyDescent="0.2">
      <c r="Y481" s="10"/>
      <c r="Z481" s="8"/>
      <c r="AA481" s="8"/>
      <c r="AB481" s="8"/>
    </row>
    <row r="482" spans="25:28" x14ac:dyDescent="0.2">
      <c r="Y482" s="10"/>
      <c r="Z482" s="8"/>
      <c r="AA482" s="8"/>
      <c r="AB482" s="8"/>
    </row>
    <row r="483" spans="25:28" x14ac:dyDescent="0.2">
      <c r="Y483" s="10"/>
      <c r="Z483" s="8"/>
      <c r="AA483" s="8"/>
      <c r="AB483" s="8"/>
    </row>
    <row r="484" spans="25:28" x14ac:dyDescent="0.2">
      <c r="Y484" s="10"/>
      <c r="Z484" s="8"/>
      <c r="AA484" s="8"/>
      <c r="AB484" s="8"/>
    </row>
    <row r="485" spans="25:28" x14ac:dyDescent="0.2">
      <c r="Y485" s="10"/>
      <c r="Z485" s="8"/>
      <c r="AA485" s="8"/>
      <c r="AB485" s="8"/>
    </row>
    <row r="486" spans="25:28" x14ac:dyDescent="0.2">
      <c r="Y486" s="10"/>
      <c r="Z486" s="8"/>
      <c r="AA486" s="8"/>
      <c r="AB486" s="8"/>
    </row>
    <row r="487" spans="25:28" x14ac:dyDescent="0.2">
      <c r="Y487" s="10"/>
      <c r="Z487" s="8"/>
      <c r="AA487" s="8"/>
      <c r="AB487" s="8"/>
    </row>
    <row r="488" spans="25:28" x14ac:dyDescent="0.2">
      <c r="Y488" s="10"/>
      <c r="Z488" s="8"/>
      <c r="AA488" s="8"/>
      <c r="AB488" s="8"/>
    </row>
    <row r="489" spans="25:28" x14ac:dyDescent="0.2">
      <c r="Y489" s="10"/>
      <c r="Z489" s="8"/>
      <c r="AA489" s="8"/>
      <c r="AB489" s="8"/>
    </row>
    <row r="490" spans="25:28" x14ac:dyDescent="0.2">
      <c r="Y490" s="10"/>
      <c r="Z490" s="8"/>
      <c r="AA490" s="8"/>
      <c r="AB490" s="8"/>
    </row>
    <row r="491" spans="25:28" x14ac:dyDescent="0.2">
      <c r="Y491" s="10"/>
      <c r="Z491" s="8"/>
      <c r="AA491" s="8"/>
      <c r="AB491" s="8"/>
    </row>
    <row r="492" spans="25:28" x14ac:dyDescent="0.2">
      <c r="Y492" s="10"/>
      <c r="Z492" s="8"/>
      <c r="AA492" s="8"/>
      <c r="AB492" s="8"/>
    </row>
    <row r="493" spans="25:28" x14ac:dyDescent="0.2">
      <c r="Y493" s="10"/>
      <c r="Z493" s="8"/>
      <c r="AA493" s="8"/>
      <c r="AB493" s="8"/>
    </row>
    <row r="494" spans="25:28" x14ac:dyDescent="0.2">
      <c r="Y494" s="10"/>
      <c r="Z494" s="8"/>
      <c r="AA494" s="8"/>
      <c r="AB494" s="8"/>
    </row>
    <row r="495" spans="25:28" x14ac:dyDescent="0.2">
      <c r="Y495" s="10"/>
      <c r="Z495" s="8"/>
      <c r="AA495" s="8"/>
      <c r="AB495" s="8"/>
    </row>
    <row r="496" spans="25:28" x14ac:dyDescent="0.2">
      <c r="Y496" s="10"/>
      <c r="Z496" s="8"/>
      <c r="AA496" s="8"/>
      <c r="AB496" s="8"/>
    </row>
    <row r="497" spans="25:28" x14ac:dyDescent="0.2">
      <c r="Y497" s="10"/>
      <c r="Z497" s="8"/>
      <c r="AA497" s="8"/>
      <c r="AB497" s="8"/>
    </row>
    <row r="498" spans="25:28" x14ac:dyDescent="0.2">
      <c r="Y498" s="10"/>
      <c r="Z498" s="8"/>
      <c r="AA498" s="8"/>
      <c r="AB498" s="8"/>
    </row>
    <row r="499" spans="25:28" x14ac:dyDescent="0.2">
      <c r="Y499" s="10"/>
      <c r="Z499" s="8"/>
      <c r="AA499" s="8"/>
      <c r="AB499" s="8"/>
    </row>
    <row r="500" spans="25:28" x14ac:dyDescent="0.2">
      <c r="Y500" s="10"/>
      <c r="Z500" s="8"/>
      <c r="AA500" s="8"/>
      <c r="AB500" s="8"/>
    </row>
    <row r="501" spans="25:28" x14ac:dyDescent="0.2">
      <c r="Y501" s="10"/>
      <c r="Z501" s="8"/>
      <c r="AA501" s="8"/>
      <c r="AB501" s="8"/>
    </row>
    <row r="502" spans="25:28" x14ac:dyDescent="0.2">
      <c r="Y502" s="10"/>
      <c r="Z502" s="8"/>
      <c r="AA502" s="8"/>
      <c r="AB502" s="8"/>
    </row>
    <row r="503" spans="25:28" x14ac:dyDescent="0.2">
      <c r="Y503" s="10"/>
      <c r="Z503" s="8"/>
      <c r="AA503" s="8"/>
      <c r="AB503" s="8"/>
    </row>
    <row r="504" spans="25:28" x14ac:dyDescent="0.2">
      <c r="Y504" s="10"/>
      <c r="Z504" s="8"/>
      <c r="AA504" s="8"/>
      <c r="AB504" s="8"/>
    </row>
    <row r="505" spans="25:28" x14ac:dyDescent="0.2">
      <c r="Y505" s="10"/>
      <c r="Z505" s="8"/>
      <c r="AA505" s="8"/>
      <c r="AB505" s="8"/>
    </row>
    <row r="506" spans="25:28" x14ac:dyDescent="0.2">
      <c r="Y506" s="10"/>
      <c r="Z506" s="8"/>
      <c r="AA506" s="8"/>
      <c r="AB506" s="8"/>
    </row>
    <row r="507" spans="25:28" x14ac:dyDescent="0.2">
      <c r="Y507" s="10"/>
      <c r="Z507" s="8"/>
      <c r="AA507" s="8"/>
      <c r="AB507" s="8"/>
    </row>
    <row r="508" spans="25:28" x14ac:dyDescent="0.2">
      <c r="Y508" s="10"/>
      <c r="Z508" s="8"/>
      <c r="AA508" s="8"/>
      <c r="AB508" s="8"/>
    </row>
    <row r="509" spans="25:28" x14ac:dyDescent="0.2">
      <c r="Y509" s="10"/>
      <c r="Z509" s="8"/>
      <c r="AA509" s="8"/>
      <c r="AB509" s="8"/>
    </row>
    <row r="510" spans="25:28" x14ac:dyDescent="0.2">
      <c r="Y510" s="10"/>
      <c r="Z510" s="8"/>
      <c r="AA510" s="8"/>
      <c r="AB510" s="8"/>
    </row>
    <row r="511" spans="25:28" x14ac:dyDescent="0.2">
      <c r="Y511" s="10"/>
      <c r="Z511" s="8"/>
      <c r="AA511" s="8"/>
      <c r="AB511" s="8"/>
    </row>
    <row r="512" spans="25:28" x14ac:dyDescent="0.2">
      <c r="Y512" s="10"/>
      <c r="Z512" s="8"/>
      <c r="AA512" s="8"/>
      <c r="AB512" s="8"/>
    </row>
    <row r="513" spans="25:28" x14ac:dyDescent="0.2">
      <c r="Y513" s="10"/>
      <c r="Z513" s="8"/>
      <c r="AA513" s="8"/>
      <c r="AB513" s="8"/>
    </row>
    <row r="514" spans="25:28" x14ac:dyDescent="0.2">
      <c r="Y514" s="10"/>
      <c r="Z514" s="8"/>
      <c r="AA514" s="8"/>
      <c r="AB514" s="8"/>
    </row>
    <row r="515" spans="25:28" x14ac:dyDescent="0.2">
      <c r="Y515" s="10"/>
      <c r="Z515" s="8"/>
      <c r="AA515" s="8"/>
      <c r="AB515" s="8"/>
    </row>
    <row r="516" spans="25:28" x14ac:dyDescent="0.2">
      <c r="Y516" s="10"/>
      <c r="Z516" s="8"/>
      <c r="AA516" s="8"/>
      <c r="AB516" s="8"/>
    </row>
    <row r="517" spans="25:28" x14ac:dyDescent="0.2">
      <c r="Y517" s="10"/>
      <c r="Z517" s="8"/>
      <c r="AA517" s="8"/>
      <c r="AB517" s="8"/>
    </row>
    <row r="518" spans="25:28" x14ac:dyDescent="0.2">
      <c r="Y518" s="10"/>
      <c r="Z518" s="8"/>
      <c r="AA518" s="8"/>
      <c r="AB518" s="8"/>
    </row>
    <row r="519" spans="25:28" x14ac:dyDescent="0.2">
      <c r="Y519" s="10"/>
      <c r="Z519" s="8"/>
      <c r="AA519" s="8"/>
      <c r="AB519" s="8"/>
    </row>
    <row r="520" spans="25:28" x14ac:dyDescent="0.2">
      <c r="Y520" s="10"/>
      <c r="Z520" s="8"/>
      <c r="AA520" s="8"/>
      <c r="AB520" s="8"/>
    </row>
    <row r="521" spans="25:28" x14ac:dyDescent="0.2">
      <c r="Y521" s="10"/>
      <c r="Z521" s="8"/>
      <c r="AA521" s="8"/>
      <c r="AB521" s="8"/>
    </row>
    <row r="522" spans="25:28" x14ac:dyDescent="0.2">
      <c r="Y522" s="10"/>
      <c r="Z522" s="8"/>
      <c r="AA522" s="8"/>
      <c r="AB522" s="8"/>
    </row>
    <row r="523" spans="25:28" x14ac:dyDescent="0.2">
      <c r="Y523" s="10"/>
      <c r="Z523" s="8"/>
      <c r="AA523" s="8"/>
      <c r="AB523" s="8"/>
    </row>
    <row r="524" spans="25:28" x14ac:dyDescent="0.2">
      <c r="Y524" s="10"/>
      <c r="Z524" s="8"/>
      <c r="AA524" s="8"/>
      <c r="AB524" s="8"/>
    </row>
    <row r="525" spans="25:28" x14ac:dyDescent="0.2">
      <c r="Y525" s="10"/>
      <c r="Z525" s="8"/>
      <c r="AA525" s="8"/>
      <c r="AB525" s="8"/>
    </row>
    <row r="526" spans="25:28" x14ac:dyDescent="0.2">
      <c r="Y526" s="10"/>
      <c r="Z526" s="8"/>
      <c r="AA526" s="8"/>
      <c r="AB526" s="8"/>
    </row>
    <row r="527" spans="25:28" x14ac:dyDescent="0.2">
      <c r="Y527" s="10"/>
      <c r="Z527" s="8"/>
      <c r="AA527" s="8"/>
      <c r="AB527" s="8"/>
    </row>
    <row r="528" spans="25:28" x14ac:dyDescent="0.2">
      <c r="Y528" s="10"/>
      <c r="Z528" s="8"/>
      <c r="AA528" s="8"/>
      <c r="AB528" s="8"/>
    </row>
    <row r="529" spans="25:28" x14ac:dyDescent="0.2">
      <c r="Y529" s="10"/>
      <c r="Z529" s="8"/>
      <c r="AA529" s="8"/>
      <c r="AB529" s="8"/>
    </row>
    <row r="530" spans="25:28" x14ac:dyDescent="0.2">
      <c r="Y530" s="10"/>
      <c r="Z530" s="8"/>
      <c r="AA530" s="8"/>
      <c r="AB530" s="8"/>
    </row>
    <row r="531" spans="25:28" x14ac:dyDescent="0.2">
      <c r="Y531" s="10"/>
      <c r="Z531" s="8"/>
      <c r="AA531" s="8"/>
      <c r="AB531" s="8"/>
    </row>
    <row r="532" spans="25:28" x14ac:dyDescent="0.2">
      <c r="Y532" s="10"/>
      <c r="Z532" s="8"/>
      <c r="AA532" s="8"/>
      <c r="AB532" s="8"/>
    </row>
    <row r="533" spans="25:28" x14ac:dyDescent="0.2">
      <c r="Y533" s="10"/>
      <c r="Z533" s="8"/>
      <c r="AA533" s="8"/>
      <c r="AB533" s="8"/>
    </row>
    <row r="534" spans="25:28" x14ac:dyDescent="0.2">
      <c r="Y534" s="10"/>
      <c r="Z534" s="8"/>
      <c r="AA534" s="8"/>
      <c r="AB534" s="8"/>
    </row>
    <row r="535" spans="25:28" x14ac:dyDescent="0.2">
      <c r="Y535" s="10"/>
      <c r="Z535" s="8"/>
      <c r="AA535" s="8"/>
      <c r="AB535" s="8"/>
    </row>
    <row r="536" spans="25:28" x14ac:dyDescent="0.2">
      <c r="Y536" s="10"/>
      <c r="Z536" s="8"/>
      <c r="AA536" s="8"/>
      <c r="AB536" s="8"/>
    </row>
    <row r="537" spans="25:28" x14ac:dyDescent="0.2">
      <c r="Y537" s="10"/>
      <c r="Z537" s="8"/>
      <c r="AA537" s="8"/>
      <c r="AB537" s="8"/>
    </row>
    <row r="538" spans="25:28" x14ac:dyDescent="0.2">
      <c r="Y538" s="10"/>
      <c r="Z538" s="8"/>
      <c r="AA538" s="8"/>
      <c r="AB538" s="8"/>
    </row>
    <row r="539" spans="25:28" x14ac:dyDescent="0.2">
      <c r="Y539" s="10"/>
      <c r="Z539" s="8"/>
      <c r="AA539" s="8"/>
      <c r="AB539" s="8"/>
    </row>
    <row r="540" spans="25:28" x14ac:dyDescent="0.2">
      <c r="Y540" s="10"/>
      <c r="Z540" s="8"/>
      <c r="AA540" s="8"/>
      <c r="AB540" s="8"/>
    </row>
    <row r="541" spans="25:28" x14ac:dyDescent="0.2">
      <c r="Y541" s="10"/>
      <c r="Z541" s="8"/>
      <c r="AA541" s="8"/>
      <c r="AB541" s="8"/>
    </row>
    <row r="542" spans="25:28" x14ac:dyDescent="0.2">
      <c r="Y542" s="10"/>
      <c r="Z542" s="8"/>
      <c r="AA542" s="8"/>
      <c r="AB542" s="8"/>
    </row>
    <row r="543" spans="25:28" x14ac:dyDescent="0.2">
      <c r="Y543" s="10"/>
      <c r="Z543" s="8"/>
      <c r="AA543" s="8"/>
      <c r="AB543" s="8"/>
    </row>
    <row r="544" spans="25:28" x14ac:dyDescent="0.2">
      <c r="Y544" s="10"/>
      <c r="Z544" s="8"/>
      <c r="AA544" s="8"/>
      <c r="AB544" s="8"/>
    </row>
    <row r="545" spans="25:28" x14ac:dyDescent="0.2">
      <c r="Y545" s="10"/>
      <c r="Z545" s="8"/>
      <c r="AA545" s="8"/>
      <c r="AB545" s="8"/>
    </row>
    <row r="546" spans="25:28" x14ac:dyDescent="0.2">
      <c r="Y546" s="10"/>
      <c r="Z546" s="8"/>
      <c r="AA546" s="8"/>
      <c r="AB546" s="8"/>
    </row>
    <row r="547" spans="25:28" x14ac:dyDescent="0.2">
      <c r="Y547" s="10"/>
      <c r="Z547" s="8"/>
      <c r="AA547" s="8"/>
      <c r="AB547" s="8"/>
    </row>
    <row r="548" spans="25:28" x14ac:dyDescent="0.2">
      <c r="Y548" s="10"/>
      <c r="Z548" s="8"/>
      <c r="AA548" s="8"/>
      <c r="AB548" s="8"/>
    </row>
    <row r="549" spans="25:28" x14ac:dyDescent="0.2">
      <c r="Y549" s="10"/>
      <c r="Z549" s="8"/>
      <c r="AA549" s="8"/>
      <c r="AB549" s="8"/>
    </row>
    <row r="550" spans="25:28" x14ac:dyDescent="0.2">
      <c r="Y550" s="10"/>
      <c r="Z550" s="8"/>
      <c r="AA550" s="8"/>
      <c r="AB550" s="8"/>
    </row>
    <row r="551" spans="25:28" x14ac:dyDescent="0.2">
      <c r="Y551" s="10"/>
      <c r="Z551" s="8"/>
      <c r="AA551" s="8"/>
      <c r="AB551" s="8"/>
    </row>
    <row r="552" spans="25:28" x14ac:dyDescent="0.2">
      <c r="Y552" s="10"/>
      <c r="Z552" s="8"/>
      <c r="AA552" s="8"/>
      <c r="AB552" s="8"/>
    </row>
    <row r="553" spans="25:28" x14ac:dyDescent="0.2">
      <c r="Y553" s="10"/>
      <c r="Z553" s="8"/>
      <c r="AA553" s="8"/>
      <c r="AB553" s="8"/>
    </row>
    <row r="554" spans="25:28" x14ac:dyDescent="0.2">
      <c r="Y554" s="10"/>
      <c r="Z554" s="8"/>
      <c r="AA554" s="8"/>
      <c r="AB554" s="8"/>
    </row>
    <row r="555" spans="25:28" x14ac:dyDescent="0.2">
      <c r="Y555" s="10"/>
      <c r="Z555" s="8"/>
      <c r="AA555" s="8"/>
      <c r="AB555" s="8"/>
    </row>
    <row r="556" spans="25:28" x14ac:dyDescent="0.2">
      <c r="Y556" s="10"/>
      <c r="Z556" s="8"/>
      <c r="AA556" s="8"/>
      <c r="AB556" s="8"/>
    </row>
    <row r="557" spans="25:28" x14ac:dyDescent="0.2">
      <c r="Y557" s="10"/>
      <c r="Z557" s="8"/>
      <c r="AA557" s="8"/>
      <c r="AB557" s="8"/>
    </row>
    <row r="558" spans="25:28" x14ac:dyDescent="0.2">
      <c r="Y558" s="10"/>
      <c r="Z558" s="8"/>
      <c r="AA558" s="8"/>
      <c r="AB558" s="8"/>
    </row>
    <row r="559" spans="25:28" x14ac:dyDescent="0.2">
      <c r="Y559" s="10"/>
      <c r="Z559" s="8"/>
      <c r="AA559" s="8"/>
      <c r="AB559" s="8"/>
    </row>
    <row r="560" spans="25:28" x14ac:dyDescent="0.2">
      <c r="Y560" s="10"/>
      <c r="Z560" s="8"/>
      <c r="AA560" s="8"/>
      <c r="AB560" s="8"/>
    </row>
    <row r="561" spans="25:28" x14ac:dyDescent="0.2">
      <c r="Y561" s="10"/>
      <c r="Z561" s="8"/>
      <c r="AA561" s="8"/>
      <c r="AB561" s="8"/>
    </row>
    <row r="562" spans="25:28" x14ac:dyDescent="0.2">
      <c r="Y562" s="10"/>
      <c r="Z562" s="8"/>
      <c r="AA562" s="8"/>
      <c r="AB562" s="8"/>
    </row>
    <row r="563" spans="25:28" x14ac:dyDescent="0.2">
      <c r="Y563" s="10"/>
      <c r="Z563" s="8"/>
      <c r="AA563" s="8"/>
      <c r="AB563" s="8"/>
    </row>
    <row r="564" spans="25:28" x14ac:dyDescent="0.2">
      <c r="Y564" s="10"/>
      <c r="Z564" s="8"/>
      <c r="AA564" s="8"/>
      <c r="AB564" s="8"/>
    </row>
    <row r="565" spans="25:28" x14ac:dyDescent="0.2">
      <c r="Y565" s="10"/>
      <c r="Z565" s="8"/>
      <c r="AA565" s="8"/>
      <c r="AB565" s="8"/>
    </row>
    <row r="566" spans="25:28" x14ac:dyDescent="0.2">
      <c r="Y566" s="10"/>
      <c r="Z566" s="8"/>
      <c r="AA566" s="8"/>
      <c r="AB566" s="8"/>
    </row>
    <row r="567" spans="25:28" x14ac:dyDescent="0.2">
      <c r="Y567" s="10"/>
      <c r="Z567" s="8"/>
      <c r="AA567" s="8"/>
      <c r="AB567" s="8"/>
    </row>
    <row r="568" spans="25:28" x14ac:dyDescent="0.2">
      <c r="Y568" s="10"/>
      <c r="Z568" s="8"/>
      <c r="AA568" s="8"/>
      <c r="AB568" s="8"/>
    </row>
    <row r="569" spans="25:28" x14ac:dyDescent="0.2">
      <c r="Y569" s="10"/>
      <c r="Z569" s="8"/>
      <c r="AA569" s="8"/>
      <c r="AB569" s="8"/>
    </row>
    <row r="570" spans="25:28" x14ac:dyDescent="0.2">
      <c r="Y570" s="10"/>
      <c r="Z570" s="8"/>
      <c r="AA570" s="8"/>
      <c r="AB570" s="8"/>
    </row>
    <row r="571" spans="25:28" x14ac:dyDescent="0.2">
      <c r="Y571" s="10"/>
      <c r="Z571" s="8"/>
      <c r="AA571" s="8"/>
      <c r="AB571" s="8"/>
    </row>
    <row r="572" spans="25:28" x14ac:dyDescent="0.2">
      <c r="Y572" s="10"/>
      <c r="Z572" s="8"/>
      <c r="AA572" s="8"/>
      <c r="AB572" s="8"/>
    </row>
    <row r="573" spans="25:28" x14ac:dyDescent="0.2">
      <c r="Y573" s="10"/>
      <c r="Z573" s="8"/>
      <c r="AA573" s="8"/>
      <c r="AB573" s="8"/>
    </row>
    <row r="574" spans="25:28" x14ac:dyDescent="0.2">
      <c r="Y574" s="10"/>
      <c r="Z574" s="8"/>
      <c r="AA574" s="8"/>
      <c r="AB574" s="8"/>
    </row>
    <row r="575" spans="25:28" x14ac:dyDescent="0.2">
      <c r="Y575" s="10"/>
      <c r="Z575" s="8"/>
      <c r="AA575" s="8"/>
      <c r="AB575" s="8"/>
    </row>
    <row r="576" spans="25:28" x14ac:dyDescent="0.2">
      <c r="Y576" s="10"/>
      <c r="Z576" s="8"/>
      <c r="AA576" s="8"/>
      <c r="AB576" s="8"/>
    </row>
    <row r="577" spans="25:28" x14ac:dyDescent="0.2">
      <c r="Y577" s="10"/>
      <c r="Z577" s="8"/>
      <c r="AA577" s="8"/>
      <c r="AB577" s="8"/>
    </row>
    <row r="578" spans="25:28" x14ac:dyDescent="0.2">
      <c r="Y578" s="10"/>
      <c r="Z578" s="8"/>
      <c r="AA578" s="8"/>
      <c r="AB578" s="8"/>
    </row>
    <row r="579" spans="25:28" x14ac:dyDescent="0.2">
      <c r="Y579" s="10"/>
      <c r="Z579" s="8"/>
      <c r="AA579" s="8"/>
      <c r="AB579" s="8"/>
    </row>
    <row r="580" spans="25:28" x14ac:dyDescent="0.2">
      <c r="Y580" s="10"/>
      <c r="Z580" s="8"/>
      <c r="AA580" s="8"/>
      <c r="AB580" s="8"/>
    </row>
    <row r="581" spans="25:28" x14ac:dyDescent="0.2">
      <c r="Y581" s="10"/>
      <c r="Z581" s="8"/>
      <c r="AA581" s="8"/>
      <c r="AB581" s="8"/>
    </row>
    <row r="582" spans="25:28" x14ac:dyDescent="0.2">
      <c r="Y582" s="10"/>
      <c r="Z582" s="8"/>
      <c r="AA582" s="8"/>
      <c r="AB582" s="8"/>
    </row>
    <row r="583" spans="25:28" x14ac:dyDescent="0.2">
      <c r="Y583" s="10"/>
      <c r="Z583" s="8"/>
      <c r="AA583" s="8"/>
      <c r="AB583" s="8"/>
    </row>
    <row r="584" spans="25:28" x14ac:dyDescent="0.2">
      <c r="Y584" s="10"/>
      <c r="Z584" s="8"/>
      <c r="AA584" s="8"/>
      <c r="AB584" s="8"/>
    </row>
    <row r="585" spans="25:28" x14ac:dyDescent="0.2">
      <c r="Y585" s="10"/>
      <c r="Z585" s="8"/>
      <c r="AA585" s="8"/>
      <c r="AB585" s="8"/>
    </row>
    <row r="586" spans="25:28" x14ac:dyDescent="0.2">
      <c r="Y586" s="10"/>
      <c r="Z586" s="8"/>
      <c r="AA586" s="8"/>
      <c r="AB586" s="8"/>
    </row>
    <row r="587" spans="25:28" x14ac:dyDescent="0.2">
      <c r="Y587" s="10"/>
      <c r="Z587" s="8"/>
      <c r="AA587" s="8"/>
      <c r="AB587" s="8"/>
    </row>
    <row r="588" spans="25:28" x14ac:dyDescent="0.2">
      <c r="Y588" s="10"/>
      <c r="Z588" s="8"/>
      <c r="AA588" s="8"/>
      <c r="AB588" s="8"/>
    </row>
    <row r="589" spans="25:28" x14ac:dyDescent="0.2">
      <c r="Y589" s="10"/>
      <c r="Z589" s="8"/>
      <c r="AA589" s="8"/>
      <c r="AB589" s="8"/>
    </row>
    <row r="590" spans="25:28" x14ac:dyDescent="0.2">
      <c r="Y590" s="10"/>
      <c r="Z590" s="8"/>
      <c r="AA590" s="8"/>
      <c r="AB590" s="8"/>
    </row>
    <row r="591" spans="25:28" x14ac:dyDescent="0.2">
      <c r="Y591" s="10"/>
      <c r="Z591" s="8"/>
      <c r="AA591" s="8"/>
      <c r="AB591" s="8"/>
    </row>
    <row r="592" spans="25:28" x14ac:dyDescent="0.2">
      <c r="Y592" s="10"/>
      <c r="Z592" s="8"/>
      <c r="AA592" s="8"/>
      <c r="AB592" s="8"/>
    </row>
    <row r="593" spans="25:28" x14ac:dyDescent="0.2">
      <c r="Y593" s="10"/>
      <c r="Z593" s="8"/>
      <c r="AA593" s="8"/>
      <c r="AB593" s="8"/>
    </row>
    <row r="594" spans="25:28" x14ac:dyDescent="0.2">
      <c r="Y594" s="10"/>
      <c r="Z594" s="8"/>
      <c r="AA594" s="8"/>
      <c r="AB594" s="8"/>
    </row>
    <row r="595" spans="25:28" x14ac:dyDescent="0.2">
      <c r="Y595" s="10"/>
      <c r="Z595" s="8"/>
      <c r="AA595" s="8"/>
      <c r="AB595" s="8"/>
    </row>
    <row r="596" spans="25:28" x14ac:dyDescent="0.2">
      <c r="Y596" s="10"/>
      <c r="Z596" s="8"/>
      <c r="AA596" s="8"/>
      <c r="AB596" s="8"/>
    </row>
    <row r="597" spans="25:28" x14ac:dyDescent="0.2">
      <c r="Y597" s="10"/>
      <c r="Z597" s="8"/>
      <c r="AA597" s="8"/>
      <c r="AB597" s="8"/>
    </row>
    <row r="598" spans="25:28" x14ac:dyDescent="0.2">
      <c r="Y598" s="10"/>
      <c r="Z598" s="8"/>
      <c r="AA598" s="8"/>
      <c r="AB598" s="8"/>
    </row>
    <row r="599" spans="25:28" x14ac:dyDescent="0.2">
      <c r="Y599" s="10"/>
      <c r="Z599" s="8"/>
      <c r="AA599" s="8"/>
      <c r="AB599" s="8"/>
    </row>
    <row r="600" spans="25:28" x14ac:dyDescent="0.2">
      <c r="Y600" s="10"/>
      <c r="Z600" s="8"/>
      <c r="AA600" s="8"/>
      <c r="AB600" s="8"/>
    </row>
    <row r="601" spans="25:28" x14ac:dyDescent="0.2">
      <c r="Y601" s="10"/>
      <c r="Z601" s="8"/>
      <c r="AA601" s="8"/>
      <c r="AB601" s="8"/>
    </row>
    <row r="602" spans="25:28" x14ac:dyDescent="0.2">
      <c r="Y602" s="10"/>
      <c r="Z602" s="8"/>
      <c r="AA602" s="8"/>
      <c r="AB602" s="8"/>
    </row>
    <row r="603" spans="25:28" x14ac:dyDescent="0.2">
      <c r="Y603" s="10"/>
      <c r="Z603" s="8"/>
      <c r="AA603" s="8"/>
      <c r="AB603" s="8"/>
    </row>
    <row r="604" spans="25:28" x14ac:dyDescent="0.2">
      <c r="Y604" s="10"/>
      <c r="Z604" s="8"/>
      <c r="AA604" s="8"/>
      <c r="AB604" s="8"/>
    </row>
    <row r="605" spans="25:28" x14ac:dyDescent="0.2">
      <c r="Y605" s="10"/>
      <c r="Z605" s="8"/>
      <c r="AA605" s="8"/>
      <c r="AB605" s="8"/>
    </row>
    <row r="606" spans="25:28" x14ac:dyDescent="0.2">
      <c r="Y606" s="10"/>
      <c r="Z606" s="8"/>
      <c r="AA606" s="8"/>
      <c r="AB606" s="8"/>
    </row>
    <row r="607" spans="25:28" x14ac:dyDescent="0.2">
      <c r="Y607" s="10"/>
      <c r="Z607" s="8"/>
      <c r="AA607" s="8"/>
      <c r="AB607" s="8"/>
    </row>
    <row r="608" spans="25:28" x14ac:dyDescent="0.2">
      <c r="Y608" s="10"/>
      <c r="Z608" s="8"/>
      <c r="AA608" s="8"/>
      <c r="AB608" s="8"/>
    </row>
    <row r="609" spans="25:28" x14ac:dyDescent="0.2">
      <c r="Y609" s="10"/>
      <c r="Z609" s="8"/>
      <c r="AA609" s="8"/>
      <c r="AB609" s="8"/>
    </row>
    <row r="610" spans="25:28" x14ac:dyDescent="0.2">
      <c r="Y610" s="10"/>
      <c r="Z610" s="8"/>
      <c r="AA610" s="8"/>
      <c r="AB610" s="8"/>
    </row>
    <row r="611" spans="25:28" x14ac:dyDescent="0.2">
      <c r="Y611" s="10"/>
      <c r="Z611" s="8"/>
      <c r="AA611" s="8"/>
      <c r="AB611" s="8"/>
    </row>
    <row r="612" spans="25:28" x14ac:dyDescent="0.2">
      <c r="Y612" s="10"/>
      <c r="Z612" s="8"/>
      <c r="AA612" s="8"/>
      <c r="AB612" s="8"/>
    </row>
    <row r="613" spans="25:28" x14ac:dyDescent="0.2">
      <c r="Y613" s="10"/>
      <c r="Z613" s="8"/>
      <c r="AA613" s="8"/>
      <c r="AB613" s="8"/>
    </row>
    <row r="614" spans="25:28" x14ac:dyDescent="0.2">
      <c r="Y614" s="10"/>
      <c r="Z614" s="8"/>
      <c r="AA614" s="8"/>
      <c r="AB614" s="8"/>
    </row>
    <row r="615" spans="25:28" x14ac:dyDescent="0.2">
      <c r="Y615" s="10"/>
      <c r="Z615" s="8"/>
      <c r="AA615" s="8"/>
      <c r="AB615" s="8"/>
    </row>
    <row r="616" spans="25:28" x14ac:dyDescent="0.2">
      <c r="Y616" s="10"/>
      <c r="Z616" s="8"/>
      <c r="AA616" s="8"/>
      <c r="AB616" s="8"/>
    </row>
    <row r="617" spans="25:28" x14ac:dyDescent="0.2">
      <c r="Y617" s="10"/>
      <c r="Z617" s="8"/>
      <c r="AA617" s="8"/>
      <c r="AB617" s="8"/>
    </row>
    <row r="618" spans="25:28" x14ac:dyDescent="0.2">
      <c r="Y618" s="10"/>
      <c r="Z618" s="8"/>
      <c r="AA618" s="8"/>
      <c r="AB618" s="8"/>
    </row>
    <row r="619" spans="25:28" x14ac:dyDescent="0.2">
      <c r="Y619" s="10"/>
      <c r="Z619" s="8"/>
      <c r="AA619" s="8"/>
      <c r="AB619" s="8"/>
    </row>
    <row r="620" spans="25:28" x14ac:dyDescent="0.2">
      <c r="Y620" s="10"/>
      <c r="Z620" s="8"/>
      <c r="AA620" s="8"/>
      <c r="AB620" s="8"/>
    </row>
    <row r="621" spans="25:28" x14ac:dyDescent="0.2">
      <c r="Y621" s="10"/>
      <c r="Z621" s="8"/>
      <c r="AA621" s="8"/>
      <c r="AB621" s="8"/>
    </row>
    <row r="622" spans="25:28" x14ac:dyDescent="0.2">
      <c r="Y622" s="10"/>
      <c r="Z622" s="8"/>
      <c r="AA622" s="8"/>
      <c r="AB622" s="8"/>
    </row>
    <row r="623" spans="25:28" x14ac:dyDescent="0.2">
      <c r="Y623" s="10"/>
      <c r="Z623" s="8"/>
      <c r="AA623" s="8"/>
      <c r="AB623" s="8"/>
    </row>
    <row r="624" spans="25:28" x14ac:dyDescent="0.2">
      <c r="Y624" s="10"/>
      <c r="Z624" s="8"/>
      <c r="AA624" s="8"/>
      <c r="AB624" s="8"/>
    </row>
    <row r="625" spans="25:28" x14ac:dyDescent="0.2">
      <c r="Y625" s="10"/>
      <c r="Z625" s="8"/>
      <c r="AA625" s="8"/>
      <c r="AB625" s="8"/>
    </row>
    <row r="626" spans="25:28" x14ac:dyDescent="0.2">
      <c r="Y626" s="10"/>
      <c r="Z626" s="8"/>
      <c r="AA626" s="8"/>
      <c r="AB626" s="8"/>
    </row>
    <row r="627" spans="25:28" x14ac:dyDescent="0.2">
      <c r="Y627" s="10"/>
      <c r="Z627" s="8"/>
      <c r="AA627" s="8"/>
      <c r="AB627" s="8"/>
    </row>
    <row r="628" spans="25:28" x14ac:dyDescent="0.2">
      <c r="Y628" s="10"/>
      <c r="Z628" s="8"/>
      <c r="AA628" s="8"/>
      <c r="AB628" s="8"/>
    </row>
    <row r="629" spans="25:28" x14ac:dyDescent="0.2">
      <c r="Y629" s="10"/>
      <c r="Z629" s="8"/>
      <c r="AA629" s="8"/>
      <c r="AB629" s="8"/>
    </row>
    <row r="630" spans="25:28" x14ac:dyDescent="0.2">
      <c r="Y630" s="10"/>
      <c r="Z630" s="8"/>
      <c r="AA630" s="8"/>
      <c r="AB630" s="8"/>
    </row>
    <row r="631" spans="25:28" x14ac:dyDescent="0.2">
      <c r="Y631" s="10"/>
      <c r="Z631" s="8"/>
      <c r="AA631" s="8"/>
      <c r="AB631" s="8"/>
    </row>
    <row r="632" spans="25:28" x14ac:dyDescent="0.2">
      <c r="Y632" s="10"/>
      <c r="Z632" s="8"/>
      <c r="AA632" s="8"/>
      <c r="AB632" s="8"/>
    </row>
    <row r="633" spans="25:28" x14ac:dyDescent="0.2">
      <c r="Y633" s="10"/>
      <c r="Z633" s="8"/>
      <c r="AA633" s="8"/>
      <c r="AB633" s="8"/>
    </row>
    <row r="634" spans="25:28" x14ac:dyDescent="0.2">
      <c r="Y634" s="10"/>
      <c r="Z634" s="8"/>
      <c r="AA634" s="8"/>
      <c r="AB634" s="8"/>
    </row>
    <row r="635" spans="25:28" x14ac:dyDescent="0.2">
      <c r="Y635" s="10"/>
      <c r="Z635" s="8"/>
      <c r="AA635" s="8"/>
      <c r="AB635" s="8"/>
    </row>
    <row r="636" spans="25:28" x14ac:dyDescent="0.2">
      <c r="Y636" s="10"/>
      <c r="Z636" s="8"/>
      <c r="AA636" s="8"/>
      <c r="AB636" s="8"/>
    </row>
    <row r="637" spans="25:28" x14ac:dyDescent="0.2">
      <c r="Y637" s="10"/>
      <c r="Z637" s="8"/>
      <c r="AA637" s="8"/>
      <c r="AB637" s="8"/>
    </row>
    <row r="638" spans="25:28" x14ac:dyDescent="0.2">
      <c r="Y638" s="10"/>
      <c r="Z638" s="8"/>
      <c r="AA638" s="8"/>
      <c r="AB638" s="8"/>
    </row>
    <row r="639" spans="25:28" x14ac:dyDescent="0.2">
      <c r="Y639" s="10"/>
      <c r="Z639" s="8"/>
      <c r="AA639" s="8"/>
      <c r="AB639" s="8"/>
    </row>
    <row r="640" spans="25:28" x14ac:dyDescent="0.2">
      <c r="Y640" s="10"/>
      <c r="Z640" s="8"/>
      <c r="AA640" s="8"/>
      <c r="AB640" s="8"/>
    </row>
    <row r="641" spans="25:28" x14ac:dyDescent="0.2">
      <c r="Y641" s="10"/>
      <c r="Z641" s="8"/>
      <c r="AA641" s="8"/>
      <c r="AB641" s="8"/>
    </row>
    <row r="642" spans="25:28" x14ac:dyDescent="0.2">
      <c r="Y642" s="10"/>
      <c r="Z642" s="8"/>
      <c r="AA642" s="8"/>
      <c r="AB642" s="8"/>
    </row>
    <row r="643" spans="25:28" x14ac:dyDescent="0.2">
      <c r="Y643" s="10"/>
      <c r="Z643" s="8"/>
      <c r="AA643" s="8"/>
      <c r="AB643" s="8"/>
    </row>
    <row r="644" spans="25:28" x14ac:dyDescent="0.2">
      <c r="Y644" s="10"/>
      <c r="Z644" s="8"/>
      <c r="AA644" s="8"/>
      <c r="AB644" s="8"/>
    </row>
    <row r="645" spans="25:28" x14ac:dyDescent="0.2">
      <c r="Y645" s="10"/>
      <c r="Z645" s="8"/>
      <c r="AA645" s="8"/>
      <c r="AB645" s="8"/>
    </row>
    <row r="646" spans="25:28" x14ac:dyDescent="0.2">
      <c r="Y646" s="10"/>
      <c r="Z646" s="8"/>
      <c r="AA646" s="8"/>
      <c r="AB646" s="8"/>
    </row>
    <row r="647" spans="25:28" x14ac:dyDescent="0.2">
      <c r="Y647" s="10"/>
      <c r="Z647" s="8"/>
      <c r="AA647" s="8"/>
      <c r="AB647" s="8"/>
    </row>
    <row r="648" spans="25:28" x14ac:dyDescent="0.2">
      <c r="Y648" s="10"/>
      <c r="Z648" s="8"/>
      <c r="AA648" s="8"/>
      <c r="AB648" s="8"/>
    </row>
    <row r="649" spans="25:28" x14ac:dyDescent="0.2">
      <c r="Y649" s="10"/>
      <c r="Z649" s="8"/>
      <c r="AA649" s="8"/>
      <c r="AB649" s="8"/>
    </row>
    <row r="650" spans="25:28" x14ac:dyDescent="0.2">
      <c r="Y650" s="10"/>
      <c r="Z650" s="8"/>
      <c r="AA650" s="8"/>
      <c r="AB650" s="8"/>
    </row>
    <row r="651" spans="25:28" x14ac:dyDescent="0.2">
      <c r="Y651" s="10"/>
      <c r="Z651" s="8"/>
      <c r="AA651" s="8"/>
      <c r="AB651" s="8"/>
    </row>
    <row r="652" spans="25:28" x14ac:dyDescent="0.2">
      <c r="Y652" s="10"/>
      <c r="Z652" s="8"/>
      <c r="AA652" s="8"/>
      <c r="AB652" s="8"/>
    </row>
    <row r="653" spans="25:28" x14ac:dyDescent="0.2">
      <c r="Y653" s="10"/>
      <c r="Z653" s="8"/>
      <c r="AA653" s="8"/>
      <c r="AB653" s="8"/>
    </row>
    <row r="654" spans="25:28" x14ac:dyDescent="0.2">
      <c r="Y654" s="10"/>
      <c r="Z654" s="8"/>
      <c r="AA654" s="8"/>
      <c r="AB654" s="8"/>
    </row>
    <row r="655" spans="25:28" x14ac:dyDescent="0.2">
      <c r="Y655" s="10"/>
      <c r="Z655" s="8"/>
      <c r="AA655" s="8"/>
      <c r="AB655" s="8"/>
    </row>
    <row r="656" spans="25:28" x14ac:dyDescent="0.2">
      <c r="Y656" s="10"/>
      <c r="Z656" s="8"/>
      <c r="AA656" s="8"/>
      <c r="AB656" s="8"/>
    </row>
    <row r="657" spans="25:28" x14ac:dyDescent="0.2">
      <c r="Y657" s="10"/>
      <c r="Z657" s="8"/>
      <c r="AA657" s="8"/>
      <c r="AB657" s="8"/>
    </row>
    <row r="658" spans="25:28" x14ac:dyDescent="0.2">
      <c r="Y658" s="10"/>
      <c r="Z658" s="8"/>
      <c r="AA658" s="8"/>
      <c r="AB658" s="8"/>
    </row>
    <row r="659" spans="25:28" x14ac:dyDescent="0.2">
      <c r="Y659" s="10"/>
      <c r="Z659" s="8"/>
      <c r="AA659" s="8"/>
      <c r="AB659" s="8"/>
    </row>
    <row r="660" spans="25:28" x14ac:dyDescent="0.2">
      <c r="Y660" s="10"/>
      <c r="Z660" s="8"/>
      <c r="AA660" s="8"/>
      <c r="AB660" s="8"/>
    </row>
    <row r="661" spans="25:28" x14ac:dyDescent="0.2">
      <c r="Y661" s="10"/>
      <c r="Z661" s="8"/>
      <c r="AA661" s="8"/>
      <c r="AB661" s="8"/>
    </row>
    <row r="662" spans="25:28" x14ac:dyDescent="0.2">
      <c r="Y662" s="10"/>
      <c r="Z662" s="8"/>
      <c r="AA662" s="8"/>
      <c r="AB662" s="8"/>
    </row>
    <row r="663" spans="25:28" x14ac:dyDescent="0.2">
      <c r="Y663" s="10"/>
      <c r="Z663" s="8"/>
      <c r="AA663" s="8"/>
      <c r="AB663" s="8"/>
    </row>
    <row r="664" spans="25:28" x14ac:dyDescent="0.2">
      <c r="Y664" s="10"/>
      <c r="Z664" s="8"/>
      <c r="AA664" s="8"/>
      <c r="AB664" s="8"/>
    </row>
    <row r="665" spans="25:28" x14ac:dyDescent="0.2">
      <c r="Y665" s="10"/>
      <c r="Z665" s="8"/>
      <c r="AA665" s="8"/>
      <c r="AB665" s="8"/>
    </row>
    <row r="666" spans="25:28" x14ac:dyDescent="0.2">
      <c r="Y666" s="10"/>
      <c r="Z666" s="8"/>
      <c r="AA666" s="8"/>
      <c r="AB666" s="8"/>
    </row>
    <row r="667" spans="25:28" x14ac:dyDescent="0.2">
      <c r="Y667" s="10"/>
      <c r="Z667" s="8"/>
      <c r="AA667" s="8"/>
      <c r="AB667" s="8"/>
    </row>
    <row r="668" spans="25:28" x14ac:dyDescent="0.2">
      <c r="Y668" s="10"/>
      <c r="Z668" s="8"/>
      <c r="AA668" s="8"/>
      <c r="AB668" s="8"/>
    </row>
    <row r="669" spans="25:28" x14ac:dyDescent="0.2">
      <c r="Y669" s="10"/>
      <c r="Z669" s="8"/>
      <c r="AA669" s="8"/>
      <c r="AB669" s="8"/>
    </row>
    <row r="670" spans="25:28" x14ac:dyDescent="0.2">
      <c r="Y670" s="10"/>
      <c r="Z670" s="8"/>
      <c r="AA670" s="8"/>
      <c r="AB670" s="8"/>
    </row>
    <row r="671" spans="25:28" x14ac:dyDescent="0.2">
      <c r="Y671" s="10"/>
      <c r="Z671" s="8"/>
      <c r="AA671" s="8"/>
      <c r="AB671" s="8"/>
    </row>
    <row r="672" spans="25:28" x14ac:dyDescent="0.2">
      <c r="Y672" s="10"/>
      <c r="Z672" s="8"/>
      <c r="AA672" s="8"/>
      <c r="AB672" s="8"/>
    </row>
    <row r="673" spans="25:28" x14ac:dyDescent="0.2">
      <c r="Y673" s="10"/>
      <c r="Z673" s="8"/>
      <c r="AA673" s="8"/>
      <c r="AB673" s="8"/>
    </row>
    <row r="674" spans="25:28" x14ac:dyDescent="0.2">
      <c r="Y674" s="10"/>
      <c r="Z674" s="8"/>
      <c r="AA674" s="8"/>
      <c r="AB674" s="8"/>
    </row>
    <row r="675" spans="25:28" x14ac:dyDescent="0.2">
      <c r="Y675" s="10"/>
      <c r="Z675" s="8"/>
      <c r="AA675" s="8"/>
      <c r="AB675" s="8"/>
    </row>
    <row r="676" spans="25:28" x14ac:dyDescent="0.2">
      <c r="Y676" s="10"/>
      <c r="Z676" s="8"/>
      <c r="AA676" s="8"/>
      <c r="AB676" s="8"/>
    </row>
    <row r="677" spans="25:28" x14ac:dyDescent="0.2">
      <c r="Y677" s="10"/>
      <c r="Z677" s="8"/>
      <c r="AA677" s="8"/>
      <c r="AB677" s="8"/>
    </row>
    <row r="678" spans="25:28" x14ac:dyDescent="0.2">
      <c r="Y678" s="10"/>
      <c r="Z678" s="8"/>
      <c r="AA678" s="8"/>
      <c r="AB678" s="8"/>
    </row>
    <row r="679" spans="25:28" x14ac:dyDescent="0.2">
      <c r="Y679" s="10"/>
      <c r="Z679" s="8"/>
      <c r="AA679" s="8"/>
      <c r="AB679" s="8"/>
    </row>
    <row r="680" spans="25:28" x14ac:dyDescent="0.2">
      <c r="Y680" s="10"/>
      <c r="Z680" s="8"/>
      <c r="AA680" s="8"/>
      <c r="AB680" s="8"/>
    </row>
    <row r="681" spans="25:28" x14ac:dyDescent="0.2">
      <c r="Y681" s="10"/>
      <c r="Z681" s="8"/>
      <c r="AA681" s="8"/>
      <c r="AB681" s="8"/>
    </row>
    <row r="682" spans="25:28" x14ac:dyDescent="0.2">
      <c r="Y682" s="10"/>
      <c r="Z682" s="8"/>
      <c r="AA682" s="8"/>
      <c r="AB682" s="8"/>
    </row>
    <row r="683" spans="25:28" x14ac:dyDescent="0.2">
      <c r="Y683" s="10"/>
      <c r="Z683" s="8"/>
      <c r="AA683" s="8"/>
      <c r="AB683" s="8"/>
    </row>
    <row r="684" spans="25:28" x14ac:dyDescent="0.2">
      <c r="Y684" s="10"/>
      <c r="Z684" s="8"/>
      <c r="AA684" s="8"/>
      <c r="AB684" s="8"/>
    </row>
    <row r="685" spans="25:28" x14ac:dyDescent="0.2">
      <c r="Y685" s="10"/>
      <c r="Z685" s="8"/>
      <c r="AA685" s="8"/>
      <c r="AB685" s="8"/>
    </row>
    <row r="686" spans="25:28" x14ac:dyDescent="0.2">
      <c r="Y686" s="10"/>
      <c r="Z686" s="8"/>
      <c r="AA686" s="8"/>
      <c r="AB686" s="8"/>
    </row>
    <row r="687" spans="25:28" x14ac:dyDescent="0.2">
      <c r="Y687" s="10"/>
      <c r="Z687" s="8"/>
      <c r="AA687" s="8"/>
      <c r="AB687" s="8"/>
    </row>
    <row r="688" spans="25:28" x14ac:dyDescent="0.2">
      <c r="Y688" s="10"/>
      <c r="Z688" s="8"/>
      <c r="AA688" s="8"/>
      <c r="AB688" s="8"/>
    </row>
    <row r="689" spans="25:28" x14ac:dyDescent="0.2">
      <c r="Y689" s="10"/>
      <c r="Z689" s="8"/>
      <c r="AA689" s="8"/>
      <c r="AB689" s="8"/>
    </row>
    <row r="690" spans="25:28" x14ac:dyDescent="0.2">
      <c r="Y690" s="10"/>
      <c r="Z690" s="8"/>
      <c r="AA690" s="8"/>
      <c r="AB690" s="8"/>
    </row>
    <row r="691" spans="25:28" x14ac:dyDescent="0.2">
      <c r="Y691" s="10"/>
      <c r="Z691" s="8"/>
      <c r="AA691" s="8"/>
      <c r="AB691" s="8"/>
    </row>
    <row r="692" spans="25:28" x14ac:dyDescent="0.2">
      <c r="Y692" s="10"/>
      <c r="Z692" s="8"/>
      <c r="AA692" s="8"/>
      <c r="AB692" s="8"/>
    </row>
    <row r="693" spans="25:28" x14ac:dyDescent="0.2">
      <c r="Y693" s="10"/>
      <c r="Z693" s="8"/>
      <c r="AA693" s="8"/>
      <c r="AB693" s="8"/>
    </row>
    <row r="694" spans="25:28" x14ac:dyDescent="0.2">
      <c r="Y694" s="10"/>
      <c r="Z694" s="8"/>
      <c r="AA694" s="8"/>
      <c r="AB694" s="8"/>
    </row>
    <row r="695" spans="25:28" x14ac:dyDescent="0.2">
      <c r="Y695" s="10"/>
      <c r="Z695" s="8"/>
      <c r="AA695" s="8"/>
      <c r="AB695" s="8"/>
    </row>
    <row r="696" spans="25:28" x14ac:dyDescent="0.2">
      <c r="Y696" s="10"/>
      <c r="Z696" s="8"/>
      <c r="AA696" s="8"/>
      <c r="AB696" s="8"/>
    </row>
    <row r="697" spans="25:28" x14ac:dyDescent="0.2">
      <c r="Y697" s="10"/>
      <c r="Z697" s="8"/>
      <c r="AA697" s="8"/>
      <c r="AB697" s="8"/>
    </row>
    <row r="698" spans="25:28" x14ac:dyDescent="0.2">
      <c r="Y698" s="10"/>
      <c r="Z698" s="8"/>
      <c r="AA698" s="8"/>
      <c r="AB698" s="8"/>
    </row>
    <row r="699" spans="25:28" x14ac:dyDescent="0.2">
      <c r="Y699" s="10"/>
      <c r="Z699" s="8"/>
      <c r="AA699" s="8"/>
      <c r="AB699" s="8"/>
    </row>
    <row r="700" spans="25:28" x14ac:dyDescent="0.2">
      <c r="Y700" s="10"/>
      <c r="Z700" s="8"/>
      <c r="AA700" s="8"/>
      <c r="AB700" s="8"/>
    </row>
    <row r="701" spans="25:28" x14ac:dyDescent="0.2">
      <c r="Y701" s="10"/>
      <c r="Z701" s="8"/>
      <c r="AA701" s="8"/>
      <c r="AB701" s="8"/>
    </row>
    <row r="702" spans="25:28" x14ac:dyDescent="0.2">
      <c r="Y702" s="10"/>
      <c r="Z702" s="8"/>
      <c r="AA702" s="8"/>
      <c r="AB702" s="8"/>
    </row>
    <row r="703" spans="25:28" x14ac:dyDescent="0.2">
      <c r="Y703" s="10"/>
      <c r="Z703" s="8"/>
      <c r="AA703" s="8"/>
      <c r="AB703" s="8"/>
    </row>
    <row r="704" spans="25:28" x14ac:dyDescent="0.2">
      <c r="Y704" s="10"/>
      <c r="Z704" s="8"/>
      <c r="AA704" s="8"/>
      <c r="AB704" s="8"/>
    </row>
    <row r="705" spans="24:29" x14ac:dyDescent="0.2">
      <c r="Y705" s="10"/>
      <c r="Z705" s="8"/>
      <c r="AA705" s="8"/>
      <c r="AB705" s="8"/>
    </row>
    <row r="706" spans="24:29" x14ac:dyDescent="0.2">
      <c r="Y706" s="10"/>
      <c r="Z706" s="8"/>
      <c r="AA706" s="8"/>
      <c r="AB706" s="8"/>
    </row>
    <row r="707" spans="24:29" x14ac:dyDescent="0.2">
      <c r="Y707" s="10"/>
      <c r="Z707" s="8"/>
      <c r="AA707" s="8"/>
      <c r="AB707" s="8"/>
    </row>
    <row r="708" spans="24:29" x14ac:dyDescent="0.2">
      <c r="Y708" s="10"/>
      <c r="Z708" s="8"/>
      <c r="AA708" s="8"/>
      <c r="AB708" s="8"/>
    </row>
    <row r="709" spans="24:29" x14ac:dyDescent="0.2">
      <c r="Y709" s="10"/>
      <c r="Z709" s="8"/>
      <c r="AA709" s="8"/>
      <c r="AB709" s="8"/>
    </row>
    <row r="710" spans="24:29" x14ac:dyDescent="0.2">
      <c r="Y710" s="10"/>
      <c r="Z710" s="8"/>
      <c r="AA710" s="8"/>
      <c r="AB710" s="8"/>
    </row>
    <row r="711" spans="24:29" x14ac:dyDescent="0.2">
      <c r="Y711" s="10"/>
      <c r="Z711" s="8"/>
      <c r="AA711" s="8"/>
      <c r="AB711" s="8"/>
    </row>
    <row r="712" spans="24:29" x14ac:dyDescent="0.2">
      <c r="Y712" s="10"/>
      <c r="Z712" s="8"/>
      <c r="AA712" s="8"/>
      <c r="AB712" s="8"/>
    </row>
    <row r="713" spans="24:29" x14ac:dyDescent="0.2">
      <c r="Y713" s="10"/>
      <c r="Z713" s="8"/>
      <c r="AA713" s="8"/>
      <c r="AB713" s="8"/>
    </row>
    <row r="714" spans="24:29" x14ac:dyDescent="0.2">
      <c r="Y714" s="10"/>
      <c r="Z714" s="8"/>
      <c r="AA714" s="8"/>
      <c r="AB714" s="8"/>
    </row>
    <row r="715" spans="24:29" x14ac:dyDescent="0.2">
      <c r="Y715" s="10"/>
      <c r="Z715" s="8"/>
      <c r="AA715" s="8"/>
      <c r="AB715" s="8"/>
    </row>
    <row r="716" spans="24:29" x14ac:dyDescent="0.2">
      <c r="Y716" s="10"/>
      <c r="Z716" s="8"/>
      <c r="AA716" s="8"/>
      <c r="AB716" s="8"/>
    </row>
    <row r="717" spans="24:29" x14ac:dyDescent="0.2">
      <c r="Y717" s="10"/>
      <c r="Z717" s="8"/>
      <c r="AA717" s="8"/>
      <c r="AB717" s="8"/>
    </row>
    <row r="718" spans="24:29" x14ac:dyDescent="0.2">
      <c r="Y718" s="10"/>
      <c r="Z718" s="10"/>
      <c r="AA718" s="10"/>
      <c r="AB718" s="10"/>
      <c r="AC718" s="11"/>
    </row>
    <row r="719" spans="24:29" x14ac:dyDescent="0.2">
      <c r="X719" s="16"/>
      <c r="Z719" s="11"/>
      <c r="AA719" s="11"/>
      <c r="AB719" s="11"/>
      <c r="AC719" s="11"/>
    </row>
    <row r="720" spans="24:29" x14ac:dyDescent="0.2">
      <c r="Y720" s="10"/>
      <c r="Z720" s="10"/>
      <c r="AA720" s="10"/>
      <c r="AB720" s="10"/>
      <c r="AC720" s="11"/>
    </row>
    <row r="721" spans="25:29" x14ac:dyDescent="0.2">
      <c r="Y721" s="10"/>
      <c r="Z721" s="10"/>
      <c r="AA721" s="10"/>
      <c r="AB721" s="10"/>
      <c r="AC721" s="11"/>
    </row>
    <row r="722" spans="25:29" x14ac:dyDescent="0.2">
      <c r="Y722" s="10"/>
      <c r="Z722" s="10"/>
      <c r="AA722" s="10"/>
      <c r="AB722" s="10"/>
      <c r="AC722" s="11"/>
    </row>
    <row r="723" spans="25:29" x14ac:dyDescent="0.2">
      <c r="Y723" s="10"/>
      <c r="Z723" s="10"/>
      <c r="AA723" s="10"/>
      <c r="AB723" s="10"/>
      <c r="AC723" s="11"/>
    </row>
    <row r="724" spans="25:29" x14ac:dyDescent="0.2">
      <c r="Y724" s="10"/>
      <c r="Z724" s="10"/>
      <c r="AA724" s="10"/>
      <c r="AB724" s="10"/>
      <c r="AC724" s="11"/>
    </row>
    <row r="725" spans="25:29" x14ac:dyDescent="0.2">
      <c r="Y725" s="10"/>
      <c r="Z725" s="10"/>
      <c r="AA725" s="10"/>
      <c r="AB725" s="10"/>
      <c r="AC725" s="11"/>
    </row>
    <row r="726" spans="25:29" x14ac:dyDescent="0.2">
      <c r="Y726" s="10"/>
      <c r="Z726" s="10"/>
      <c r="AA726" s="10"/>
      <c r="AB726" s="10"/>
      <c r="AC726" s="11"/>
    </row>
    <row r="728" spans="25:29" x14ac:dyDescent="0.2">
      <c r="Y728" s="10"/>
      <c r="Z728" s="10"/>
      <c r="AA728" s="10"/>
      <c r="AB728" s="10"/>
      <c r="AC728" s="1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5"/>
  <sheetViews>
    <sheetView tabSelected="1" workbookViewId="0">
      <selection activeCell="A10" sqref="A10"/>
    </sheetView>
  </sheetViews>
  <sheetFormatPr baseColWidth="10" defaultRowHeight="16" x14ac:dyDescent="0.2"/>
  <cols>
    <col min="1" max="1" width="22.1640625" style="21" bestFit="1" customWidth="1"/>
    <col min="2" max="2" width="7.83203125" style="20" bestFit="1" customWidth="1"/>
    <col min="3" max="3" width="5.33203125" style="20" bestFit="1" customWidth="1"/>
    <col min="4" max="4" width="7.5" style="20" bestFit="1" customWidth="1"/>
    <col min="5" max="5" width="6.83203125" style="20" bestFit="1" customWidth="1"/>
    <col min="6" max="6" width="7.5" style="20" bestFit="1" customWidth="1"/>
    <col min="7" max="7" width="6" style="20" customWidth="1"/>
    <col min="8" max="8" width="6.33203125" style="20" customWidth="1"/>
    <col min="9" max="9" width="6.5" style="20" customWidth="1"/>
    <col min="10" max="10" width="12.1640625" style="20" bestFit="1" customWidth="1"/>
    <col min="11" max="11" width="9.6640625" style="20" bestFit="1" customWidth="1"/>
    <col min="12" max="12" width="7.6640625" style="20" bestFit="1" customWidth="1"/>
    <col min="13" max="13" width="10.83203125" style="20"/>
    <col min="14" max="17" width="25.83203125" style="20" bestFit="1" customWidth="1"/>
    <col min="18" max="16384" width="10.83203125" style="20"/>
  </cols>
  <sheetData>
    <row r="1" spans="1:17" x14ac:dyDescent="0.2">
      <c r="A1" s="47" t="s">
        <v>96</v>
      </c>
      <c r="B1" s="47" t="s">
        <v>118</v>
      </c>
      <c r="C1" s="55" t="s">
        <v>82</v>
      </c>
      <c r="D1" s="55" t="s">
        <v>119</v>
      </c>
      <c r="E1" s="55" t="s">
        <v>121</v>
      </c>
      <c r="F1" s="55" t="s">
        <v>120</v>
      </c>
      <c r="G1" s="55" t="s">
        <v>83</v>
      </c>
      <c r="H1" s="55" t="s">
        <v>113</v>
      </c>
      <c r="I1" s="55" t="s">
        <v>115</v>
      </c>
      <c r="J1" s="55" t="s">
        <v>114</v>
      </c>
      <c r="K1" s="55" t="s">
        <v>116</v>
      </c>
      <c r="L1" s="55" t="s">
        <v>117</v>
      </c>
      <c r="M1" s="17"/>
      <c r="N1" s="18" t="s">
        <v>90</v>
      </c>
      <c r="O1" s="19" t="s">
        <v>91</v>
      </c>
      <c r="P1" s="19" t="s">
        <v>92</v>
      </c>
      <c r="Q1" s="19" t="s">
        <v>93</v>
      </c>
    </row>
    <row r="2" spans="1:17" x14ac:dyDescent="0.2">
      <c r="A2" s="48" t="s">
        <v>97</v>
      </c>
      <c r="B2" s="50">
        <v>0.11269999999999999</v>
      </c>
      <c r="C2" s="50">
        <v>9.3399999999999997E-2</v>
      </c>
      <c r="D2" s="50">
        <v>0.10675584865266474</v>
      </c>
      <c r="E2" s="50">
        <v>0.11260000000000001</v>
      </c>
      <c r="F2" s="50">
        <v>0.1171604710418695</v>
      </c>
      <c r="G2" s="50">
        <v>0.13519999999999999</v>
      </c>
      <c r="H2" s="50">
        <v>7.7000000000000002E-3</v>
      </c>
      <c r="I2" s="50">
        <v>6.8199999999999997E-2</v>
      </c>
      <c r="J2" s="51">
        <f>(G2-C2)/B2</f>
        <v>0.37089618456078077</v>
      </c>
      <c r="K2" s="52">
        <f>ABS(1-(E2/B2))</f>
        <v>8.8731144631759573E-4</v>
      </c>
      <c r="L2" s="53">
        <f>B2/100</f>
        <v>1.127E-3</v>
      </c>
      <c r="N2" s="22" t="s">
        <v>5</v>
      </c>
      <c r="O2" s="22" t="s">
        <v>5</v>
      </c>
      <c r="P2" s="23" t="s">
        <v>14</v>
      </c>
      <c r="Q2" s="22" t="s">
        <v>5</v>
      </c>
    </row>
    <row r="3" spans="1:17" x14ac:dyDescent="0.2">
      <c r="A3" s="48" t="s">
        <v>3</v>
      </c>
      <c r="B3" s="50">
        <v>0.1089</v>
      </c>
      <c r="C3" s="50">
        <v>7.6700000000000004E-2</v>
      </c>
      <c r="D3" s="50">
        <v>0.10404462872657901</v>
      </c>
      <c r="E3" s="50">
        <v>0.10929999999999999</v>
      </c>
      <c r="F3" s="50">
        <v>0.1150025437178355</v>
      </c>
      <c r="G3" s="50">
        <v>0.1225</v>
      </c>
      <c r="H3" s="50">
        <v>7.7999999999999996E-3</v>
      </c>
      <c r="I3" s="50">
        <v>7.1300000000000002E-2</v>
      </c>
      <c r="J3" s="51">
        <f>(G3-C3)/B3</f>
        <v>0.42056932966023869</v>
      </c>
      <c r="K3" s="53">
        <f>ABS(1-(E3/B3))</f>
        <v>3.6730945821854544E-3</v>
      </c>
      <c r="L3" s="53">
        <f>B3/50</f>
        <v>2.1779999999999998E-3</v>
      </c>
      <c r="N3" s="24" t="s">
        <v>3</v>
      </c>
      <c r="O3" s="23" t="s">
        <v>14</v>
      </c>
      <c r="P3" s="22" t="s">
        <v>5</v>
      </c>
      <c r="Q3" s="24" t="s">
        <v>3</v>
      </c>
    </row>
    <row r="4" spans="1:17" x14ac:dyDescent="0.2">
      <c r="A4" s="48" t="s">
        <v>98</v>
      </c>
      <c r="B4" s="50">
        <v>0.1089</v>
      </c>
      <c r="C4" s="50">
        <v>7.6700000000000004E-2</v>
      </c>
      <c r="D4" s="50">
        <v>0.10404462872657901</v>
      </c>
      <c r="E4" s="50">
        <v>0.10929999999999999</v>
      </c>
      <c r="F4" s="50">
        <v>0.1150025437178355</v>
      </c>
      <c r="G4" s="50">
        <v>0.1225</v>
      </c>
      <c r="H4" s="50">
        <v>7.7999999999999996E-3</v>
      </c>
      <c r="I4" s="50">
        <v>7.1300000000000002E-2</v>
      </c>
      <c r="J4" s="51">
        <f>(G4-C4)/B4</f>
        <v>0.42056932966023869</v>
      </c>
      <c r="K4" s="53">
        <f>ABS(1-(E4/B4))</f>
        <v>3.6730945821854544E-3</v>
      </c>
      <c r="L4" s="53">
        <f>B4/50</f>
        <v>2.1779999999999998E-3</v>
      </c>
      <c r="N4" s="25" t="s">
        <v>4</v>
      </c>
      <c r="O4" s="24" t="s">
        <v>3</v>
      </c>
      <c r="P4" s="24" t="s">
        <v>3</v>
      </c>
      <c r="Q4" s="25" t="s">
        <v>4</v>
      </c>
    </row>
    <row r="5" spans="1:17" x14ac:dyDescent="0.2">
      <c r="A5" s="48" t="s">
        <v>99</v>
      </c>
      <c r="B5" s="50">
        <v>0.1082</v>
      </c>
      <c r="C5" s="50">
        <v>9.5100000000000004E-2</v>
      </c>
      <c r="D5" s="50">
        <v>0.10300112323765651</v>
      </c>
      <c r="E5" s="50">
        <v>0.1067</v>
      </c>
      <c r="F5" s="50">
        <v>0.1125321654328085</v>
      </c>
      <c r="G5" s="50">
        <v>0.13420000000000001</v>
      </c>
      <c r="H5" s="50">
        <v>7.1999999999999998E-3</v>
      </c>
      <c r="I5" s="50">
        <v>6.6400000000000001E-2</v>
      </c>
      <c r="J5" s="51">
        <f>(G5-C5)/B5</f>
        <v>0.36136783733826255</v>
      </c>
      <c r="K5" s="53">
        <f>ABS(1-(E5/B5))</f>
        <v>1.3863216266173817E-2</v>
      </c>
      <c r="L5" s="53">
        <f>B5/60</f>
        <v>1.8033333333333334E-3</v>
      </c>
      <c r="N5" s="23" t="s">
        <v>14</v>
      </c>
      <c r="O5" s="25" t="s">
        <v>4</v>
      </c>
      <c r="P5" s="25" t="s">
        <v>4</v>
      </c>
      <c r="Q5" s="23" t="s">
        <v>14</v>
      </c>
    </row>
    <row r="6" spans="1:17" x14ac:dyDescent="0.2">
      <c r="A6" s="48" t="s">
        <v>100</v>
      </c>
      <c r="B6" s="50">
        <v>9.1200000000000003E-2</v>
      </c>
      <c r="C6" s="50">
        <v>7.6300000000000007E-2</v>
      </c>
      <c r="D6" s="50">
        <v>8.4394282928652573E-2</v>
      </c>
      <c r="E6" s="50">
        <v>9.1499999999999998E-2</v>
      </c>
      <c r="F6" s="50">
        <v>9.7404287064594516E-2</v>
      </c>
      <c r="G6" s="50">
        <v>0.1119</v>
      </c>
      <c r="H6" s="50">
        <v>8.9999999999999993E-3</v>
      </c>
      <c r="I6" s="50">
        <v>9.8900000000000002E-2</v>
      </c>
      <c r="J6" s="51">
        <f>(G6-C6)/B6</f>
        <v>0.39035087719298234</v>
      </c>
      <c r="K6" s="53">
        <f>ABS(1-(E6/B6))</f>
        <v>3.2894736842103978E-3</v>
      </c>
      <c r="L6" s="53">
        <f>B6/55</f>
        <v>1.6581818181818182E-3</v>
      </c>
      <c r="N6" s="26" t="s">
        <v>15</v>
      </c>
      <c r="O6" s="27" t="s">
        <v>6</v>
      </c>
      <c r="P6" s="26" t="s">
        <v>15</v>
      </c>
      <c r="Q6" s="26" t="s">
        <v>15</v>
      </c>
    </row>
    <row r="7" spans="1:17" x14ac:dyDescent="0.2">
      <c r="A7" s="48" t="s">
        <v>101</v>
      </c>
      <c r="B7" s="50">
        <v>7.85E-2</v>
      </c>
      <c r="C7" s="50">
        <v>5.4199999999999998E-2</v>
      </c>
      <c r="D7" s="50">
        <v>7.0302988681017253E-2</v>
      </c>
      <c r="E7" s="50">
        <v>7.5300000000000006E-2</v>
      </c>
      <c r="F7" s="50">
        <v>8.9288496579443474E-2</v>
      </c>
      <c r="G7" s="50">
        <v>0.10340000000000001</v>
      </c>
      <c r="H7" s="50">
        <v>1.2200000000000001E-2</v>
      </c>
      <c r="I7" s="50">
        <v>0.15579999999999999</v>
      </c>
      <c r="J7" s="51">
        <f>(G7-C7)/B7</f>
        <v>0.62675159235668798</v>
      </c>
      <c r="K7" s="53">
        <f>ABS(1-(E7/B7))</f>
        <v>4.0764331210190963E-2</v>
      </c>
      <c r="L7" s="53">
        <f>B7/60</f>
        <v>1.3083333333333334E-3</v>
      </c>
      <c r="N7" s="28" t="s">
        <v>9</v>
      </c>
      <c r="O7" s="29" t="s">
        <v>7</v>
      </c>
      <c r="P7" s="30" t="s">
        <v>12</v>
      </c>
      <c r="Q7" s="28" t="s">
        <v>9</v>
      </c>
    </row>
    <row r="8" spans="1:17" x14ac:dyDescent="0.2">
      <c r="A8" s="48" t="s">
        <v>122</v>
      </c>
      <c r="B8" s="50">
        <v>7.46E-2</v>
      </c>
      <c r="C8" s="50">
        <v>3.0599999999999999E-2</v>
      </c>
      <c r="D8" s="50">
        <v>6.0500315279381552E-2</v>
      </c>
      <c r="E8" s="50">
        <v>6.93E-2</v>
      </c>
      <c r="F8" s="50">
        <v>9.1133829322737253E-2</v>
      </c>
      <c r="G8" s="50">
        <v>0.11360000000000001</v>
      </c>
      <c r="H8" s="50">
        <v>1.95E-2</v>
      </c>
      <c r="I8" s="50">
        <v>0.26179999999999998</v>
      </c>
      <c r="J8" s="51">
        <f>(G8-C8)/B8</f>
        <v>1.1126005361930296</v>
      </c>
      <c r="K8" s="53">
        <f>ABS(1-(E8/B8))</f>
        <v>7.1045576407506639E-2</v>
      </c>
      <c r="L8" s="53">
        <f>B8/100</f>
        <v>7.4600000000000003E-4</v>
      </c>
      <c r="N8" s="27" t="s">
        <v>6</v>
      </c>
      <c r="O8" s="26" t="s">
        <v>15</v>
      </c>
      <c r="P8" s="28" t="s">
        <v>9</v>
      </c>
      <c r="Q8" s="27" t="s">
        <v>6</v>
      </c>
    </row>
    <row r="9" spans="1:17" x14ac:dyDescent="0.2">
      <c r="A9" s="48" t="s">
        <v>123</v>
      </c>
      <c r="B9" s="50">
        <v>7.46E-2</v>
      </c>
      <c r="C9" s="50">
        <v>3.0599999999999999E-2</v>
      </c>
      <c r="D9" s="50">
        <v>6.0500315279381552E-2</v>
      </c>
      <c r="E9" s="50">
        <v>6.93E-2</v>
      </c>
      <c r="F9" s="50">
        <v>9.1133829322737253E-2</v>
      </c>
      <c r="G9" s="50">
        <v>0.11360000000000001</v>
      </c>
      <c r="H9" s="50">
        <v>1.95E-2</v>
      </c>
      <c r="I9" s="50">
        <v>0.26179999999999998</v>
      </c>
      <c r="J9" s="51">
        <f>(G9-C9)/B9</f>
        <v>1.1126005361930296</v>
      </c>
      <c r="K9" s="53">
        <f>ABS(1-(E9/B9))</f>
        <v>7.1045576407506639E-2</v>
      </c>
      <c r="L9" s="53">
        <f>B9/100</f>
        <v>7.4600000000000003E-4</v>
      </c>
      <c r="N9" s="29" t="s">
        <v>7</v>
      </c>
      <c r="O9" s="30" t="s">
        <v>12</v>
      </c>
      <c r="P9" s="31" t="s">
        <v>10</v>
      </c>
      <c r="Q9" s="29" t="s">
        <v>7</v>
      </c>
    </row>
    <row r="10" spans="1:17" x14ac:dyDescent="0.2">
      <c r="A10" s="48" t="s">
        <v>102</v>
      </c>
      <c r="B10" s="50">
        <v>7.1099999999999997E-2</v>
      </c>
      <c r="C10" s="50">
        <v>5.45E-2</v>
      </c>
      <c r="D10" s="50">
        <v>6.45916734540255E-2</v>
      </c>
      <c r="E10" s="50">
        <v>6.7799999999999999E-2</v>
      </c>
      <c r="F10" s="50">
        <v>7.7480457467365302E-2</v>
      </c>
      <c r="G10" s="50">
        <v>0.1074</v>
      </c>
      <c r="H10" s="50">
        <v>1.03E-2</v>
      </c>
      <c r="I10" s="50">
        <v>0.14430000000000001</v>
      </c>
      <c r="J10" s="51">
        <f>(G10-C10)/B10</f>
        <v>0.74402250351617438</v>
      </c>
      <c r="K10" s="53">
        <f>ABS(1-(E10/B10))</f>
        <v>4.641350210970463E-2</v>
      </c>
      <c r="L10" s="53">
        <f>B10/60</f>
        <v>1.1849999999999999E-3</v>
      </c>
      <c r="N10" s="30" t="s">
        <v>12</v>
      </c>
      <c r="O10" s="28" t="s">
        <v>9</v>
      </c>
      <c r="P10" s="32" t="s">
        <v>8</v>
      </c>
      <c r="Q10" s="30" t="s">
        <v>12</v>
      </c>
    </row>
    <row r="11" spans="1:17" x14ac:dyDescent="0.2">
      <c r="A11" s="48" t="s">
        <v>103</v>
      </c>
      <c r="B11" s="50">
        <v>6.5500000000000003E-2</v>
      </c>
      <c r="C11" s="50">
        <v>4.5100000000000001E-2</v>
      </c>
      <c r="D11" s="50">
        <v>5.8585823900847572E-2</v>
      </c>
      <c r="E11" s="50">
        <v>6.2700000000000006E-2</v>
      </c>
      <c r="F11" s="50">
        <v>7.4407080482869176E-2</v>
      </c>
      <c r="G11" s="50">
        <v>8.6199999999999999E-2</v>
      </c>
      <c r="H11" s="50">
        <v>1.0200000000000001E-2</v>
      </c>
      <c r="I11" s="50">
        <v>0.15579999999999999</v>
      </c>
      <c r="J11" s="51">
        <f>(G11-C11)/B11</f>
        <v>0.62748091603053424</v>
      </c>
      <c r="K11" s="53">
        <f>ABS(1-(E11/B11))</f>
        <v>4.2748091603053373E-2</v>
      </c>
      <c r="L11" s="53">
        <f>B11/50</f>
        <v>1.31E-3</v>
      </c>
      <c r="N11" s="32" t="s">
        <v>8</v>
      </c>
      <c r="O11" s="32" t="s">
        <v>8</v>
      </c>
      <c r="P11" s="33" t="s">
        <v>19</v>
      </c>
      <c r="Q11" s="31" t="s">
        <v>10</v>
      </c>
    </row>
    <row r="12" spans="1:17" x14ac:dyDescent="0.2">
      <c r="A12" s="48" t="s">
        <v>104</v>
      </c>
      <c r="B12" s="50">
        <v>6.5299999999999997E-2</v>
      </c>
      <c r="C12" s="50">
        <v>4.5999999999999999E-2</v>
      </c>
      <c r="D12" s="50">
        <v>6.242677723594775E-2</v>
      </c>
      <c r="E12" s="50">
        <v>6.5600000000000006E-2</v>
      </c>
      <c r="F12" s="50">
        <v>6.9001526230701743E-2</v>
      </c>
      <c r="G12" s="50">
        <v>7.3499999999999996E-2</v>
      </c>
      <c r="H12" s="50">
        <v>4.7000000000000002E-3</v>
      </c>
      <c r="I12" s="50">
        <v>7.1300000000000002E-2</v>
      </c>
      <c r="J12" s="51">
        <f>(G12-C12)/B12</f>
        <v>0.42113323124042878</v>
      </c>
      <c r="K12" s="53">
        <f>ABS(1-(E12/B12))</f>
        <v>4.5941807044411753E-3</v>
      </c>
      <c r="L12" s="53">
        <f>B12/30</f>
        <v>2.1766666666666666E-3</v>
      </c>
      <c r="N12" s="31" t="s">
        <v>10</v>
      </c>
      <c r="O12" s="31" t="s">
        <v>10</v>
      </c>
      <c r="P12" s="34" t="s">
        <v>18</v>
      </c>
      <c r="Q12" s="32" t="s">
        <v>8</v>
      </c>
    </row>
    <row r="13" spans="1:17" x14ac:dyDescent="0.2">
      <c r="A13" s="49" t="s">
        <v>105</v>
      </c>
      <c r="B13" s="50">
        <v>5.2400000000000002E-2</v>
      </c>
      <c r="C13" s="50">
        <v>3.61E-2</v>
      </c>
      <c r="D13" s="50">
        <v>4.6868659120678453E-2</v>
      </c>
      <c r="E13" s="50">
        <v>5.0200000000000002E-2</v>
      </c>
      <c r="F13" s="50">
        <v>5.9525664386295377E-2</v>
      </c>
      <c r="G13" s="50">
        <v>6.8900000000000003E-2</v>
      </c>
      <c r="H13" s="50">
        <v>8.2000000000000007E-3</v>
      </c>
      <c r="I13" s="50">
        <v>0.15579999999999999</v>
      </c>
      <c r="J13" s="51">
        <f>(G13-C13)/B13</f>
        <v>0.62595419847328249</v>
      </c>
      <c r="K13" s="53">
        <f>ABS(1-(E13/B13))</f>
        <v>4.1984732824427495E-2</v>
      </c>
      <c r="L13" s="53">
        <f>B13/20</f>
        <v>2.6199999999999999E-3</v>
      </c>
      <c r="N13" s="34" t="s">
        <v>18</v>
      </c>
      <c r="O13" s="33" t="s">
        <v>19</v>
      </c>
      <c r="P13" s="35" t="s">
        <v>16</v>
      </c>
      <c r="Q13" s="34" t="s">
        <v>18</v>
      </c>
    </row>
    <row r="14" spans="1:17" x14ac:dyDescent="0.2">
      <c r="A14" s="48" t="s">
        <v>106</v>
      </c>
      <c r="B14" s="50">
        <v>5.0200000000000002E-2</v>
      </c>
      <c r="C14" s="50">
        <v>4.24E-2</v>
      </c>
      <c r="D14" s="50">
        <v>4.6750152045964548E-2</v>
      </c>
      <c r="E14" s="50">
        <v>4.9299999999999997E-2</v>
      </c>
      <c r="F14" s="50">
        <v>5.2588923232395154E-2</v>
      </c>
      <c r="G14" s="50">
        <v>6.9000000000000006E-2</v>
      </c>
      <c r="H14" s="50">
        <v>4.5999999999999999E-3</v>
      </c>
      <c r="I14" s="50">
        <v>9.1899999999999996E-2</v>
      </c>
      <c r="J14" s="51">
        <f>(G14-C14)/B14</f>
        <v>0.52988047808764949</v>
      </c>
      <c r="K14" s="53">
        <f>ABS(1-(E14/B14))</f>
        <v>1.7928286852589737E-2</v>
      </c>
      <c r="L14" s="53">
        <f>B14/25</f>
        <v>2.0080000000000002E-3</v>
      </c>
      <c r="N14" s="33" t="s">
        <v>19</v>
      </c>
      <c r="O14" s="34" t="s">
        <v>18</v>
      </c>
      <c r="P14" s="27" t="s">
        <v>6</v>
      </c>
      <c r="Q14" s="33" t="s">
        <v>19</v>
      </c>
    </row>
    <row r="15" spans="1:17" x14ac:dyDescent="0.2">
      <c r="A15" s="48" t="s">
        <v>16</v>
      </c>
      <c r="B15" s="50">
        <v>4.7800000000000002E-2</v>
      </c>
      <c r="C15" s="50">
        <v>3.3700000000000001E-2</v>
      </c>
      <c r="D15" s="50">
        <v>4.5704472012244202E-2</v>
      </c>
      <c r="E15" s="50">
        <v>4.8000000000000001E-2</v>
      </c>
      <c r="F15" s="50">
        <v>5.0518038317012223E-2</v>
      </c>
      <c r="G15" s="50">
        <v>5.3800000000000001E-2</v>
      </c>
      <c r="H15" s="50">
        <v>3.3999999999999998E-3</v>
      </c>
      <c r="I15" s="50">
        <v>7.1300000000000002E-2</v>
      </c>
      <c r="J15" s="51">
        <f>(G15-C15)/B15</f>
        <v>0.42050209205020916</v>
      </c>
      <c r="K15" s="53">
        <f>ABS(1-(E15/B15))</f>
        <v>4.1841004184099972E-3</v>
      </c>
      <c r="L15" s="53">
        <f>B15/20</f>
        <v>2.3900000000000002E-3</v>
      </c>
      <c r="N15" s="35" t="s">
        <v>16</v>
      </c>
      <c r="O15" s="35" t="s">
        <v>16</v>
      </c>
      <c r="P15" s="29" t="s">
        <v>7</v>
      </c>
      <c r="Q15" s="35" t="s">
        <v>16</v>
      </c>
    </row>
    <row r="16" spans="1:17" x14ac:dyDescent="0.2">
      <c r="A16" s="48" t="s">
        <v>107</v>
      </c>
      <c r="B16" s="50">
        <v>2.6200000000000001E-2</v>
      </c>
      <c r="C16" s="50">
        <v>2.1899999999999999E-2</v>
      </c>
      <c r="D16" s="50">
        <v>2.4258746003673275E-2</v>
      </c>
      <c r="E16" s="50">
        <v>2.63E-2</v>
      </c>
      <c r="F16" s="50">
        <v>2.7998321560466249E-2</v>
      </c>
      <c r="G16" s="50">
        <v>3.2199999999999999E-2</v>
      </c>
      <c r="H16" s="50">
        <v>2.5999999999999999E-3</v>
      </c>
      <c r="I16" s="50">
        <v>9.8900000000000002E-2</v>
      </c>
      <c r="J16" s="51">
        <f>(G16-C16)/B16</f>
        <v>0.3931297709923664</v>
      </c>
      <c r="K16" s="53">
        <f>ABS(1-(E16/B16))</f>
        <v>3.8167938931297218E-3</v>
      </c>
      <c r="L16" s="53">
        <f>B16/20</f>
        <v>1.31E-3</v>
      </c>
      <c r="N16" s="36" t="s">
        <v>20</v>
      </c>
      <c r="O16" s="36" t="s">
        <v>20</v>
      </c>
      <c r="P16" s="36" t="s">
        <v>20</v>
      </c>
      <c r="Q16" s="36" t="s">
        <v>20</v>
      </c>
    </row>
    <row r="17" spans="1:17" x14ac:dyDescent="0.2">
      <c r="A17" s="48" t="s">
        <v>108</v>
      </c>
      <c r="B17" s="50">
        <v>1.1900000000000001E-2</v>
      </c>
      <c r="C17" s="50">
        <v>7.4999999999999997E-3</v>
      </c>
      <c r="D17" s="50">
        <v>1.0029185155127011E-2</v>
      </c>
      <c r="E17" s="50">
        <v>1.09E-2</v>
      </c>
      <c r="F17" s="50">
        <v>1.367624514249065E-2</v>
      </c>
      <c r="G17" s="50">
        <v>2.0299999999999999E-2</v>
      </c>
      <c r="H17" s="50">
        <v>2.8E-3</v>
      </c>
      <c r="I17" s="50">
        <v>0.2356</v>
      </c>
      <c r="J17" s="51">
        <f>(G17-C17)/B17</f>
        <v>1.0756302521008401</v>
      </c>
      <c r="K17" s="53">
        <f>ABS(1-(E17/B17))</f>
        <v>8.4033613445378186E-2</v>
      </c>
      <c r="L17" s="53">
        <f>B17/40</f>
        <v>2.9750000000000002E-4</v>
      </c>
      <c r="N17" s="37" t="s">
        <v>17</v>
      </c>
      <c r="O17" s="37" t="s">
        <v>17</v>
      </c>
      <c r="P17" s="37" t="s">
        <v>17</v>
      </c>
      <c r="Q17" s="37" t="s">
        <v>17</v>
      </c>
    </row>
    <row r="18" spans="1:17" x14ac:dyDescent="0.2">
      <c r="A18" s="48" t="s">
        <v>109</v>
      </c>
      <c r="B18" s="50">
        <v>8.9999999999999993E-3</v>
      </c>
      <c r="C18" s="50">
        <v>5.5999999999999999E-3</v>
      </c>
      <c r="D18" s="50">
        <v>7.5218888663451623E-3</v>
      </c>
      <c r="E18" s="50">
        <v>8.2000000000000007E-3</v>
      </c>
      <c r="F18" s="50">
        <v>1.025718385686915E-2</v>
      </c>
      <c r="G18" s="50">
        <v>1.52E-2</v>
      </c>
      <c r="H18" s="50">
        <v>2.0999999999999999E-3</v>
      </c>
      <c r="I18" s="50">
        <v>0.2356</v>
      </c>
      <c r="J18" s="51">
        <f>(G18-C18)/B18</f>
        <v>1.0666666666666669</v>
      </c>
      <c r="K18" s="53">
        <f>ABS(1-(E18/B18))</f>
        <v>8.8888888888888795E-2</v>
      </c>
      <c r="L18" s="53">
        <f>B18/30</f>
        <v>2.9999999999999997E-4</v>
      </c>
      <c r="N18" s="38" t="s">
        <v>11</v>
      </c>
      <c r="O18" s="38" t="s">
        <v>11</v>
      </c>
      <c r="P18" s="39" t="s">
        <v>13</v>
      </c>
      <c r="Q18" s="38" t="s">
        <v>11</v>
      </c>
    </row>
    <row r="19" spans="1:17" x14ac:dyDescent="0.2">
      <c r="A19" s="48" t="s">
        <v>110</v>
      </c>
      <c r="B19" s="50">
        <v>7.1999999999999998E-3</v>
      </c>
      <c r="C19" s="50">
        <v>5.7000000000000002E-3</v>
      </c>
      <c r="D19" s="50">
        <v>6.5723777771168604E-3</v>
      </c>
      <c r="E19" s="50">
        <v>7.1999999999999998E-3</v>
      </c>
      <c r="F19" s="50">
        <v>7.7868086528047852E-3</v>
      </c>
      <c r="G19" s="50">
        <v>8.9999999999999993E-3</v>
      </c>
      <c r="H19" s="50">
        <v>8.0000000000000004E-4</v>
      </c>
      <c r="I19" s="50">
        <v>0.114</v>
      </c>
      <c r="J19" s="51">
        <f>(G19-C19)/B19</f>
        <v>0.4583333333333332</v>
      </c>
      <c r="K19" s="53">
        <f>ABS(1-(E19/B19))</f>
        <v>0</v>
      </c>
      <c r="L19" s="53">
        <f>B19/40</f>
        <v>1.7999999999999998E-4</v>
      </c>
      <c r="N19" s="39" t="s">
        <v>13</v>
      </c>
      <c r="O19" s="39" t="s">
        <v>13</v>
      </c>
      <c r="P19" s="38" t="s">
        <v>11</v>
      </c>
      <c r="Q19" s="39" t="s">
        <v>13</v>
      </c>
    </row>
    <row r="20" spans="1:17" x14ac:dyDescent="0.2">
      <c r="A20" s="48" t="s">
        <v>111</v>
      </c>
      <c r="B20" s="50">
        <v>4.1999999999999997E-3</v>
      </c>
      <c r="C20" s="50">
        <v>3.3999999999999998E-3</v>
      </c>
      <c r="D20" s="50">
        <v>3.836054909452765E-3</v>
      </c>
      <c r="E20" s="50">
        <v>4.1999999999999997E-3</v>
      </c>
      <c r="F20" s="50">
        <v>4.4670900700153823E-3</v>
      </c>
      <c r="G20" s="50">
        <v>5.1000000000000004E-3</v>
      </c>
      <c r="H20" s="50">
        <v>4.0000000000000002E-4</v>
      </c>
      <c r="I20" s="50">
        <v>0.10630000000000001</v>
      </c>
      <c r="J20" s="51">
        <f>(G20-C20)/B20</f>
        <v>0.40476190476190493</v>
      </c>
      <c r="K20" s="53">
        <f>ABS(1-(E20/B20))</f>
        <v>0</v>
      </c>
      <c r="L20" s="53">
        <f>B20/30</f>
        <v>1.3999999999999999E-4</v>
      </c>
      <c r="N20" s="40" t="s">
        <v>22</v>
      </c>
      <c r="O20" s="40" t="s">
        <v>22</v>
      </c>
      <c r="P20" s="40" t="s">
        <v>22</v>
      </c>
      <c r="Q20" s="40" t="s">
        <v>22</v>
      </c>
    </row>
    <row r="21" spans="1:17" x14ac:dyDescent="0.2">
      <c r="A21" s="48" t="s">
        <v>112</v>
      </c>
      <c r="B21" s="50">
        <v>1.1999999999999999E-3</v>
      </c>
      <c r="C21" s="50">
        <v>8.0000000000000004E-4</v>
      </c>
      <c r="D21" s="50">
        <v>9.7093798003428013E-4</v>
      </c>
      <c r="E21" s="50">
        <v>1.2999999999999999E-3</v>
      </c>
      <c r="F21" s="50">
        <v>1.39616816918652E-3</v>
      </c>
      <c r="G21" s="50">
        <v>1.8E-3</v>
      </c>
      <c r="H21" s="50">
        <v>2.9999999999999997E-4</v>
      </c>
      <c r="I21" s="50">
        <v>0.2087</v>
      </c>
      <c r="J21" s="51">
        <f>(G21-C21)/B21</f>
        <v>0.83333333333333337</v>
      </c>
      <c r="K21" s="54">
        <f>ABS(1-(E21/B21))</f>
        <v>8.3333333333333481E-2</v>
      </c>
      <c r="L21" s="54">
        <f>B21/30</f>
        <v>3.9999999999999996E-5</v>
      </c>
      <c r="N21" s="41" t="s">
        <v>21</v>
      </c>
      <c r="O21" s="41" t="s">
        <v>21</v>
      </c>
      <c r="P21" s="41" t="s">
        <v>21</v>
      </c>
      <c r="Q21" s="41" t="s">
        <v>21</v>
      </c>
    </row>
    <row r="22" spans="1:17" x14ac:dyDescent="0.2">
      <c r="A22" s="42"/>
      <c r="B22" s="44"/>
      <c r="C22" s="43"/>
      <c r="D22" s="44"/>
      <c r="E22" s="44"/>
      <c r="F22" s="44"/>
      <c r="G22" s="43"/>
      <c r="H22" s="43"/>
      <c r="I22" s="43"/>
      <c r="J22" s="43"/>
      <c r="K22" s="45"/>
      <c r="L22" s="45"/>
    </row>
    <row r="36" spans="8:10" x14ac:dyDescent="0.2">
      <c r="H36" s="46" t="s">
        <v>4</v>
      </c>
      <c r="I36" s="20">
        <v>0.10404462872657901</v>
      </c>
      <c r="J36" s="20">
        <v>0.1150025437178355</v>
      </c>
    </row>
    <row r="37" spans="8:10" x14ac:dyDescent="0.2">
      <c r="H37" s="46" t="s">
        <v>15</v>
      </c>
      <c r="I37" s="20">
        <v>8.4394282928652573E-2</v>
      </c>
      <c r="J37" s="20">
        <v>9.7404287064594516E-2</v>
      </c>
    </row>
    <row r="38" spans="8:10" x14ac:dyDescent="0.2">
      <c r="H38" s="46" t="s">
        <v>17</v>
      </c>
      <c r="I38" s="20">
        <v>1.0029185155127011E-2</v>
      </c>
      <c r="J38" s="20">
        <v>1.367624514249065E-2</v>
      </c>
    </row>
    <row r="39" spans="8:10" x14ac:dyDescent="0.2">
      <c r="H39" s="46" t="s">
        <v>11</v>
      </c>
      <c r="I39" s="20">
        <v>7.5218888663451623E-3</v>
      </c>
      <c r="J39" s="20">
        <v>1.025718385686915E-2</v>
      </c>
    </row>
    <row r="40" spans="8:10" x14ac:dyDescent="0.2">
      <c r="H40" s="46" t="s">
        <v>12</v>
      </c>
      <c r="I40" s="20">
        <v>6.45916734540255E-2</v>
      </c>
      <c r="J40" s="20">
        <v>7.7480457467365302E-2</v>
      </c>
    </row>
    <row r="41" spans="8:10" x14ac:dyDescent="0.2">
      <c r="H41" s="46" t="s">
        <v>18</v>
      </c>
      <c r="I41" s="20">
        <v>4.6868659120678453E-2</v>
      </c>
      <c r="J41" s="20">
        <v>5.9525664386295377E-2</v>
      </c>
    </row>
    <row r="42" spans="8:10" x14ac:dyDescent="0.2">
      <c r="H42" s="46" t="s">
        <v>9</v>
      </c>
      <c r="I42" s="20">
        <v>7.0302988681017253E-2</v>
      </c>
      <c r="J42" s="20">
        <v>8.9288496579443474E-2</v>
      </c>
    </row>
    <row r="43" spans="8:10" x14ac:dyDescent="0.2">
      <c r="H43" s="46" t="s">
        <v>8</v>
      </c>
      <c r="I43" s="20">
        <v>5.8585823900847572E-2</v>
      </c>
      <c r="J43" s="20">
        <v>7.4407080482869176E-2</v>
      </c>
    </row>
    <row r="44" spans="8:10" x14ac:dyDescent="0.2">
      <c r="H44" s="46" t="s">
        <v>3</v>
      </c>
      <c r="I44" s="20">
        <v>0.10404462872657901</v>
      </c>
      <c r="J44" s="20">
        <v>0.1150025437178355</v>
      </c>
    </row>
    <row r="45" spans="8:10" x14ac:dyDescent="0.2">
      <c r="H45" s="46" t="s">
        <v>20</v>
      </c>
      <c r="I45" s="20">
        <v>2.4258746003673275E-2</v>
      </c>
      <c r="J45" s="20">
        <v>2.7998321560466249E-2</v>
      </c>
    </row>
    <row r="46" spans="8:10" x14ac:dyDescent="0.2">
      <c r="H46" s="46" t="s">
        <v>19</v>
      </c>
      <c r="I46" s="20">
        <v>4.6750152045964548E-2</v>
      </c>
      <c r="J46" s="20">
        <v>5.2588923232395154E-2</v>
      </c>
    </row>
    <row r="47" spans="8:10" x14ac:dyDescent="0.2">
      <c r="H47" s="46" t="s">
        <v>7</v>
      </c>
      <c r="I47" s="20">
        <v>6.0500315279381552E-2</v>
      </c>
      <c r="J47" s="20">
        <v>9.1133829322737253E-2</v>
      </c>
    </row>
    <row r="48" spans="8:10" x14ac:dyDescent="0.2">
      <c r="H48" s="46" t="s">
        <v>6</v>
      </c>
      <c r="I48" s="20">
        <v>6.0500315279381552E-2</v>
      </c>
      <c r="J48" s="20">
        <v>9.1133829322737253E-2</v>
      </c>
    </row>
    <row r="49" spans="8:10" x14ac:dyDescent="0.2">
      <c r="H49" s="46" t="s">
        <v>14</v>
      </c>
      <c r="I49" s="20">
        <v>0.10300112323765651</v>
      </c>
      <c r="J49" s="20">
        <v>0.1125321654328085</v>
      </c>
    </row>
    <row r="50" spans="8:10" x14ac:dyDescent="0.2">
      <c r="H50" s="46" t="s">
        <v>5</v>
      </c>
      <c r="I50" s="20">
        <v>0.10675584865266474</v>
      </c>
      <c r="J50" s="20">
        <v>0.1171604710418695</v>
      </c>
    </row>
    <row r="51" spans="8:10" x14ac:dyDescent="0.2">
      <c r="H51" s="46" t="s">
        <v>16</v>
      </c>
      <c r="I51" s="20">
        <v>4.5704472012244202E-2</v>
      </c>
      <c r="J51" s="20">
        <v>5.0518038317012223E-2</v>
      </c>
    </row>
    <row r="52" spans="8:10" x14ac:dyDescent="0.2">
      <c r="H52" s="46" t="s">
        <v>13</v>
      </c>
      <c r="I52" s="20">
        <v>6.5723777771168604E-3</v>
      </c>
      <c r="J52" s="20">
        <v>7.7868086528047852E-3</v>
      </c>
    </row>
    <row r="53" spans="8:10" x14ac:dyDescent="0.2">
      <c r="H53" s="46" t="s">
        <v>21</v>
      </c>
      <c r="I53" s="20">
        <v>9.7093798003428013E-4</v>
      </c>
      <c r="J53" s="20">
        <v>1.39616816918652E-3</v>
      </c>
    </row>
    <row r="54" spans="8:10" x14ac:dyDescent="0.2">
      <c r="H54" s="46" t="s">
        <v>22</v>
      </c>
      <c r="I54" s="20">
        <v>3.836054909452765E-3</v>
      </c>
      <c r="J54" s="20">
        <v>4.4670900700153823E-3</v>
      </c>
    </row>
    <row r="55" spans="8:10" x14ac:dyDescent="0.2">
      <c r="H55" s="46" t="s">
        <v>10</v>
      </c>
      <c r="I55" s="20">
        <v>6.242677723594775E-2</v>
      </c>
      <c r="J55" s="20">
        <v>6.9001526230701743E-2</v>
      </c>
    </row>
  </sheetData>
  <sortState ref="A2:L21">
    <sortCondition descending="1" ref="B2"/>
  </sortState>
  <conditionalFormatting sqref="A2">
    <cfRule type="colorScale" priority="179">
      <colorScale>
        <cfvo type="min"/>
        <cfvo type="percentile" val="50"/>
        <cfvo type="max"/>
        <color rgb="FFF8696B"/>
        <color rgb="FFFFEB84"/>
        <color rgb="FF63BE7B"/>
      </colorScale>
    </cfRule>
    <cfRule type="aboveAverage" dxfId="79" priority="180"/>
  </conditionalFormatting>
  <conditionalFormatting sqref="A4">
    <cfRule type="colorScale" priority="177">
      <colorScale>
        <cfvo type="min"/>
        <cfvo type="percentile" val="50"/>
        <cfvo type="max"/>
        <color rgb="FFF8696B"/>
        <color rgb="FFFFEB84"/>
        <color rgb="FF63BE7B"/>
      </colorScale>
    </cfRule>
    <cfRule type="aboveAverage" dxfId="78" priority="178"/>
  </conditionalFormatting>
  <conditionalFormatting sqref="A3">
    <cfRule type="colorScale" priority="175">
      <colorScale>
        <cfvo type="min"/>
        <cfvo type="percentile" val="50"/>
        <cfvo type="max"/>
        <color rgb="FFF8696B"/>
        <color rgb="FFFFEB84"/>
        <color rgb="FF63BE7B"/>
      </colorScale>
    </cfRule>
    <cfRule type="aboveAverage" dxfId="77" priority="176"/>
  </conditionalFormatting>
  <conditionalFormatting sqref="A6">
    <cfRule type="colorScale" priority="173">
      <colorScale>
        <cfvo type="min"/>
        <cfvo type="percentile" val="50"/>
        <cfvo type="max"/>
        <color rgb="FFF8696B"/>
        <color rgb="FFFFEB84"/>
        <color rgb="FF63BE7B"/>
      </colorScale>
    </cfRule>
    <cfRule type="aboveAverage" dxfId="76" priority="174"/>
  </conditionalFormatting>
  <conditionalFormatting sqref="A5">
    <cfRule type="colorScale" priority="171">
      <colorScale>
        <cfvo type="min"/>
        <cfvo type="percentile" val="50"/>
        <cfvo type="max"/>
        <color rgb="FFF8696B"/>
        <color rgb="FFFFEB84"/>
        <color rgb="FF63BE7B"/>
      </colorScale>
    </cfRule>
    <cfRule type="aboveAverage" dxfId="75" priority="172"/>
  </conditionalFormatting>
  <conditionalFormatting sqref="A7">
    <cfRule type="colorScale" priority="169">
      <colorScale>
        <cfvo type="min"/>
        <cfvo type="percentile" val="50"/>
        <cfvo type="max"/>
        <color rgb="FFF8696B"/>
        <color rgb="FFFFEB84"/>
        <color rgb="FF63BE7B"/>
      </colorScale>
    </cfRule>
    <cfRule type="aboveAverage" dxfId="74" priority="170"/>
  </conditionalFormatting>
  <conditionalFormatting sqref="A11">
    <cfRule type="colorScale" priority="167">
      <colorScale>
        <cfvo type="min"/>
        <cfvo type="percentile" val="50"/>
        <cfvo type="max"/>
        <color rgb="FFF8696B"/>
        <color rgb="FFFFEB84"/>
        <color rgb="FF63BE7B"/>
      </colorScale>
    </cfRule>
    <cfRule type="aboveAverage" dxfId="73" priority="168"/>
  </conditionalFormatting>
  <conditionalFormatting sqref="A12">
    <cfRule type="colorScale" priority="165">
      <colorScale>
        <cfvo type="min"/>
        <cfvo type="percentile" val="50"/>
        <cfvo type="max"/>
        <color rgb="FFF8696B"/>
        <color rgb="FFFFEB84"/>
        <color rgb="FF63BE7B"/>
      </colorScale>
    </cfRule>
    <cfRule type="aboveAverage" dxfId="72" priority="166"/>
  </conditionalFormatting>
  <conditionalFormatting sqref="A8">
    <cfRule type="colorScale" priority="163">
      <colorScale>
        <cfvo type="min"/>
        <cfvo type="percentile" val="50"/>
        <cfvo type="max"/>
        <color rgb="FFF8696B"/>
        <color rgb="FFFFEB84"/>
        <color rgb="FF63BE7B"/>
      </colorScale>
    </cfRule>
    <cfRule type="aboveAverage" dxfId="71" priority="164"/>
  </conditionalFormatting>
  <conditionalFormatting sqref="A9">
    <cfRule type="colorScale" priority="161">
      <colorScale>
        <cfvo type="min"/>
        <cfvo type="percentile" val="50"/>
        <cfvo type="max"/>
        <color rgb="FFF8696B"/>
        <color rgb="FFFFEB84"/>
        <color rgb="FF63BE7B"/>
      </colorScale>
    </cfRule>
    <cfRule type="aboveAverage" dxfId="70" priority="162"/>
  </conditionalFormatting>
  <conditionalFormatting sqref="A10">
    <cfRule type="colorScale" priority="159">
      <colorScale>
        <cfvo type="min"/>
        <cfvo type="percentile" val="50"/>
        <cfvo type="max"/>
        <color rgb="FFF8696B"/>
        <color rgb="FFFFEB84"/>
        <color rgb="FF63BE7B"/>
      </colorScale>
    </cfRule>
    <cfRule type="aboveAverage" dxfId="69" priority="160"/>
  </conditionalFormatting>
  <conditionalFormatting sqref="A13">
    <cfRule type="colorScale" priority="157">
      <colorScale>
        <cfvo type="min"/>
        <cfvo type="percentile" val="50"/>
        <cfvo type="max"/>
        <color rgb="FFF8696B"/>
        <color rgb="FFFFEB84"/>
        <color rgb="FF63BE7B"/>
      </colorScale>
    </cfRule>
    <cfRule type="aboveAverage" dxfId="68" priority="158"/>
  </conditionalFormatting>
  <conditionalFormatting sqref="A14">
    <cfRule type="colorScale" priority="155">
      <colorScale>
        <cfvo type="min"/>
        <cfvo type="percentile" val="50"/>
        <cfvo type="max"/>
        <color rgb="FFF8696B"/>
        <color rgb="FFFFEB84"/>
        <color rgb="FF63BE7B"/>
      </colorScale>
    </cfRule>
    <cfRule type="aboveAverage" dxfId="67" priority="156"/>
  </conditionalFormatting>
  <conditionalFormatting sqref="A15">
    <cfRule type="colorScale" priority="153">
      <colorScale>
        <cfvo type="min"/>
        <cfvo type="percentile" val="50"/>
        <cfvo type="max"/>
        <color rgb="FFF8696B"/>
        <color rgb="FFFFEB84"/>
        <color rgb="FF63BE7B"/>
      </colorScale>
    </cfRule>
    <cfRule type="aboveAverage" dxfId="66" priority="154"/>
  </conditionalFormatting>
  <conditionalFormatting sqref="A16">
    <cfRule type="colorScale" priority="151">
      <colorScale>
        <cfvo type="min"/>
        <cfvo type="percentile" val="50"/>
        <cfvo type="max"/>
        <color rgb="FFF8696B"/>
        <color rgb="FFFFEB84"/>
        <color rgb="FF63BE7B"/>
      </colorScale>
    </cfRule>
    <cfRule type="aboveAverage" dxfId="65" priority="152"/>
  </conditionalFormatting>
  <conditionalFormatting sqref="A17:A21">
    <cfRule type="colorScale" priority="149">
      <colorScale>
        <cfvo type="min"/>
        <cfvo type="percentile" val="50"/>
        <cfvo type="max"/>
        <color rgb="FFF8696B"/>
        <color rgb="FFFFEB84"/>
        <color rgb="FF63BE7B"/>
      </colorScale>
    </cfRule>
    <cfRule type="aboveAverage" dxfId="64" priority="150"/>
  </conditionalFormatting>
  <conditionalFormatting sqref="N2">
    <cfRule type="colorScale" priority="147">
      <colorScale>
        <cfvo type="min"/>
        <cfvo type="percentile" val="50"/>
        <cfvo type="max"/>
        <color rgb="FFF8696B"/>
        <color rgb="FFFFEB84"/>
        <color rgb="FF63BE7B"/>
      </colorScale>
    </cfRule>
    <cfRule type="aboveAverage" dxfId="63" priority="148"/>
  </conditionalFormatting>
  <conditionalFormatting sqref="N4">
    <cfRule type="colorScale" priority="145">
      <colorScale>
        <cfvo type="min"/>
        <cfvo type="percentile" val="50"/>
        <cfvo type="max"/>
        <color rgb="FFF8696B"/>
        <color rgb="FFFFEB84"/>
        <color rgb="FF63BE7B"/>
      </colorScale>
    </cfRule>
    <cfRule type="aboveAverage" dxfId="62" priority="146"/>
  </conditionalFormatting>
  <conditionalFormatting sqref="N3">
    <cfRule type="colorScale" priority="143">
      <colorScale>
        <cfvo type="min"/>
        <cfvo type="percentile" val="50"/>
        <cfvo type="max"/>
        <color rgb="FFF8696B"/>
        <color rgb="FFFFEB84"/>
        <color rgb="FF63BE7B"/>
      </colorScale>
    </cfRule>
    <cfRule type="aboveAverage" dxfId="61" priority="144"/>
  </conditionalFormatting>
  <conditionalFormatting sqref="N6">
    <cfRule type="colorScale" priority="141">
      <colorScale>
        <cfvo type="min"/>
        <cfvo type="percentile" val="50"/>
        <cfvo type="max"/>
        <color rgb="FFF8696B"/>
        <color rgb="FFFFEB84"/>
        <color rgb="FF63BE7B"/>
      </colorScale>
    </cfRule>
    <cfRule type="aboveAverage" dxfId="60" priority="142"/>
  </conditionalFormatting>
  <conditionalFormatting sqref="N5">
    <cfRule type="colorScale" priority="139">
      <colorScale>
        <cfvo type="min"/>
        <cfvo type="percentile" val="50"/>
        <cfvo type="max"/>
        <color rgb="FFF8696B"/>
        <color rgb="FFFFEB84"/>
        <color rgb="FF63BE7B"/>
      </colorScale>
    </cfRule>
    <cfRule type="aboveAverage" dxfId="59" priority="140"/>
  </conditionalFormatting>
  <conditionalFormatting sqref="N7">
    <cfRule type="colorScale" priority="137">
      <colorScale>
        <cfvo type="min"/>
        <cfvo type="percentile" val="50"/>
        <cfvo type="max"/>
        <color rgb="FFF8696B"/>
        <color rgb="FFFFEB84"/>
        <color rgb="FF63BE7B"/>
      </colorScale>
    </cfRule>
    <cfRule type="aboveAverage" dxfId="58" priority="138"/>
  </conditionalFormatting>
  <conditionalFormatting sqref="N11">
    <cfRule type="colorScale" priority="135">
      <colorScale>
        <cfvo type="min"/>
        <cfvo type="percentile" val="50"/>
        <cfvo type="max"/>
        <color rgb="FFF8696B"/>
        <color rgb="FFFFEB84"/>
        <color rgb="FF63BE7B"/>
      </colorScale>
    </cfRule>
    <cfRule type="aboveAverage" dxfId="57" priority="136"/>
  </conditionalFormatting>
  <conditionalFormatting sqref="N12">
    <cfRule type="colorScale" priority="133">
      <colorScale>
        <cfvo type="min"/>
        <cfvo type="percentile" val="50"/>
        <cfvo type="max"/>
        <color rgb="FFF8696B"/>
        <color rgb="FFFFEB84"/>
        <color rgb="FF63BE7B"/>
      </colorScale>
    </cfRule>
    <cfRule type="aboveAverage" dxfId="56" priority="134"/>
  </conditionalFormatting>
  <conditionalFormatting sqref="N8">
    <cfRule type="colorScale" priority="131">
      <colorScale>
        <cfvo type="min"/>
        <cfvo type="percentile" val="50"/>
        <cfvo type="max"/>
        <color rgb="FFF8696B"/>
        <color rgb="FFFFEB84"/>
        <color rgb="FF63BE7B"/>
      </colorScale>
    </cfRule>
    <cfRule type="aboveAverage" dxfId="55" priority="132"/>
  </conditionalFormatting>
  <conditionalFormatting sqref="N9">
    <cfRule type="colorScale" priority="129">
      <colorScale>
        <cfvo type="min"/>
        <cfvo type="percentile" val="50"/>
        <cfvo type="max"/>
        <color rgb="FFF8696B"/>
        <color rgb="FFFFEB84"/>
        <color rgb="FF63BE7B"/>
      </colorScale>
    </cfRule>
    <cfRule type="aboveAverage" dxfId="54" priority="130"/>
  </conditionalFormatting>
  <conditionalFormatting sqref="N10">
    <cfRule type="colorScale" priority="127">
      <colorScale>
        <cfvo type="min"/>
        <cfvo type="percentile" val="50"/>
        <cfvo type="max"/>
        <color rgb="FFF8696B"/>
        <color rgb="FFFFEB84"/>
        <color rgb="FF63BE7B"/>
      </colorScale>
    </cfRule>
    <cfRule type="aboveAverage" dxfId="53" priority="128"/>
  </conditionalFormatting>
  <conditionalFormatting sqref="N13">
    <cfRule type="colorScale" priority="125">
      <colorScale>
        <cfvo type="min"/>
        <cfvo type="percentile" val="50"/>
        <cfvo type="max"/>
        <color rgb="FFF8696B"/>
        <color rgb="FFFFEB84"/>
        <color rgb="FF63BE7B"/>
      </colorScale>
    </cfRule>
    <cfRule type="aboveAverage" dxfId="52" priority="126"/>
  </conditionalFormatting>
  <conditionalFormatting sqref="N14">
    <cfRule type="colorScale" priority="123">
      <colorScale>
        <cfvo type="min"/>
        <cfvo type="percentile" val="50"/>
        <cfvo type="max"/>
        <color rgb="FFF8696B"/>
        <color rgb="FFFFEB84"/>
        <color rgb="FF63BE7B"/>
      </colorScale>
    </cfRule>
    <cfRule type="aboveAverage" dxfId="51" priority="124"/>
  </conditionalFormatting>
  <conditionalFormatting sqref="N15">
    <cfRule type="colorScale" priority="121">
      <colorScale>
        <cfvo type="min"/>
        <cfvo type="percentile" val="50"/>
        <cfvo type="max"/>
        <color rgb="FFF8696B"/>
        <color rgb="FFFFEB84"/>
        <color rgb="FF63BE7B"/>
      </colorScale>
    </cfRule>
    <cfRule type="aboveAverage" dxfId="50" priority="122"/>
  </conditionalFormatting>
  <conditionalFormatting sqref="N16">
    <cfRule type="colorScale" priority="119">
      <colorScale>
        <cfvo type="min"/>
        <cfvo type="percentile" val="50"/>
        <cfvo type="max"/>
        <color rgb="FFF8696B"/>
        <color rgb="FFFFEB84"/>
        <color rgb="FF63BE7B"/>
      </colorScale>
    </cfRule>
    <cfRule type="aboveAverage" dxfId="49" priority="120"/>
  </conditionalFormatting>
  <conditionalFormatting sqref="N17:N21">
    <cfRule type="colorScale" priority="117">
      <colorScale>
        <cfvo type="min"/>
        <cfvo type="percentile" val="50"/>
        <cfvo type="max"/>
        <color rgb="FFF8696B"/>
        <color rgb="FFFFEB84"/>
        <color rgb="FF63BE7B"/>
      </colorScale>
    </cfRule>
    <cfRule type="aboveAverage" dxfId="48" priority="118"/>
  </conditionalFormatting>
  <conditionalFormatting sqref="O2">
    <cfRule type="colorScale" priority="115">
      <colorScale>
        <cfvo type="min"/>
        <cfvo type="percentile" val="50"/>
        <cfvo type="max"/>
        <color rgb="FFF8696B"/>
        <color rgb="FFFFEB84"/>
        <color rgb="FF63BE7B"/>
      </colorScale>
    </cfRule>
    <cfRule type="aboveAverage" dxfId="47" priority="116"/>
  </conditionalFormatting>
  <conditionalFormatting sqref="O4">
    <cfRule type="colorScale" priority="113">
      <colorScale>
        <cfvo type="min"/>
        <cfvo type="percentile" val="50"/>
        <cfvo type="max"/>
        <color rgb="FFF8696B"/>
        <color rgb="FFFFEB84"/>
        <color rgb="FF63BE7B"/>
      </colorScale>
    </cfRule>
    <cfRule type="aboveAverage" dxfId="46" priority="114"/>
  </conditionalFormatting>
  <conditionalFormatting sqref="O3">
    <cfRule type="colorScale" priority="111">
      <colorScale>
        <cfvo type="min"/>
        <cfvo type="percentile" val="50"/>
        <cfvo type="max"/>
        <color rgb="FFF8696B"/>
        <color rgb="FFFFEB84"/>
        <color rgb="FF63BE7B"/>
      </colorScale>
    </cfRule>
    <cfRule type="aboveAverage" dxfId="45" priority="112"/>
  </conditionalFormatting>
  <conditionalFormatting sqref="O6">
    <cfRule type="colorScale" priority="109">
      <colorScale>
        <cfvo type="min"/>
        <cfvo type="percentile" val="50"/>
        <cfvo type="max"/>
        <color rgb="FFF8696B"/>
        <color rgb="FFFFEB84"/>
        <color rgb="FF63BE7B"/>
      </colorScale>
    </cfRule>
    <cfRule type="aboveAverage" dxfId="44" priority="110"/>
  </conditionalFormatting>
  <conditionalFormatting sqref="O5">
    <cfRule type="colorScale" priority="107">
      <colorScale>
        <cfvo type="min"/>
        <cfvo type="percentile" val="50"/>
        <cfvo type="max"/>
        <color rgb="FFF8696B"/>
        <color rgb="FFFFEB84"/>
        <color rgb="FF63BE7B"/>
      </colorScale>
    </cfRule>
    <cfRule type="aboveAverage" dxfId="43" priority="108"/>
  </conditionalFormatting>
  <conditionalFormatting sqref="O7">
    <cfRule type="colorScale" priority="105">
      <colorScale>
        <cfvo type="min"/>
        <cfvo type="percentile" val="50"/>
        <cfvo type="max"/>
        <color rgb="FFF8696B"/>
        <color rgb="FFFFEB84"/>
        <color rgb="FF63BE7B"/>
      </colorScale>
    </cfRule>
    <cfRule type="aboveAverage" dxfId="42" priority="106"/>
  </conditionalFormatting>
  <conditionalFormatting sqref="O11">
    <cfRule type="colorScale" priority="103">
      <colorScale>
        <cfvo type="min"/>
        <cfvo type="percentile" val="50"/>
        <cfvo type="max"/>
        <color rgb="FFF8696B"/>
        <color rgb="FFFFEB84"/>
        <color rgb="FF63BE7B"/>
      </colorScale>
    </cfRule>
    <cfRule type="aboveAverage" dxfId="41" priority="104"/>
  </conditionalFormatting>
  <conditionalFormatting sqref="O12">
    <cfRule type="colorScale" priority="101">
      <colorScale>
        <cfvo type="min"/>
        <cfvo type="percentile" val="50"/>
        <cfvo type="max"/>
        <color rgb="FFF8696B"/>
        <color rgb="FFFFEB84"/>
        <color rgb="FF63BE7B"/>
      </colorScale>
    </cfRule>
    <cfRule type="aboveAverage" dxfId="40" priority="102"/>
  </conditionalFormatting>
  <conditionalFormatting sqref="O8">
    <cfRule type="colorScale" priority="99">
      <colorScale>
        <cfvo type="min"/>
        <cfvo type="percentile" val="50"/>
        <cfvo type="max"/>
        <color rgb="FFF8696B"/>
        <color rgb="FFFFEB84"/>
        <color rgb="FF63BE7B"/>
      </colorScale>
    </cfRule>
    <cfRule type="aboveAverage" dxfId="39" priority="100"/>
  </conditionalFormatting>
  <conditionalFormatting sqref="O9">
    <cfRule type="colorScale" priority="97">
      <colorScale>
        <cfvo type="min"/>
        <cfvo type="percentile" val="50"/>
        <cfvo type="max"/>
        <color rgb="FFF8696B"/>
        <color rgb="FFFFEB84"/>
        <color rgb="FF63BE7B"/>
      </colorScale>
    </cfRule>
    <cfRule type="aboveAverage" dxfId="38" priority="98"/>
  </conditionalFormatting>
  <conditionalFormatting sqref="O10">
    <cfRule type="colorScale" priority="95">
      <colorScale>
        <cfvo type="min"/>
        <cfvo type="percentile" val="50"/>
        <cfvo type="max"/>
        <color rgb="FFF8696B"/>
        <color rgb="FFFFEB84"/>
        <color rgb="FF63BE7B"/>
      </colorScale>
    </cfRule>
    <cfRule type="aboveAverage" dxfId="37" priority="96"/>
  </conditionalFormatting>
  <conditionalFormatting sqref="O13">
    <cfRule type="colorScale" priority="93">
      <colorScale>
        <cfvo type="min"/>
        <cfvo type="percentile" val="50"/>
        <cfvo type="max"/>
        <color rgb="FFF8696B"/>
        <color rgb="FFFFEB84"/>
        <color rgb="FF63BE7B"/>
      </colorScale>
    </cfRule>
    <cfRule type="aboveAverage" dxfId="36" priority="94"/>
  </conditionalFormatting>
  <conditionalFormatting sqref="O14">
    <cfRule type="colorScale" priority="91">
      <colorScale>
        <cfvo type="min"/>
        <cfvo type="percentile" val="50"/>
        <cfvo type="max"/>
        <color rgb="FFF8696B"/>
        <color rgb="FFFFEB84"/>
        <color rgb="FF63BE7B"/>
      </colorScale>
    </cfRule>
    <cfRule type="aboveAverage" dxfId="35" priority="92"/>
  </conditionalFormatting>
  <conditionalFormatting sqref="O15">
    <cfRule type="colorScale" priority="89">
      <colorScale>
        <cfvo type="min"/>
        <cfvo type="percentile" val="50"/>
        <cfvo type="max"/>
        <color rgb="FFF8696B"/>
        <color rgb="FFFFEB84"/>
        <color rgb="FF63BE7B"/>
      </colorScale>
    </cfRule>
    <cfRule type="aboveAverage" dxfId="34" priority="90"/>
  </conditionalFormatting>
  <conditionalFormatting sqref="O16">
    <cfRule type="colorScale" priority="87">
      <colorScale>
        <cfvo type="min"/>
        <cfvo type="percentile" val="50"/>
        <cfvo type="max"/>
        <color rgb="FFF8696B"/>
        <color rgb="FFFFEB84"/>
        <color rgb="FF63BE7B"/>
      </colorScale>
    </cfRule>
    <cfRule type="aboveAverage" dxfId="33" priority="88"/>
  </conditionalFormatting>
  <conditionalFormatting sqref="O17:O21">
    <cfRule type="colorScale" priority="85">
      <colorScale>
        <cfvo type="min"/>
        <cfvo type="percentile" val="50"/>
        <cfvo type="max"/>
        <color rgb="FFF8696B"/>
        <color rgb="FFFFEB84"/>
        <color rgb="FF63BE7B"/>
      </colorScale>
    </cfRule>
    <cfRule type="aboveAverage" dxfId="32" priority="86"/>
  </conditionalFormatting>
  <conditionalFormatting sqref="P2">
    <cfRule type="colorScale" priority="83">
      <colorScale>
        <cfvo type="min"/>
        <cfvo type="percentile" val="50"/>
        <cfvo type="max"/>
        <color rgb="FFF8696B"/>
        <color rgb="FFFFEB84"/>
        <color rgb="FF63BE7B"/>
      </colorScale>
    </cfRule>
    <cfRule type="aboveAverage" dxfId="31" priority="84"/>
  </conditionalFormatting>
  <conditionalFormatting sqref="P4">
    <cfRule type="colorScale" priority="81">
      <colorScale>
        <cfvo type="min"/>
        <cfvo type="percentile" val="50"/>
        <cfvo type="max"/>
        <color rgb="FFF8696B"/>
        <color rgb="FFFFEB84"/>
        <color rgb="FF63BE7B"/>
      </colorScale>
    </cfRule>
    <cfRule type="aboveAverage" dxfId="30" priority="82"/>
  </conditionalFormatting>
  <conditionalFormatting sqref="P3">
    <cfRule type="colorScale" priority="79">
      <colorScale>
        <cfvo type="min"/>
        <cfvo type="percentile" val="50"/>
        <cfvo type="max"/>
        <color rgb="FFF8696B"/>
        <color rgb="FFFFEB84"/>
        <color rgb="FF63BE7B"/>
      </colorScale>
    </cfRule>
    <cfRule type="aboveAverage" dxfId="29" priority="80"/>
  </conditionalFormatting>
  <conditionalFormatting sqref="P6"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  <cfRule type="aboveAverage" dxfId="28" priority="78"/>
  </conditionalFormatting>
  <conditionalFormatting sqref="P5"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  <cfRule type="aboveAverage" dxfId="27" priority="76"/>
  </conditionalFormatting>
  <conditionalFormatting sqref="P7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  <cfRule type="aboveAverage" dxfId="26" priority="74"/>
  </conditionalFormatting>
  <conditionalFormatting sqref="P11"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  <cfRule type="aboveAverage" dxfId="25" priority="72"/>
  </conditionalFormatting>
  <conditionalFormatting sqref="P12"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  <cfRule type="aboveAverage" dxfId="24" priority="70"/>
  </conditionalFormatting>
  <conditionalFormatting sqref="P8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  <cfRule type="aboveAverage" dxfId="23" priority="68"/>
  </conditionalFormatting>
  <conditionalFormatting sqref="P9"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  <cfRule type="aboveAverage" dxfId="22" priority="66"/>
  </conditionalFormatting>
  <conditionalFormatting sqref="P10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  <cfRule type="aboveAverage" dxfId="21" priority="64"/>
  </conditionalFormatting>
  <conditionalFormatting sqref="P13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  <cfRule type="aboveAverage" dxfId="20" priority="62"/>
  </conditionalFormatting>
  <conditionalFormatting sqref="P14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  <cfRule type="aboveAverage" dxfId="19" priority="60"/>
  </conditionalFormatting>
  <conditionalFormatting sqref="P15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  <cfRule type="aboveAverage" dxfId="18" priority="58"/>
  </conditionalFormatting>
  <conditionalFormatting sqref="P16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  <cfRule type="aboveAverage" dxfId="17" priority="56"/>
  </conditionalFormatting>
  <conditionalFormatting sqref="P17:P21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  <cfRule type="aboveAverage" dxfId="16" priority="54"/>
  </conditionalFormatting>
  <conditionalFormatting sqref="Q2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  <cfRule type="aboveAverage" dxfId="15" priority="52"/>
  </conditionalFormatting>
  <conditionalFormatting sqref="Q4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  <cfRule type="aboveAverage" dxfId="14" priority="50"/>
  </conditionalFormatting>
  <conditionalFormatting sqref="Q3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  <cfRule type="aboveAverage" dxfId="13" priority="48"/>
  </conditionalFormatting>
  <conditionalFormatting sqref="Q6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  <cfRule type="aboveAverage" dxfId="12" priority="46"/>
  </conditionalFormatting>
  <conditionalFormatting sqref="Q5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  <cfRule type="aboveAverage" dxfId="11" priority="44"/>
  </conditionalFormatting>
  <conditionalFormatting sqref="Q7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  <cfRule type="aboveAverage" dxfId="10" priority="42"/>
  </conditionalFormatting>
  <conditionalFormatting sqref="Q11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  <cfRule type="aboveAverage" dxfId="9" priority="40"/>
  </conditionalFormatting>
  <conditionalFormatting sqref="Q12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  <cfRule type="aboveAverage" dxfId="8" priority="38"/>
  </conditionalFormatting>
  <conditionalFormatting sqref="Q8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  <cfRule type="aboveAverage" dxfId="7" priority="36"/>
  </conditionalFormatting>
  <conditionalFormatting sqref="Q9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  <cfRule type="aboveAverage" dxfId="6" priority="34"/>
  </conditionalFormatting>
  <conditionalFormatting sqref="Q10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  <cfRule type="aboveAverage" dxfId="5" priority="32"/>
  </conditionalFormatting>
  <conditionalFormatting sqref="Q13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  <cfRule type="aboveAverage" dxfId="4" priority="30"/>
  </conditionalFormatting>
  <conditionalFormatting sqref="Q14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  <cfRule type="aboveAverage" dxfId="3" priority="28"/>
  </conditionalFormatting>
  <conditionalFormatting sqref="Q15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  <cfRule type="aboveAverage" dxfId="2" priority="26"/>
  </conditionalFormatting>
  <conditionalFormatting sqref="Q16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  <cfRule type="aboveAverage" dxfId="1" priority="24"/>
  </conditionalFormatting>
  <conditionalFormatting sqref="Q17:Q21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  <cfRule type="aboveAverage" dxfId="0" priority="22"/>
  </conditionalFormatting>
  <conditionalFormatting sqref="B2:B21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21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21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21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21">
    <cfRule type="colorScale" priority="16">
      <colorScale>
        <cfvo type="min"/>
        <cfvo type="max"/>
        <color theme="0"/>
        <color theme="2" tint="-0.499984740745262"/>
      </colorScale>
    </cfRule>
  </conditionalFormatting>
  <conditionalFormatting sqref="I2:I21">
    <cfRule type="colorScale" priority="15">
      <colorScale>
        <cfvo type="min"/>
        <cfvo type="max"/>
        <color theme="0"/>
        <color theme="2" tint="-0.499984740745262"/>
      </colorScale>
    </cfRule>
  </conditionalFormatting>
  <conditionalFormatting sqref="J2:J21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2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2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21">
    <cfRule type="colorScale" priority="4">
      <colorScale>
        <cfvo type="min"/>
        <cfvo type="max"/>
        <color rgb="FF63BE7B"/>
        <color rgb="FFFCFCFF"/>
      </colorScale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21">
    <cfRule type="colorScale" priority="2">
      <colorScale>
        <cfvo type="min"/>
        <cfvo type="max"/>
        <color rgb="FF63BE7B"/>
        <color rgb="FFFCFCFF"/>
      </colorScale>
    </cfRule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21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E18" sqref="E18"/>
    </sheetView>
  </sheetViews>
  <sheetFormatPr baseColWidth="10" defaultRowHeight="16" x14ac:dyDescent="0.2"/>
  <sheetData>
    <row r="1" spans="1:9" x14ac:dyDescent="0.2">
      <c r="A1" s="1" t="s">
        <v>89</v>
      </c>
      <c r="B1" s="1" t="s">
        <v>81</v>
      </c>
      <c r="C1" s="1" t="s">
        <v>82</v>
      </c>
      <c r="D1" s="1" t="s">
        <v>83</v>
      </c>
      <c r="E1" s="1" t="s">
        <v>84</v>
      </c>
      <c r="F1" s="1" t="s">
        <v>85</v>
      </c>
      <c r="G1" s="1" t="s">
        <v>86</v>
      </c>
      <c r="H1" s="1" t="s">
        <v>87</v>
      </c>
      <c r="I1" s="1" t="s">
        <v>88</v>
      </c>
    </row>
    <row r="2" spans="1:9" x14ac:dyDescent="0.2">
      <c r="A2" t="s">
        <v>1</v>
      </c>
      <c r="B2">
        <v>10791110</v>
      </c>
      <c r="C2">
        <v>22422</v>
      </c>
      <c r="D2">
        <v>153845176</v>
      </c>
      <c r="E2">
        <v>3155136</v>
      </c>
      <c r="F2">
        <v>22710469</v>
      </c>
      <c r="H2">
        <v>2</v>
      </c>
    </row>
    <row r="3" spans="1:9" x14ac:dyDescent="0.2">
      <c r="A3" t="s">
        <v>2</v>
      </c>
      <c r="B3">
        <v>14649775</v>
      </c>
      <c r="C3">
        <v>20776</v>
      </c>
      <c r="D3">
        <v>184675300</v>
      </c>
      <c r="E3">
        <v>4223129</v>
      </c>
      <c r="F3">
        <v>28169408</v>
      </c>
      <c r="H3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CountyPolicies</vt:lpstr>
      <vt:lpstr>Metadata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2017-06-30T06:41:55Z</dcterms:created>
  <dcterms:modified xsi:type="dcterms:W3CDTF">2017-07-27T23:37:37Z</dcterms:modified>
</cp:coreProperties>
</file>