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gowers/Documents/Computer_Science/2nd_Year/Advanced_Programming_Topics/DomsAss3/"/>
    </mc:Choice>
  </mc:AlternateContent>
  <bookViews>
    <workbookView xWindow="0" yWindow="0" windowWidth="28800" windowHeight="18000" xr2:uid="{E8ED7F6D-4586-2949-929C-B99F1A0769C0}"/>
  </bookViews>
  <sheets>
    <sheet name="Sheet1" sheetId="1" r:id="rId1"/>
  </sheets>
  <definedNames>
    <definedName name="_xlchart.v2.0" hidden="1">Sheet1!$K$20:$K$24</definedName>
    <definedName name="_xlchart.v2.1" hidden="1">Sheet1!$L$20:$L$24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L24" i="1"/>
  <c r="L23" i="1"/>
  <c r="L22" i="1"/>
  <c r="L21" i="1"/>
  <c r="L20" i="1"/>
  <c r="R16" i="1"/>
  <c r="R15" i="1"/>
  <c r="R14" i="1"/>
  <c r="R13" i="1"/>
  <c r="R12" i="1"/>
  <c r="Q15" i="1"/>
  <c r="Q14" i="1"/>
  <c r="Q13" i="1"/>
  <c r="Q12" i="1"/>
  <c r="P16" i="1"/>
  <c r="P14" i="1"/>
  <c r="P13" i="1"/>
  <c r="P12" i="1"/>
  <c r="O16" i="1"/>
  <c r="O15" i="1"/>
  <c r="O13" i="1"/>
  <c r="O12" i="1"/>
  <c r="N16" i="1"/>
  <c r="N15" i="1"/>
  <c r="N14" i="1"/>
  <c r="N12" i="1"/>
  <c r="M16" i="1"/>
  <c r="M15" i="1"/>
  <c r="M14" i="1"/>
  <c r="M13" i="1"/>
  <c r="L16" i="1"/>
  <c r="L15" i="1"/>
  <c r="L14" i="1"/>
  <c r="L13" i="1"/>
  <c r="L12" i="1"/>
  <c r="H46" i="1"/>
  <c r="I46" i="1"/>
  <c r="H50" i="1"/>
  <c r="I50" i="1"/>
  <c r="H54" i="1"/>
  <c r="I54" i="1"/>
  <c r="H58" i="1"/>
  <c r="I58" i="1"/>
  <c r="H10" i="1"/>
  <c r="I10" i="1"/>
  <c r="H14" i="1"/>
  <c r="I14" i="1"/>
  <c r="H18" i="1"/>
  <c r="I18" i="1"/>
  <c r="H22" i="1"/>
  <c r="I22" i="1"/>
  <c r="H26" i="1"/>
  <c r="I26" i="1"/>
  <c r="H30" i="1"/>
  <c r="I30" i="1"/>
  <c r="H34" i="1"/>
  <c r="I34" i="1"/>
  <c r="H38" i="1"/>
  <c r="I38" i="1"/>
  <c r="H42" i="1"/>
  <c r="I42" i="1"/>
  <c r="I6" i="1"/>
  <c r="H6" i="1"/>
  <c r="I2" i="1"/>
  <c r="H2" i="1"/>
  <c r="G2" i="1"/>
  <c r="F2" i="1"/>
  <c r="D46" i="1"/>
  <c r="D47" i="1"/>
  <c r="D48" i="1"/>
  <c r="E48" i="1"/>
  <c r="D49" i="1"/>
  <c r="E49" i="1"/>
  <c r="F46" i="1"/>
  <c r="D50" i="1"/>
  <c r="D51" i="1"/>
  <c r="D52" i="1"/>
  <c r="E52" i="1"/>
  <c r="D53" i="1"/>
  <c r="E53" i="1"/>
  <c r="F50" i="1"/>
  <c r="D54" i="1"/>
  <c r="D55" i="1"/>
  <c r="D56" i="1"/>
  <c r="E56" i="1"/>
  <c r="D57" i="1"/>
  <c r="E57" i="1"/>
  <c r="F54" i="1"/>
  <c r="E50" i="1"/>
  <c r="E51" i="1"/>
  <c r="G50" i="1"/>
  <c r="D58" i="1"/>
  <c r="D59" i="1"/>
  <c r="D60" i="1"/>
  <c r="E60" i="1"/>
  <c r="D61" i="1"/>
  <c r="E61" i="1"/>
  <c r="F58" i="1"/>
  <c r="E46" i="1"/>
  <c r="E47" i="1"/>
  <c r="G46" i="1"/>
  <c r="E54" i="1"/>
  <c r="E55" i="1"/>
  <c r="G54" i="1"/>
  <c r="E58" i="1"/>
  <c r="E59" i="1"/>
  <c r="G58" i="1"/>
  <c r="G34" i="1"/>
  <c r="F18" i="1"/>
  <c r="G18" i="1"/>
  <c r="F22" i="1"/>
  <c r="G22" i="1"/>
  <c r="F26" i="1"/>
  <c r="G26" i="1"/>
  <c r="F30" i="1"/>
  <c r="G30" i="1"/>
  <c r="F34" i="1"/>
  <c r="F38" i="1"/>
  <c r="G38" i="1"/>
  <c r="F42" i="1"/>
  <c r="G42" i="1"/>
  <c r="F10" i="1"/>
  <c r="G10" i="1"/>
  <c r="F14" i="1"/>
  <c r="G14" i="1"/>
  <c r="G6" i="1"/>
  <c r="F6" i="1"/>
</calcChain>
</file>

<file path=xl/sharedStrings.xml><?xml version="1.0" encoding="utf-8"?>
<sst xmlns="http://schemas.openxmlformats.org/spreadsheetml/2006/main" count="151" uniqueCount="18">
  <si>
    <t>Player 1</t>
  </si>
  <si>
    <t>Player 2</t>
  </si>
  <si>
    <t>Seed</t>
  </si>
  <si>
    <t>Player 1 Win %</t>
  </si>
  <si>
    <t>Player 2 Win %</t>
  </si>
  <si>
    <t>winPlayer</t>
  </si>
  <si>
    <t>hsdPlayer</t>
  </si>
  <si>
    <t>getClosePlayer</t>
  </si>
  <si>
    <t>blockPlayer</t>
  </si>
  <si>
    <t>superPlayer</t>
  </si>
  <si>
    <t>blockOPWinPlayer</t>
  </si>
  <si>
    <t>P1 avg %</t>
  </si>
  <si>
    <t>p2 avg %</t>
  </si>
  <si>
    <t>wnPlayer</t>
  </si>
  <si>
    <t>N/A</t>
  </si>
  <si>
    <t>P1 std dev %</t>
  </si>
  <si>
    <t>p2 std dev %</t>
  </si>
  <si>
    <t>Over-all Average 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</si>
</sst>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Over</a:t>
            </a:r>
            <a:r>
              <a:rPr lang="en-US" sz="1600" b="1" baseline="0"/>
              <a:t>-all Average Win Percentage VS Every Other Player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63-844F-9318-8D6B84F1D8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Sheet1!$M$20:$M$24</c:f>
                <c:numCache>
                  <c:formatCode>General</c:formatCode>
                  <c:ptCount val="5"/>
                  <c:pt idx="0">
                    <c:v>7.9828934290769551</c:v>
                  </c:pt>
                  <c:pt idx="1">
                    <c:v>8.7190101534265647</c:v>
                  </c:pt>
                  <c:pt idx="2">
                    <c:v>9.1219852401887991</c:v>
                  </c:pt>
                  <c:pt idx="3">
                    <c:v>9.4771956119237473</c:v>
                  </c:pt>
                  <c:pt idx="4">
                    <c:v>9.5189500033704686</c:v>
                  </c:pt>
                </c:numCache>
              </c:numRef>
            </c:plus>
            <c:minus>
              <c:numRef>
                <c:f>Sheet1!$M$20:$M$24</c:f>
                <c:numCache>
                  <c:formatCode>General</c:formatCode>
                  <c:ptCount val="5"/>
                  <c:pt idx="0">
                    <c:v>7.9828934290769551</c:v>
                  </c:pt>
                  <c:pt idx="1">
                    <c:v>8.7190101534265647</c:v>
                  </c:pt>
                  <c:pt idx="2">
                    <c:v>9.1219852401887991</c:v>
                  </c:pt>
                  <c:pt idx="3">
                    <c:v>9.4771956119237473</c:v>
                  </c:pt>
                  <c:pt idx="4">
                    <c:v>9.5189500033704686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Sheet1!$K$20:$K$24</c:f>
              <c:strCache>
                <c:ptCount val="5"/>
                <c:pt idx="0">
                  <c:v>winPlayer</c:v>
                </c:pt>
                <c:pt idx="1">
                  <c:v>getClosePlayer</c:v>
                </c:pt>
                <c:pt idx="2">
                  <c:v>blockPlayer</c:v>
                </c:pt>
                <c:pt idx="3">
                  <c:v>superPlayer</c:v>
                </c:pt>
                <c:pt idx="4">
                  <c:v>blockOPWinPlayer</c:v>
                </c:pt>
              </c:strCache>
            </c:strRef>
          </c:cat>
          <c:val>
            <c:numRef>
              <c:f>Sheet1!$L$20:$L$24</c:f>
              <c:numCache>
                <c:formatCode>0.00</c:formatCode>
                <c:ptCount val="5"/>
                <c:pt idx="0">
                  <c:v>52.2</c:v>
                </c:pt>
                <c:pt idx="1">
                  <c:v>52.510666666666665</c:v>
                </c:pt>
                <c:pt idx="2">
                  <c:v>50.787999999999997</c:v>
                </c:pt>
                <c:pt idx="3">
                  <c:v>51.199833333333331</c:v>
                </c:pt>
                <c:pt idx="4">
                  <c:v>53.14200000000001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3-844F-9318-8D6B84F1D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-27"/>
        <c:axId val="1164403696"/>
        <c:axId val="1164405392"/>
      </c:barChart>
      <c:catAx>
        <c:axId val="11644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Intelligent</a:t>
                </a:r>
                <a:r>
                  <a:rPr lang="en-US" sz="1200" b="1" baseline="0"/>
                  <a:t> Player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05392"/>
        <c:crosses val="autoZero"/>
        <c:auto val="1"/>
        <c:lblAlgn val="ctr"/>
        <c:lblOffset val="100"/>
        <c:noMultiLvlLbl val="0"/>
      </c:catAx>
      <c:valAx>
        <c:axId val="1164405392"/>
        <c:scaling>
          <c:orientation val="minMax"/>
          <c:max val="63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Likelihood</a:t>
                </a:r>
                <a:r>
                  <a:rPr lang="en-US" sz="1200" b="1" baseline="0"/>
                  <a:t> of Winning (%)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03696"/>
        <c:crosses val="autoZero"/>
        <c:crossBetween val="between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16</xdr:row>
      <xdr:rowOff>63500</xdr:rowOff>
    </xdr:from>
    <xdr:to>
      <xdr:col>19</xdr:col>
      <xdr:colOff>565150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BB07F-75C9-9B4B-B3D5-CC6F1516B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54C4-1161-6A4A-BE17-AE4A5B44999A}">
  <dimension ref="A1:R61"/>
  <sheetViews>
    <sheetView tabSelected="1" topLeftCell="E1" zoomScaleNormal="100" workbookViewId="0">
      <selection activeCell="O8" sqref="O8"/>
    </sheetView>
  </sheetViews>
  <sheetFormatPr baseColWidth="10" defaultRowHeight="16" x14ac:dyDescent="0.2"/>
  <cols>
    <col min="1" max="1" width="16.33203125" customWidth="1"/>
    <col min="2" max="2" width="16.5" customWidth="1"/>
    <col min="3" max="3" width="8.5" customWidth="1"/>
    <col min="4" max="4" width="12.33203125" customWidth="1"/>
    <col min="5" max="5" width="12.6640625" customWidth="1"/>
    <col min="8" max="9" width="11.6640625" bestFit="1" customWidth="1"/>
    <col min="10" max="10" width="13.1640625" bestFit="1" customWidth="1"/>
    <col min="11" max="11" width="16" bestFit="1" customWidth="1"/>
    <col min="12" max="12" width="13.1640625" bestFit="1" customWidth="1"/>
    <col min="13" max="13" width="12.1640625" bestFit="1" customWidth="1"/>
    <col min="14" max="14" width="13.1640625" bestFit="1" customWidth="1"/>
    <col min="15" max="15" width="16" bestFit="1" customWidth="1"/>
    <col min="16" max="16" width="10.6640625" bestFit="1" customWidth="1"/>
    <col min="17" max="17" width="16" bestFit="1" customWidth="1"/>
    <col min="18" max="18" width="23.33203125" bestFit="1" customWidth="1"/>
    <col min="19" max="19" width="13.1640625" bestFit="1" customWidth="1"/>
    <col min="20" max="20" width="10.33203125" bestFit="1" customWidth="1"/>
    <col min="21" max="21" width="10.6640625" bestFit="1" customWidth="1"/>
    <col min="22" max="22" width="16" bestFit="1" customWidth="1"/>
  </cols>
  <sheetData>
    <row r="1" spans="1:18" ht="33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11</v>
      </c>
      <c r="G1" s="8" t="s">
        <v>12</v>
      </c>
      <c r="H1" s="8" t="s">
        <v>15</v>
      </c>
      <c r="I1" s="8" t="s">
        <v>16</v>
      </c>
      <c r="K1" s="12"/>
      <c r="L1" s="12"/>
      <c r="M1" s="12"/>
      <c r="N1" s="12"/>
      <c r="O1" s="12"/>
    </row>
    <row r="2" spans="1:18" ht="18" thickTop="1" thickBot="1" x14ac:dyDescent="0.25">
      <c r="A2" s="3" t="s">
        <v>5</v>
      </c>
      <c r="B2" s="4" t="s">
        <v>6</v>
      </c>
      <c r="C2" s="4">
        <v>1</v>
      </c>
      <c r="D2" s="4">
        <v>60.13</v>
      </c>
      <c r="E2" s="4">
        <v>39.869999999999997</v>
      </c>
      <c r="F2" s="10">
        <f>AVERAGE(D2:D3,E4,E5)</f>
        <v>59.14</v>
      </c>
      <c r="G2" s="9">
        <f>AVERAGE(E2:E3,D4:D5)</f>
        <v>40.86</v>
      </c>
      <c r="H2" s="10">
        <f>STDEV(D2:D3,E4:E5)</f>
        <v>0.95208543034050674</v>
      </c>
      <c r="I2" s="10">
        <f>STDEV(E2:E3,D4:D5)</f>
        <v>0.95208543034050674</v>
      </c>
    </row>
    <row r="3" spans="1:18" ht="17" thickBot="1" x14ac:dyDescent="0.25">
      <c r="A3" s="3" t="s">
        <v>5</v>
      </c>
      <c r="B3" s="4" t="s">
        <v>6</v>
      </c>
      <c r="C3" s="4">
        <v>12</v>
      </c>
      <c r="D3" s="4">
        <v>58.03</v>
      </c>
      <c r="E3" s="4">
        <v>41.97</v>
      </c>
      <c r="F3" s="10"/>
      <c r="G3" s="9"/>
      <c r="H3" s="10"/>
      <c r="I3" s="10"/>
    </row>
    <row r="4" spans="1:18" ht="17" thickBot="1" x14ac:dyDescent="0.25">
      <c r="A4" s="3" t="s">
        <v>6</v>
      </c>
      <c r="B4" s="4" t="s">
        <v>5</v>
      </c>
      <c r="C4" s="4">
        <v>123</v>
      </c>
      <c r="D4" s="4">
        <v>41.3</v>
      </c>
      <c r="E4" s="4">
        <v>58.7</v>
      </c>
      <c r="F4" s="10"/>
      <c r="G4" s="9"/>
      <c r="H4" s="10"/>
      <c r="I4" s="10"/>
    </row>
    <row r="5" spans="1:18" ht="17" thickBot="1" x14ac:dyDescent="0.25">
      <c r="A5" s="5" t="s">
        <v>6</v>
      </c>
      <c r="B5" s="6" t="s">
        <v>5</v>
      </c>
      <c r="C5" s="6">
        <v>1234</v>
      </c>
      <c r="D5" s="6">
        <v>40.299999999999997</v>
      </c>
      <c r="E5" s="6">
        <v>59.7</v>
      </c>
      <c r="F5" s="10"/>
      <c r="G5" s="9"/>
      <c r="H5" s="10"/>
      <c r="I5" s="10"/>
    </row>
    <row r="6" spans="1:18" ht="18" thickTop="1" thickBot="1" x14ac:dyDescent="0.25">
      <c r="A6" s="3" t="s">
        <v>7</v>
      </c>
      <c r="B6" s="4" t="s">
        <v>6</v>
      </c>
      <c r="C6" s="4">
        <v>1</v>
      </c>
      <c r="D6" s="4">
        <v>60.3</v>
      </c>
      <c r="E6" s="4">
        <v>39.700000000000003</v>
      </c>
      <c r="F6" s="10">
        <f>AVERAGE(D6:D7,E8,E9)</f>
        <v>60.04</v>
      </c>
      <c r="G6" s="9">
        <f>AVERAGE(E6:E7,D8:D9)</f>
        <v>39.96</v>
      </c>
      <c r="H6" s="10">
        <f>STDEV(D6:D7,E8:E9)</f>
        <v>0.83374656421081339</v>
      </c>
      <c r="I6" s="10">
        <f>STDEV(E6:E7,D8:D9)</f>
        <v>0.83374656421081339</v>
      </c>
    </row>
    <row r="7" spans="1:18" ht="17" thickBot="1" x14ac:dyDescent="0.25">
      <c r="A7" s="3" t="s">
        <v>7</v>
      </c>
      <c r="B7" s="4" t="s">
        <v>6</v>
      </c>
      <c r="C7" s="4">
        <v>12</v>
      </c>
      <c r="D7" s="4">
        <v>60.53</v>
      </c>
      <c r="E7" s="4">
        <v>39.47</v>
      </c>
      <c r="F7" s="10"/>
      <c r="G7" s="9"/>
      <c r="H7" s="10"/>
      <c r="I7" s="10"/>
    </row>
    <row r="8" spans="1:18" ht="17" thickBot="1" x14ac:dyDescent="0.25">
      <c r="A8" s="3" t="s">
        <v>6</v>
      </c>
      <c r="B8" s="4" t="s">
        <v>7</v>
      </c>
      <c r="C8" s="4">
        <v>123</v>
      </c>
      <c r="D8" s="4">
        <v>41.2</v>
      </c>
      <c r="E8" s="4">
        <v>58.8</v>
      </c>
      <c r="F8" s="10"/>
      <c r="G8" s="9"/>
      <c r="H8" s="10"/>
      <c r="I8" s="10"/>
    </row>
    <row r="9" spans="1:18" ht="17" thickBot="1" x14ac:dyDescent="0.25">
      <c r="A9" s="5" t="s">
        <v>6</v>
      </c>
      <c r="B9" s="6" t="s">
        <v>7</v>
      </c>
      <c r="C9" s="6">
        <v>1234</v>
      </c>
      <c r="D9" s="6">
        <v>39.47</v>
      </c>
      <c r="E9" s="6">
        <v>60.53</v>
      </c>
      <c r="F9" s="10"/>
      <c r="G9" s="9"/>
      <c r="H9" s="10"/>
      <c r="I9" s="10"/>
    </row>
    <row r="10" spans="1:18" ht="18" thickTop="1" thickBot="1" x14ac:dyDescent="0.25">
      <c r="A10" s="3" t="s">
        <v>8</v>
      </c>
      <c r="B10" s="4" t="s">
        <v>6</v>
      </c>
      <c r="C10" s="4">
        <v>1</v>
      </c>
      <c r="D10" s="4">
        <v>59.1</v>
      </c>
      <c r="E10" s="4">
        <v>40.9</v>
      </c>
      <c r="F10" s="10">
        <f>AVERAGE(D10:D11,E12,E13)</f>
        <v>58.775000000000006</v>
      </c>
      <c r="G10" s="9">
        <f>AVERAGE(E10:E11,D12:D13)</f>
        <v>41.224999999999994</v>
      </c>
      <c r="H10" s="10">
        <f t="shared" ref="H10" si="0">STDEV(D10:D11,E12:E13)</f>
        <v>0.9149316914393123</v>
      </c>
      <c r="I10" s="10">
        <f t="shared" ref="I10" si="1">STDEV(E10:E11,D12:D13)</f>
        <v>0.9149316914393123</v>
      </c>
    </row>
    <row r="11" spans="1:18" ht="17" thickBot="1" x14ac:dyDescent="0.25">
      <c r="A11" s="3" t="s">
        <v>8</v>
      </c>
      <c r="B11" s="4" t="s">
        <v>6</v>
      </c>
      <c r="C11" s="4">
        <v>12</v>
      </c>
      <c r="D11" s="4">
        <v>57.53</v>
      </c>
      <c r="E11" s="4">
        <v>42.47</v>
      </c>
      <c r="F11" s="10"/>
      <c r="G11" s="9"/>
      <c r="H11" s="10"/>
      <c r="I11" s="10"/>
      <c r="L11" t="s">
        <v>6</v>
      </c>
      <c r="M11" t="s">
        <v>5</v>
      </c>
      <c r="N11" t="s">
        <v>7</v>
      </c>
      <c r="O11" t="s">
        <v>8</v>
      </c>
      <c r="P11" t="s">
        <v>9</v>
      </c>
      <c r="Q11" t="s">
        <v>10</v>
      </c>
      <c r="R11" t="s">
        <v>17</v>
      </c>
    </row>
    <row r="12" spans="1:18" ht="17" thickBot="1" x14ac:dyDescent="0.25">
      <c r="A12" s="3" t="s">
        <v>6</v>
      </c>
      <c r="B12" s="4" t="s">
        <v>8</v>
      </c>
      <c r="C12" s="4">
        <v>123</v>
      </c>
      <c r="D12" s="4">
        <v>41.23</v>
      </c>
      <c r="E12" s="4">
        <v>58.77</v>
      </c>
      <c r="F12" s="10"/>
      <c r="G12" s="9"/>
      <c r="H12" s="10"/>
      <c r="I12" s="10"/>
      <c r="K12" t="s">
        <v>13</v>
      </c>
      <c r="L12" s="13" t="str">
        <f>F2 &amp; "±" &amp; ROUND(2*H2,2)</f>
        <v>59.14±1.9</v>
      </c>
      <c r="M12" t="s">
        <v>14</v>
      </c>
      <c r="N12" s="11" t="str">
        <f>ROUND(F22,2) &amp; "±" &amp; ROUND(2*H22,2)</f>
        <v>50.68±1.55</v>
      </c>
      <c r="O12" s="11" t="str">
        <f>ROUND(F26,2) &amp; "±" &amp; ROUND(2*H26,2)</f>
        <v>51.34±1.28</v>
      </c>
      <c r="P12" s="11" t="str">
        <f>ROUND(F30,2) &amp; "±" &amp; ROUND(2*H30,2)</f>
        <v>50.95±1.57</v>
      </c>
      <c r="Q12" s="11" t="str">
        <f>ROUND(F34,2) &amp; "±" &amp; ROUND(2*H34,2)</f>
        <v>48.89±0.98</v>
      </c>
      <c r="R12" s="11" t="str">
        <f>ROUND(AVERAGE(F2,F22,F26,F30,F34),2) &amp; "±" &amp; ROUND(2*STDEV(F2,F22:F37),2)</f>
        <v>52.2±7.98</v>
      </c>
    </row>
    <row r="13" spans="1:18" ht="17" thickBot="1" x14ac:dyDescent="0.25">
      <c r="A13" s="5" t="s">
        <v>6</v>
      </c>
      <c r="B13" s="6" t="s">
        <v>8</v>
      </c>
      <c r="C13" s="6">
        <v>1234</v>
      </c>
      <c r="D13" s="6">
        <v>40.299999999999997</v>
      </c>
      <c r="E13" s="6">
        <v>59.7</v>
      </c>
      <c r="F13" s="10"/>
      <c r="G13" s="9"/>
      <c r="H13" s="10"/>
      <c r="I13" s="10"/>
      <c r="K13" t="s">
        <v>7</v>
      </c>
      <c r="L13" s="11" t="str">
        <f>F6 &amp; "±" &amp; ROUND(2*H6,2)</f>
        <v>60.04±1.67</v>
      </c>
      <c r="M13" s="11" t="str">
        <f>ROUND(G22,2) &amp; "±" &amp; ROUND(2*I22,2)</f>
        <v>49.32±1.54</v>
      </c>
      <c r="N13" t="s">
        <v>14</v>
      </c>
      <c r="O13" s="11" t="str">
        <f>ROUND(F38,2) &amp; "±" &amp; ROUND(2*H38,2)</f>
        <v>52.07±0.85</v>
      </c>
      <c r="P13" s="11" t="str">
        <f>ROUND(F42,2) &amp; "±" &amp; ROUND(2*H42,2)</f>
        <v>51.39±1.73</v>
      </c>
      <c r="Q13" s="11" t="str">
        <f>ROUND(F46,2) &amp; "±" &amp; ROUND(2*H46,2)</f>
        <v>49.73±1.54</v>
      </c>
      <c r="R13" s="11" t="str">
        <f>ROUND(AVERAGE(F6,F38,F42,F46,G22),2) &amp; "±" &amp; ROUND(2*STDEV(F6,G22,F38:F49),2)</f>
        <v>52.51±8.72</v>
      </c>
    </row>
    <row r="14" spans="1:18" ht="18" thickTop="1" thickBot="1" x14ac:dyDescent="0.25">
      <c r="A14" s="3" t="s">
        <v>9</v>
      </c>
      <c r="B14" s="4" t="s">
        <v>6</v>
      </c>
      <c r="C14" s="4">
        <v>1</v>
      </c>
      <c r="D14" s="4">
        <v>59.27</v>
      </c>
      <c r="E14" s="4">
        <v>40.729999999999997</v>
      </c>
      <c r="F14" s="10">
        <f>AVERAGE(D14:D15,E16,E17)</f>
        <v>59.650000000000006</v>
      </c>
      <c r="G14" s="9">
        <f>AVERAGE(E14:E15,D16:D17)</f>
        <v>40.349999999999994</v>
      </c>
      <c r="H14" s="10">
        <f t="shared" ref="H14" si="2">STDEV(D14:D15,E16:E17)</f>
        <v>0.96605727918517781</v>
      </c>
      <c r="I14" s="10">
        <f t="shared" ref="I14" si="3">STDEV(E14:E15,D16:D17)</f>
        <v>0.96605727918517781</v>
      </c>
      <c r="K14" t="s">
        <v>8</v>
      </c>
      <c r="L14" s="11" t="str">
        <f>F10 &amp; "±" &amp; ROUND(2*H10,2)</f>
        <v>58.775±1.83</v>
      </c>
      <c r="M14" s="11" t="str">
        <f>ROUND(G26,2) &amp; "±" &amp; ROUND(2*I26,2)</f>
        <v>48.66±1.28</v>
      </c>
      <c r="N14" s="11" t="str">
        <f>ROUND(G38,2) &amp; "±" &amp; ROUND(2*I38,2)</f>
        <v>47.93±0.85</v>
      </c>
      <c r="O14" t="s">
        <v>14</v>
      </c>
      <c r="P14" s="11" t="str">
        <f>ROUND(F50,2) &amp; "±" &amp; ROUND(2*H50,2)</f>
        <v>50.34±1.78</v>
      </c>
      <c r="Q14" s="11" t="str">
        <f>ROUND(F54,2) &amp; "±" &amp; ROUND(2*H54,2)</f>
        <v>48.23±1.5</v>
      </c>
      <c r="R14" s="11" t="str">
        <f>ROUND(AVERAGE(F10,G26,G38,F50,F54),2) &amp; "±" &amp; ROUND(2*STDEV(F10,G26,G38,F50:F57),2)</f>
        <v>50.79±9.12</v>
      </c>
    </row>
    <row r="15" spans="1:18" ht="17" thickBot="1" x14ac:dyDescent="0.25">
      <c r="A15" s="3" t="s">
        <v>9</v>
      </c>
      <c r="B15" s="4" t="s">
        <v>6</v>
      </c>
      <c r="C15" s="4">
        <v>12</v>
      </c>
      <c r="D15" s="4">
        <v>60.13</v>
      </c>
      <c r="E15" s="4">
        <v>39.869999999999997</v>
      </c>
      <c r="F15" s="10"/>
      <c r="G15" s="9"/>
      <c r="H15" s="10"/>
      <c r="I15" s="10"/>
      <c r="K15" t="s">
        <v>9</v>
      </c>
      <c r="L15" s="11" t="str">
        <f>F14 &amp; "±" &amp; ROUND(2*H14,2)</f>
        <v>59.65±1.93</v>
      </c>
      <c r="M15" s="11" t="str">
        <f>ROUND(G30,2) &amp; "±" &amp; ROUND(2*I30,2)</f>
        <v>49.05±1.57</v>
      </c>
      <c r="N15" s="11" t="str">
        <f>ROUND(G42,2) &amp; "±" &amp; ROUND(2*I42,2)</f>
        <v>48.61±1.73</v>
      </c>
      <c r="O15" s="11" t="str">
        <f>ROUND(G50,2) &amp; "±" &amp; ROUND(2*I50,2)</f>
        <v>49.66±1.78</v>
      </c>
      <c r="P15" t="s">
        <v>14</v>
      </c>
      <c r="Q15" s="11" t="str">
        <f>ROUND(F58,2) &amp; "±" &amp; ROUND(2*H58,2)</f>
        <v>49.03±1.75</v>
      </c>
      <c r="R15" s="11" t="str">
        <f>ROUND(AVERAGE(F14,G30,G42,G50,F58),2) &amp; "±" &amp; ROUND(2*STDEV(F14,G30,G42,G50,F58),2)</f>
        <v>51.2±9.48</v>
      </c>
    </row>
    <row r="16" spans="1:18" ht="17" thickBot="1" x14ac:dyDescent="0.25">
      <c r="A16" s="3" t="s">
        <v>6</v>
      </c>
      <c r="B16" s="4" t="s">
        <v>9</v>
      </c>
      <c r="C16" s="4">
        <v>123</v>
      </c>
      <c r="D16" s="4">
        <v>41.5</v>
      </c>
      <c r="E16" s="4">
        <v>58.5</v>
      </c>
      <c r="F16" s="10"/>
      <c r="G16" s="9"/>
      <c r="H16" s="10"/>
      <c r="I16" s="10"/>
      <c r="K16" t="s">
        <v>10</v>
      </c>
      <c r="L16" s="11" t="str">
        <f>F18&amp;"±"&amp;ROUND(2*H18,2)</f>
        <v>61.6025±2.81</v>
      </c>
      <c r="M16" s="11" t="str">
        <f>ROUND(G34,2) &amp; "±" &amp; ROUND(2*I34,2)</f>
        <v>51.11±0.98</v>
      </c>
      <c r="N16" s="11" t="str">
        <f>ROUND(G46,2) &amp; "±" &amp; ROUND(2*I46,2)</f>
        <v>50.27±1.54</v>
      </c>
      <c r="O16" s="11" t="str">
        <f>ROUND(G54,2) &amp; "±" &amp; ROUND(2*I54,2)</f>
        <v>51.77±1.5</v>
      </c>
      <c r="P16" s="11" t="str">
        <f>ROUND(G58,2) &amp; "±" &amp; ROUND(2*I58,2)</f>
        <v>50.97±1.75</v>
      </c>
      <c r="Q16" t="s">
        <v>14</v>
      </c>
      <c r="R16" s="11" t="str">
        <f>ROUND(AVERAGE(F18,G34,G46,G54,G58),2) &amp; "±" &amp; ROUND(2*STDEV(F18,G34,G46,G54,G58),2)</f>
        <v>53.14±9.52</v>
      </c>
    </row>
    <row r="17" spans="1:13" ht="17" thickBot="1" x14ac:dyDescent="0.25">
      <c r="A17" s="5" t="s">
        <v>6</v>
      </c>
      <c r="B17" s="6" t="s">
        <v>9</v>
      </c>
      <c r="C17" s="6">
        <v>1234</v>
      </c>
      <c r="D17" s="6">
        <v>39.299999999999997</v>
      </c>
      <c r="E17" s="6">
        <v>60.7</v>
      </c>
      <c r="F17" s="10"/>
      <c r="G17" s="9"/>
      <c r="H17" s="10"/>
      <c r="I17" s="10"/>
    </row>
    <row r="18" spans="1:13" ht="18" thickTop="1" thickBot="1" x14ac:dyDescent="0.25">
      <c r="A18" s="3" t="s">
        <v>10</v>
      </c>
      <c r="B18" s="4" t="s">
        <v>6</v>
      </c>
      <c r="C18" s="4">
        <v>1</v>
      </c>
      <c r="D18" s="4">
        <v>62.37</v>
      </c>
      <c r="E18" s="4">
        <v>37.630000000000003</v>
      </c>
      <c r="F18" s="10">
        <f t="shared" ref="F18" si="4">AVERAGE(D18:D19,E20,E21)</f>
        <v>61.602499999999999</v>
      </c>
      <c r="G18" s="9">
        <f t="shared" ref="G18" si="5">AVERAGE(E18:E19,D20:D21)</f>
        <v>38.397500000000001</v>
      </c>
      <c r="H18" s="10">
        <f t="shared" ref="H18" si="6">STDEV(D18:D19,E20:E21)</f>
        <v>1.4053083884566644</v>
      </c>
      <c r="I18" s="10">
        <f t="shared" ref="I18" si="7">STDEV(E18:E19,D20:D21)</f>
        <v>1.4053083884566644</v>
      </c>
    </row>
    <row r="19" spans="1:13" ht="17" thickBot="1" x14ac:dyDescent="0.25">
      <c r="A19" s="3" t="s">
        <v>10</v>
      </c>
      <c r="B19" s="4" t="s">
        <v>6</v>
      </c>
      <c r="C19" s="4">
        <v>12</v>
      </c>
      <c r="D19" s="4">
        <v>59.9</v>
      </c>
      <c r="E19" s="4">
        <v>40.1</v>
      </c>
      <c r="F19" s="10"/>
      <c r="G19" s="9"/>
      <c r="H19" s="10"/>
      <c r="I19" s="10"/>
    </row>
    <row r="20" spans="1:13" ht="17" thickBot="1" x14ac:dyDescent="0.25">
      <c r="A20" s="3" t="s">
        <v>6</v>
      </c>
      <c r="B20" s="4" t="s">
        <v>10</v>
      </c>
      <c r="C20" s="4">
        <v>123</v>
      </c>
      <c r="D20" s="4">
        <v>38.93</v>
      </c>
      <c r="E20" s="4">
        <v>61.07</v>
      </c>
      <c r="F20" s="10"/>
      <c r="G20" s="9"/>
      <c r="H20" s="10"/>
      <c r="I20" s="10"/>
      <c r="K20" t="s">
        <v>5</v>
      </c>
      <c r="L20" s="11">
        <f>AVERAGE(F2,F22,F26,F30,F34)</f>
        <v>52.2</v>
      </c>
      <c r="M20">
        <f>2*STDEV(F2,F22:F37)</f>
        <v>7.9828934290769551</v>
      </c>
    </row>
    <row r="21" spans="1:13" ht="17" thickBot="1" x14ac:dyDescent="0.25">
      <c r="A21" s="5" t="s">
        <v>6</v>
      </c>
      <c r="B21" s="6" t="s">
        <v>10</v>
      </c>
      <c r="C21" s="6">
        <v>1234</v>
      </c>
      <c r="D21" s="6">
        <v>36.93</v>
      </c>
      <c r="E21" s="6">
        <v>63.07</v>
      </c>
      <c r="F21" s="10"/>
      <c r="G21" s="9"/>
      <c r="H21" s="10"/>
      <c r="I21" s="10"/>
      <c r="K21" t="s">
        <v>7</v>
      </c>
      <c r="L21" s="11">
        <f>AVERAGE(F6,F38,F42,F46,G22)</f>
        <v>52.510666666666665</v>
      </c>
      <c r="M21">
        <f>2*STDEV(F6,G22,F38:F49)</f>
        <v>8.7190101534265647</v>
      </c>
    </row>
    <row r="22" spans="1:13" ht="18" thickTop="1" thickBot="1" x14ac:dyDescent="0.25">
      <c r="A22" s="3" t="s">
        <v>5</v>
      </c>
      <c r="B22" s="4" t="s">
        <v>7</v>
      </c>
      <c r="C22" s="4">
        <v>1</v>
      </c>
      <c r="D22" s="4">
        <v>51.07</v>
      </c>
      <c r="E22" s="4">
        <v>48.93</v>
      </c>
      <c r="F22" s="10">
        <f t="shared" ref="F22" si="8">AVERAGE(D22:D23,E24,E25)</f>
        <v>50.674999999999997</v>
      </c>
      <c r="G22" s="9">
        <f t="shared" ref="G22" si="9">AVERAGE(E22:E23,D24:D25)</f>
        <v>49.322499999999998</v>
      </c>
      <c r="H22" s="10">
        <f t="shared" ref="H22" si="10">STDEV(D22:D23,E24:E25)</f>
        <v>0.7757362094595488</v>
      </c>
      <c r="I22" s="10">
        <f t="shared" ref="I22" si="11">STDEV(E22:E23,D24:D25)</f>
        <v>0.77168106538042369</v>
      </c>
      <c r="K22" t="s">
        <v>8</v>
      </c>
      <c r="L22" s="11">
        <f>AVERAGE(F10,G26,G38,F50,F54)</f>
        <v>50.787999999999997</v>
      </c>
      <c r="M22">
        <f>2*STDEV(F10,G26,G38,F50:F57)</f>
        <v>9.1219852401887991</v>
      </c>
    </row>
    <row r="23" spans="1:13" ht="17" thickBot="1" x14ac:dyDescent="0.25">
      <c r="A23" s="3" t="s">
        <v>5</v>
      </c>
      <c r="B23" s="4" t="s">
        <v>7</v>
      </c>
      <c r="C23" s="4">
        <v>12</v>
      </c>
      <c r="D23" s="4">
        <v>49.73</v>
      </c>
      <c r="E23" s="4">
        <v>50.26</v>
      </c>
      <c r="F23" s="10"/>
      <c r="G23" s="9"/>
      <c r="H23" s="10"/>
      <c r="I23" s="10"/>
      <c r="K23" t="s">
        <v>9</v>
      </c>
      <c r="L23" s="11">
        <f>AVERAGE(F14,G30,G42,G50,F58)</f>
        <v>51.199833333333331</v>
      </c>
      <c r="M23">
        <f>2*STDEV(F14,G30,G42,G50,F58)</f>
        <v>9.4771956119237473</v>
      </c>
    </row>
    <row r="24" spans="1:13" ht="17" thickBot="1" x14ac:dyDescent="0.25">
      <c r="A24" s="3" t="s">
        <v>7</v>
      </c>
      <c r="B24" s="4" t="s">
        <v>5</v>
      </c>
      <c r="C24" s="4">
        <v>123</v>
      </c>
      <c r="D24" s="4">
        <v>49.6</v>
      </c>
      <c r="E24" s="4">
        <v>50.4</v>
      </c>
      <c r="F24" s="10"/>
      <c r="G24" s="9"/>
      <c r="H24" s="10"/>
      <c r="I24" s="10"/>
      <c r="K24" t="s">
        <v>10</v>
      </c>
      <c r="L24" s="11">
        <f>AVERAGE(F18,G34,G46,G54,G58)</f>
        <v>53.14200000000001</v>
      </c>
      <c r="M24">
        <f>2*STDEV(F18,G34,G46,G54,G58)</f>
        <v>9.5189500033704686</v>
      </c>
    </row>
    <row r="25" spans="1:13" ht="17" thickBot="1" x14ac:dyDescent="0.25">
      <c r="A25" s="5" t="s">
        <v>7</v>
      </c>
      <c r="B25" s="6" t="s">
        <v>5</v>
      </c>
      <c r="C25" s="6">
        <v>1234</v>
      </c>
      <c r="D25" s="6">
        <v>48.5</v>
      </c>
      <c r="E25" s="6">
        <v>51.5</v>
      </c>
      <c r="F25" s="10"/>
      <c r="G25" s="9"/>
      <c r="H25" s="10"/>
      <c r="I25" s="10"/>
    </row>
    <row r="26" spans="1:13" ht="18" thickTop="1" thickBot="1" x14ac:dyDescent="0.25">
      <c r="A26" s="3" t="s">
        <v>5</v>
      </c>
      <c r="B26" s="4" t="s">
        <v>8</v>
      </c>
      <c r="C26" s="4">
        <v>1</v>
      </c>
      <c r="D26" s="4">
        <v>50.87</v>
      </c>
      <c r="E26" s="4">
        <v>49.13</v>
      </c>
      <c r="F26" s="10">
        <f t="shared" ref="F26" si="12">AVERAGE(D26:D27,E28,E29)</f>
        <v>51.342500000000001</v>
      </c>
      <c r="G26" s="9">
        <f t="shared" ref="G26" si="13">AVERAGE(E26:E27,D28:D29)</f>
        <v>48.657499999999999</v>
      </c>
      <c r="H26" s="10">
        <f t="shared" ref="H26" si="14">STDEV(D26:D27,E28:E29)</f>
        <v>0.64225514140929196</v>
      </c>
      <c r="I26" s="10">
        <f t="shared" ref="I26" si="15">STDEV(E26:E27,D28:D29)</f>
        <v>0.64225514140929196</v>
      </c>
    </row>
    <row r="27" spans="1:13" ht="17" thickBot="1" x14ac:dyDescent="0.25">
      <c r="A27" s="3" t="s">
        <v>5</v>
      </c>
      <c r="B27" s="4" t="s">
        <v>8</v>
      </c>
      <c r="C27" s="4">
        <v>12</v>
      </c>
      <c r="D27" s="4">
        <v>50.83</v>
      </c>
      <c r="E27" s="4">
        <v>49.17</v>
      </c>
      <c r="F27" s="10"/>
      <c r="G27" s="9"/>
      <c r="H27" s="10"/>
      <c r="I27" s="10"/>
    </row>
    <row r="28" spans="1:13" ht="17" thickBot="1" x14ac:dyDescent="0.25">
      <c r="A28" s="3" t="s">
        <v>8</v>
      </c>
      <c r="B28" s="4" t="s">
        <v>5</v>
      </c>
      <c r="C28" s="4">
        <v>123</v>
      </c>
      <c r="D28" s="4">
        <v>48.53</v>
      </c>
      <c r="E28" s="4">
        <v>51.47</v>
      </c>
      <c r="F28" s="10"/>
      <c r="G28" s="9"/>
      <c r="H28" s="10"/>
      <c r="I28" s="10"/>
    </row>
    <row r="29" spans="1:13" ht="17" thickBot="1" x14ac:dyDescent="0.25">
      <c r="A29" s="5" t="s">
        <v>8</v>
      </c>
      <c r="B29" s="6" t="s">
        <v>5</v>
      </c>
      <c r="C29" s="6">
        <v>1234</v>
      </c>
      <c r="D29" s="6">
        <v>47.8</v>
      </c>
      <c r="E29" s="6">
        <v>52.2</v>
      </c>
      <c r="F29" s="10"/>
      <c r="G29" s="9"/>
      <c r="H29" s="10"/>
      <c r="I29" s="10"/>
    </row>
    <row r="30" spans="1:13" ht="18" thickTop="1" thickBot="1" x14ac:dyDescent="0.25">
      <c r="A30" s="3" t="s">
        <v>5</v>
      </c>
      <c r="B30" s="4" t="s">
        <v>9</v>
      </c>
      <c r="C30" s="4">
        <v>1</v>
      </c>
      <c r="D30" s="4">
        <v>51.3</v>
      </c>
      <c r="E30" s="4">
        <v>48.7</v>
      </c>
      <c r="F30" s="10">
        <f t="shared" ref="F30" si="16">AVERAGE(D30:D31,E32,E33)</f>
        <v>50.949999999999996</v>
      </c>
      <c r="G30" s="9">
        <f t="shared" ref="G30" si="17">AVERAGE(E30:E31,D32:D33)</f>
        <v>49.050000000000004</v>
      </c>
      <c r="H30" s="10">
        <f t="shared" ref="H30" si="18">STDEV(D30:D31,E32:E33)</f>
        <v>0.78311344431484864</v>
      </c>
      <c r="I30" s="10">
        <f t="shared" ref="I30" si="19">STDEV(E30:E31,D32:D33)</f>
        <v>0.78311344431484864</v>
      </c>
    </row>
    <row r="31" spans="1:13" ht="17" thickBot="1" x14ac:dyDescent="0.25">
      <c r="A31" s="3" t="s">
        <v>5</v>
      </c>
      <c r="B31" s="4" t="s">
        <v>9</v>
      </c>
      <c r="C31" s="4">
        <v>12</v>
      </c>
      <c r="D31" s="4">
        <v>49.9</v>
      </c>
      <c r="E31" s="4">
        <v>50.1</v>
      </c>
      <c r="F31" s="10"/>
      <c r="G31" s="9"/>
      <c r="H31" s="10"/>
      <c r="I31" s="10"/>
    </row>
    <row r="32" spans="1:13" ht="17" thickBot="1" x14ac:dyDescent="0.25">
      <c r="A32" s="3" t="s">
        <v>9</v>
      </c>
      <c r="B32" s="4" t="s">
        <v>5</v>
      </c>
      <c r="C32" s="4">
        <v>123</v>
      </c>
      <c r="D32" s="4">
        <v>49.13</v>
      </c>
      <c r="E32" s="4">
        <v>50.87</v>
      </c>
      <c r="F32" s="10"/>
      <c r="G32" s="9"/>
      <c r="H32" s="10"/>
      <c r="I32" s="10"/>
    </row>
    <row r="33" spans="1:11" ht="17" thickBot="1" x14ac:dyDescent="0.25">
      <c r="A33" s="3" t="s">
        <v>9</v>
      </c>
      <c r="B33" s="4" t="s">
        <v>5</v>
      </c>
      <c r="C33" s="4">
        <v>1234</v>
      </c>
      <c r="D33" s="4">
        <v>48.27</v>
      </c>
      <c r="E33" s="4">
        <v>51.73</v>
      </c>
      <c r="F33" s="10"/>
      <c r="G33" s="9"/>
      <c r="H33" s="10"/>
      <c r="I33" s="10"/>
    </row>
    <row r="34" spans="1:11" ht="17" thickBot="1" x14ac:dyDescent="0.25">
      <c r="A34" s="3" t="s">
        <v>5</v>
      </c>
      <c r="B34" s="4" t="s">
        <v>10</v>
      </c>
      <c r="C34" s="4">
        <v>1</v>
      </c>
      <c r="D34" s="4">
        <v>48.7</v>
      </c>
      <c r="E34" s="4">
        <v>51.3</v>
      </c>
      <c r="F34" s="10">
        <f t="shared" ref="F34" si="20">AVERAGE(D34:D35,E36,E37)</f>
        <v>48.892499999999998</v>
      </c>
      <c r="G34" s="9">
        <f>AVERAGE(E34:E35,D36:D37)</f>
        <v>51.107500000000002</v>
      </c>
      <c r="H34" s="10">
        <f t="shared" ref="H34" si="21">STDEV(D34:D35,E36:E37)</f>
        <v>0.49148584245462668</v>
      </c>
      <c r="I34" s="10">
        <f t="shared" ref="I34" si="22">STDEV(E34:E35,D36:D37)</f>
        <v>0.49148584245462668</v>
      </c>
    </row>
    <row r="35" spans="1:11" ht="17" thickBot="1" x14ac:dyDescent="0.25">
      <c r="A35" s="3" t="s">
        <v>5</v>
      </c>
      <c r="B35" s="4" t="s">
        <v>10</v>
      </c>
      <c r="C35" s="4">
        <v>12</v>
      </c>
      <c r="D35" s="4">
        <v>48.8</v>
      </c>
      <c r="E35" s="4">
        <v>51.2</v>
      </c>
      <c r="F35" s="10"/>
      <c r="G35" s="9"/>
      <c r="H35" s="10"/>
      <c r="I35" s="10"/>
    </row>
    <row r="36" spans="1:11" ht="17" thickBot="1" x14ac:dyDescent="0.25">
      <c r="A36" s="3" t="s">
        <v>10</v>
      </c>
      <c r="B36" s="4" t="s">
        <v>5</v>
      </c>
      <c r="C36" s="4">
        <v>123</v>
      </c>
      <c r="D36" s="4">
        <v>51.53</v>
      </c>
      <c r="E36" s="4">
        <v>48.47</v>
      </c>
      <c r="F36" s="10"/>
      <c r="G36" s="9"/>
      <c r="H36" s="10"/>
      <c r="I36" s="10"/>
    </row>
    <row r="37" spans="1:11" ht="17" thickBot="1" x14ac:dyDescent="0.25">
      <c r="A37" s="5" t="s">
        <v>10</v>
      </c>
      <c r="B37" s="6" t="s">
        <v>5</v>
      </c>
      <c r="C37" s="6">
        <v>1234</v>
      </c>
      <c r="D37" s="6">
        <v>50.4</v>
      </c>
      <c r="E37" s="6">
        <v>49.6</v>
      </c>
      <c r="F37" s="10"/>
      <c r="G37" s="9"/>
      <c r="H37" s="10"/>
      <c r="I37" s="10"/>
    </row>
    <row r="38" spans="1:11" ht="18" thickTop="1" thickBot="1" x14ac:dyDescent="0.25">
      <c r="A38" s="3" t="s">
        <v>7</v>
      </c>
      <c r="B38" s="4" t="s">
        <v>8</v>
      </c>
      <c r="C38" s="4">
        <v>1</v>
      </c>
      <c r="D38" s="4">
        <v>51.93</v>
      </c>
      <c r="E38" s="4">
        <v>48.07</v>
      </c>
      <c r="F38" s="10">
        <f t="shared" ref="F38" si="23">AVERAGE(D38:D39,E40,E41)</f>
        <v>52.067499999999995</v>
      </c>
      <c r="G38" s="9">
        <f t="shared" ref="G38" si="24">AVERAGE(E38:E39,D40:D41)</f>
        <v>47.932500000000005</v>
      </c>
      <c r="H38" s="10">
        <f t="shared" ref="H38" si="25">STDEV(D38:D39,E40:E41)</f>
        <v>0.42680010934081808</v>
      </c>
      <c r="I38" s="10">
        <f t="shared" ref="I38" si="26">STDEV(E38:E39,D40:D41)</f>
        <v>0.42680010934081808</v>
      </c>
    </row>
    <row r="39" spans="1:11" ht="17" thickBot="1" x14ac:dyDescent="0.25">
      <c r="A39" s="3" t="s">
        <v>7</v>
      </c>
      <c r="B39" s="4" t="s">
        <v>8</v>
      </c>
      <c r="C39" s="4">
        <v>12</v>
      </c>
      <c r="D39" s="4">
        <v>51.77</v>
      </c>
      <c r="E39" s="4">
        <v>48.23</v>
      </c>
      <c r="F39" s="10"/>
      <c r="G39" s="9"/>
      <c r="H39" s="10"/>
      <c r="I39" s="10"/>
    </row>
    <row r="40" spans="1:11" ht="17" thickBot="1" x14ac:dyDescent="0.25">
      <c r="A40" s="3" t="s">
        <v>8</v>
      </c>
      <c r="B40" s="4" t="s">
        <v>7</v>
      </c>
      <c r="C40" s="4">
        <v>123</v>
      </c>
      <c r="D40" s="4">
        <v>48.13</v>
      </c>
      <c r="E40" s="4">
        <v>51.87</v>
      </c>
      <c r="F40" s="10"/>
      <c r="G40" s="9"/>
      <c r="H40" s="10"/>
      <c r="I40" s="10"/>
    </row>
    <row r="41" spans="1:11" ht="17" thickBot="1" x14ac:dyDescent="0.25">
      <c r="A41" s="5" t="s">
        <v>8</v>
      </c>
      <c r="B41" s="6" t="s">
        <v>7</v>
      </c>
      <c r="C41" s="6">
        <v>1234</v>
      </c>
      <c r="D41" s="6">
        <v>47.3</v>
      </c>
      <c r="E41" s="6">
        <v>52.7</v>
      </c>
      <c r="F41" s="10"/>
      <c r="G41" s="9"/>
      <c r="H41" s="10"/>
      <c r="I41" s="10"/>
    </row>
    <row r="42" spans="1:11" ht="18" thickTop="1" thickBot="1" x14ac:dyDescent="0.25">
      <c r="A42" s="3" t="s">
        <v>7</v>
      </c>
      <c r="B42" s="4" t="s">
        <v>9</v>
      </c>
      <c r="C42" s="4">
        <v>1</v>
      </c>
      <c r="D42" s="4">
        <v>52.13</v>
      </c>
      <c r="E42" s="4">
        <v>47.87</v>
      </c>
      <c r="F42" s="10">
        <f t="shared" ref="F42" si="27">AVERAGE(D42:D43,E44,E45)</f>
        <v>51.39</v>
      </c>
      <c r="G42" s="9">
        <f t="shared" ref="G42" si="28">AVERAGE(E42:E43,D44:D45)</f>
        <v>48.607500000000002</v>
      </c>
      <c r="H42" s="10">
        <f t="shared" ref="H42" si="29">STDEV(D42:D43,E44:E45)</f>
        <v>0.86702556671261843</v>
      </c>
      <c r="I42" s="10">
        <f t="shared" ref="I42" si="30">STDEV(E42:E43,D44:D45)</f>
        <v>0.86488438533713974</v>
      </c>
    </row>
    <row r="43" spans="1:11" ht="17" thickBot="1" x14ac:dyDescent="0.25">
      <c r="A43" s="3" t="s">
        <v>7</v>
      </c>
      <c r="B43" s="4" t="s">
        <v>9</v>
      </c>
      <c r="C43" s="4">
        <v>12</v>
      </c>
      <c r="D43" s="4">
        <v>50.47</v>
      </c>
      <c r="E43" s="4">
        <v>49.53</v>
      </c>
      <c r="F43" s="10"/>
      <c r="G43" s="9"/>
      <c r="H43" s="10"/>
      <c r="I43" s="10"/>
    </row>
    <row r="44" spans="1:11" ht="17" thickBot="1" x14ac:dyDescent="0.25">
      <c r="A44" s="3" t="s">
        <v>9</v>
      </c>
      <c r="B44" s="4" t="s">
        <v>7</v>
      </c>
      <c r="C44" s="4">
        <v>123</v>
      </c>
      <c r="D44" s="4">
        <v>49.16</v>
      </c>
      <c r="E44" s="4">
        <v>50.83</v>
      </c>
      <c r="F44" s="10"/>
      <c r="G44" s="9"/>
      <c r="H44" s="10"/>
      <c r="I44" s="10"/>
    </row>
    <row r="45" spans="1:11" ht="17" thickBot="1" x14ac:dyDescent="0.25">
      <c r="A45" s="5" t="s">
        <v>9</v>
      </c>
      <c r="B45" s="6" t="s">
        <v>7</v>
      </c>
      <c r="C45" s="6">
        <v>1234</v>
      </c>
      <c r="D45" s="6">
        <v>47.87</v>
      </c>
      <c r="E45" s="6">
        <v>52.13</v>
      </c>
      <c r="F45" s="10"/>
      <c r="G45" s="9"/>
      <c r="H45" s="10"/>
      <c r="I45" s="10"/>
    </row>
    <row r="46" spans="1:11" ht="18" thickTop="1" thickBot="1" x14ac:dyDescent="0.25">
      <c r="A46" s="3" t="s">
        <v>7</v>
      </c>
      <c r="B46" s="4" t="s">
        <v>10</v>
      </c>
      <c r="C46" s="4">
        <v>1</v>
      </c>
      <c r="D46" s="7">
        <f>(K46/3000)*100</f>
        <v>49.9</v>
      </c>
      <c r="E46" s="7">
        <f>100-D46</f>
        <v>50.1</v>
      </c>
      <c r="F46" s="10">
        <f t="shared" ref="F46" si="31">AVERAGE(D46:D47,E48,E49)</f>
        <v>49.733333333333334</v>
      </c>
      <c r="G46" s="9">
        <f>AVERAGE(E46:E47,D48:D49)</f>
        <v>50.266666666666666</v>
      </c>
      <c r="H46" s="10">
        <f t="shared" ref="H46" si="32">STDEV(D46:D47,E48:E49)</f>
        <v>0.76835562753868525</v>
      </c>
      <c r="I46" s="10">
        <f t="shared" ref="I46" si="33">STDEV(E46:E47,D48:D49)</f>
        <v>0.76835562753868525</v>
      </c>
      <c r="K46">
        <v>1497</v>
      </c>
    </row>
    <row r="47" spans="1:11" ht="17" thickBot="1" x14ac:dyDescent="0.25">
      <c r="A47" s="3" t="s">
        <v>7</v>
      </c>
      <c r="B47" s="4" t="s">
        <v>10</v>
      </c>
      <c r="C47" s="4">
        <v>12</v>
      </c>
      <c r="D47" s="7">
        <f>(K47/3000)*100</f>
        <v>49.866666666666667</v>
      </c>
      <c r="E47" s="7">
        <f t="shared" ref="E47:E61" si="34">100-D47</f>
        <v>50.133333333333333</v>
      </c>
      <c r="F47" s="10"/>
      <c r="G47" s="9"/>
      <c r="H47" s="10"/>
      <c r="I47" s="10"/>
      <c r="K47">
        <v>1496</v>
      </c>
    </row>
    <row r="48" spans="1:11" ht="17" thickBot="1" x14ac:dyDescent="0.25">
      <c r="A48" s="3" t="s">
        <v>10</v>
      </c>
      <c r="B48" s="4" t="s">
        <v>7</v>
      </c>
      <c r="C48" s="4">
        <v>123</v>
      </c>
      <c r="D48" s="7">
        <f>(K48/3000)*100</f>
        <v>51.333333333333329</v>
      </c>
      <c r="E48" s="7">
        <f t="shared" si="34"/>
        <v>48.666666666666671</v>
      </c>
      <c r="F48" s="10"/>
      <c r="G48" s="9"/>
      <c r="H48" s="10"/>
      <c r="I48" s="10"/>
      <c r="K48">
        <v>1540</v>
      </c>
    </row>
    <row r="49" spans="1:11" ht="17" thickBot="1" x14ac:dyDescent="0.25">
      <c r="A49" s="5" t="s">
        <v>10</v>
      </c>
      <c r="B49" s="6" t="s">
        <v>7</v>
      </c>
      <c r="C49" s="6">
        <v>1234</v>
      </c>
      <c r="D49" s="7">
        <f>(K49/3000)*100</f>
        <v>49.5</v>
      </c>
      <c r="E49" s="7">
        <f t="shared" si="34"/>
        <v>50.5</v>
      </c>
      <c r="F49" s="10"/>
      <c r="G49" s="9"/>
      <c r="H49" s="10"/>
      <c r="I49" s="10"/>
      <c r="K49">
        <v>1485</v>
      </c>
    </row>
    <row r="50" spans="1:11" ht="18" thickTop="1" thickBot="1" x14ac:dyDescent="0.25">
      <c r="A50" s="3" t="s">
        <v>8</v>
      </c>
      <c r="B50" s="4" t="s">
        <v>9</v>
      </c>
      <c r="C50" s="4">
        <v>1</v>
      </c>
      <c r="D50" s="7">
        <f>(K50/3000)*100</f>
        <v>50.5</v>
      </c>
      <c r="E50" s="7">
        <f t="shared" si="34"/>
        <v>49.5</v>
      </c>
      <c r="F50" s="10">
        <f t="shared" ref="F50" si="35">AVERAGE(D50:D51,E52,E53)</f>
        <v>50.341666666666669</v>
      </c>
      <c r="G50" s="9">
        <f t="shared" ref="G50" si="36">AVERAGE(E50:E51,D52:D53)</f>
        <v>49.658333333333331</v>
      </c>
      <c r="H50" s="10">
        <f t="shared" ref="H50" si="37">STDEV(D50:D51,E52:E53)</f>
        <v>0.89084853432618349</v>
      </c>
      <c r="I50" s="10">
        <f t="shared" ref="I50" si="38">STDEV(E50:E51,D52:D53)</f>
        <v>0.89084853432618349</v>
      </c>
      <c r="K50">
        <v>1515</v>
      </c>
    </row>
    <row r="51" spans="1:11" ht="17" thickBot="1" x14ac:dyDescent="0.25">
      <c r="A51" s="3" t="s">
        <v>8</v>
      </c>
      <c r="B51" s="4" t="s">
        <v>9</v>
      </c>
      <c r="C51" s="4">
        <v>12</v>
      </c>
      <c r="D51" s="7">
        <f>(K51/3000)*100</f>
        <v>49.2</v>
      </c>
      <c r="E51" s="7">
        <f t="shared" si="34"/>
        <v>50.8</v>
      </c>
      <c r="F51" s="10"/>
      <c r="G51" s="9"/>
      <c r="H51" s="10"/>
      <c r="I51" s="10"/>
      <c r="K51">
        <v>1476</v>
      </c>
    </row>
    <row r="52" spans="1:11" ht="17" thickBot="1" x14ac:dyDescent="0.25">
      <c r="A52" s="3" t="s">
        <v>9</v>
      </c>
      <c r="B52" s="4" t="s">
        <v>8</v>
      </c>
      <c r="C52" s="4">
        <v>123</v>
      </c>
      <c r="D52" s="7">
        <f>(K52/3000)*100</f>
        <v>49.7</v>
      </c>
      <c r="E52" s="7">
        <f t="shared" si="34"/>
        <v>50.3</v>
      </c>
      <c r="F52" s="10"/>
      <c r="G52" s="9"/>
      <c r="H52" s="10"/>
      <c r="I52" s="10"/>
      <c r="K52">
        <v>1491</v>
      </c>
    </row>
    <row r="53" spans="1:11" ht="17" thickBot="1" x14ac:dyDescent="0.25">
      <c r="A53" s="5" t="s">
        <v>9</v>
      </c>
      <c r="B53" s="6" t="s">
        <v>8</v>
      </c>
      <c r="C53" s="6">
        <v>1234</v>
      </c>
      <c r="D53" s="7">
        <f>(K53/3000)*100</f>
        <v>48.633333333333333</v>
      </c>
      <c r="E53" s="7">
        <f t="shared" si="34"/>
        <v>51.366666666666667</v>
      </c>
      <c r="F53" s="10"/>
      <c r="G53" s="9"/>
      <c r="H53" s="10"/>
      <c r="I53" s="10"/>
      <c r="K53">
        <v>1459</v>
      </c>
    </row>
    <row r="54" spans="1:11" ht="18" thickTop="1" thickBot="1" x14ac:dyDescent="0.25">
      <c r="A54" s="3" t="s">
        <v>8</v>
      </c>
      <c r="B54" s="4" t="s">
        <v>10</v>
      </c>
      <c r="C54" s="4">
        <v>1</v>
      </c>
      <c r="D54" s="7">
        <f>(K54/3000)*100</f>
        <v>47.366666666666667</v>
      </c>
      <c r="E54" s="7">
        <f t="shared" si="34"/>
        <v>52.633333333333333</v>
      </c>
      <c r="F54" s="10">
        <f t="shared" ref="F54" si="39">AVERAGE(D54:D55,E56,E57)</f>
        <v>48.233333333333334</v>
      </c>
      <c r="G54" s="9">
        <f t="shared" ref="G54" si="40">AVERAGE(E54:E55,D56:D57)</f>
        <v>51.766666666666666</v>
      </c>
      <c r="H54" s="10">
        <f t="shared" ref="H54" si="41">STDEV(D54:D55,E56:E57)</f>
        <v>0.75178799217943537</v>
      </c>
      <c r="I54" s="10">
        <f t="shared" ref="I54" si="42">STDEV(E54:E55,D56:D57)</f>
        <v>0.75178799217943537</v>
      </c>
      <c r="K54">
        <v>1421</v>
      </c>
    </row>
    <row r="55" spans="1:11" ht="17" thickBot="1" x14ac:dyDescent="0.25">
      <c r="A55" s="3" t="s">
        <v>8</v>
      </c>
      <c r="B55" s="4" t="s">
        <v>10</v>
      </c>
      <c r="C55" s="4">
        <v>12</v>
      </c>
      <c r="D55" s="7">
        <f>(K55/3000)*100</f>
        <v>48.133333333333333</v>
      </c>
      <c r="E55" s="7">
        <f t="shared" si="34"/>
        <v>51.866666666666667</v>
      </c>
      <c r="F55" s="10"/>
      <c r="G55" s="9"/>
      <c r="H55" s="10"/>
      <c r="I55" s="10"/>
      <c r="K55">
        <v>1444</v>
      </c>
    </row>
    <row r="56" spans="1:11" ht="17" thickBot="1" x14ac:dyDescent="0.25">
      <c r="A56" s="3" t="s">
        <v>10</v>
      </c>
      <c r="B56" s="4" t="s">
        <v>8</v>
      </c>
      <c r="C56" s="4">
        <v>123</v>
      </c>
      <c r="D56" s="7">
        <f>(K56/3000)*100</f>
        <v>51.766666666666673</v>
      </c>
      <c r="E56" s="7">
        <f t="shared" si="34"/>
        <v>48.233333333333327</v>
      </c>
      <c r="F56" s="10"/>
      <c r="G56" s="9"/>
      <c r="H56" s="10"/>
      <c r="I56" s="10"/>
      <c r="K56">
        <v>1553</v>
      </c>
    </row>
    <row r="57" spans="1:11" ht="17" thickBot="1" x14ac:dyDescent="0.25">
      <c r="A57" s="5" t="s">
        <v>10</v>
      </c>
      <c r="B57" s="6" t="s">
        <v>8</v>
      </c>
      <c r="C57" s="6">
        <v>1234</v>
      </c>
      <c r="D57" s="7">
        <f>(K57/3000)*100</f>
        <v>50.8</v>
      </c>
      <c r="E57" s="7">
        <f t="shared" si="34"/>
        <v>49.2</v>
      </c>
      <c r="F57" s="10"/>
      <c r="G57" s="9"/>
      <c r="H57" s="10"/>
      <c r="I57" s="10"/>
      <c r="K57">
        <v>1524</v>
      </c>
    </row>
    <row r="58" spans="1:11" ht="18" thickTop="1" thickBot="1" x14ac:dyDescent="0.25">
      <c r="A58" s="3" t="s">
        <v>9</v>
      </c>
      <c r="B58" s="4" t="s">
        <v>10</v>
      </c>
      <c r="C58" s="4">
        <v>1</v>
      </c>
      <c r="D58" s="7">
        <f>(K58/3000)*100</f>
        <v>48.766666666666666</v>
      </c>
      <c r="E58" s="7">
        <f t="shared" si="34"/>
        <v>51.233333333333334</v>
      </c>
      <c r="F58" s="10">
        <f t="shared" ref="F58" si="43">AVERAGE(D58:D59,E60,E61)</f>
        <v>49.033333333333331</v>
      </c>
      <c r="G58" s="9">
        <f t="shared" ref="G58" si="44">AVERAGE(E58:E59,D60:D61)</f>
        <v>50.966666666666669</v>
      </c>
      <c r="H58" s="10">
        <f t="shared" ref="H58" si="45">STDEV(D58:D59,E60:E61)</f>
        <v>0.87644061301844645</v>
      </c>
      <c r="I58" s="10">
        <f t="shared" ref="I58" si="46">STDEV(E58:E59,D60:D61)</f>
        <v>0.87644061301844645</v>
      </c>
      <c r="K58">
        <v>1463</v>
      </c>
    </row>
    <row r="59" spans="1:11" ht="17" thickBot="1" x14ac:dyDescent="0.25">
      <c r="A59" s="3" t="s">
        <v>9</v>
      </c>
      <c r="B59" s="4" t="s">
        <v>10</v>
      </c>
      <c r="C59" s="4">
        <v>12</v>
      </c>
      <c r="D59" s="7">
        <f>(K59/3000)*100</f>
        <v>48.9</v>
      </c>
      <c r="E59" s="7">
        <f t="shared" si="34"/>
        <v>51.1</v>
      </c>
      <c r="F59" s="10"/>
      <c r="G59" s="9"/>
      <c r="H59" s="10"/>
      <c r="I59" s="10"/>
      <c r="K59">
        <v>1467</v>
      </c>
    </row>
    <row r="60" spans="1:11" ht="17" thickBot="1" x14ac:dyDescent="0.25">
      <c r="A60" s="3" t="s">
        <v>10</v>
      </c>
      <c r="B60" s="4" t="s">
        <v>9</v>
      </c>
      <c r="C60" s="4">
        <v>123</v>
      </c>
      <c r="D60" s="7">
        <f>(K60/3000)*100</f>
        <v>51.800000000000004</v>
      </c>
      <c r="E60" s="7">
        <f t="shared" si="34"/>
        <v>48.199999999999996</v>
      </c>
      <c r="F60" s="10"/>
      <c r="G60" s="9"/>
      <c r="H60" s="10"/>
      <c r="I60" s="10"/>
      <c r="K60">
        <v>1554</v>
      </c>
    </row>
    <row r="61" spans="1:11" ht="17" thickBot="1" x14ac:dyDescent="0.25">
      <c r="A61" s="3" t="s">
        <v>10</v>
      </c>
      <c r="B61" s="4" t="s">
        <v>9</v>
      </c>
      <c r="C61" s="4">
        <v>1234</v>
      </c>
      <c r="D61" s="7">
        <f>(K61/3000)*100</f>
        <v>49.733333333333334</v>
      </c>
      <c r="E61" s="7">
        <f t="shared" si="34"/>
        <v>50.266666666666666</v>
      </c>
      <c r="F61" s="10"/>
      <c r="G61" s="9"/>
      <c r="H61" s="10"/>
      <c r="I61" s="10"/>
      <c r="K61">
        <v>1492</v>
      </c>
    </row>
  </sheetData>
  <mergeCells count="60">
    <mergeCell ref="H58:H61"/>
    <mergeCell ref="I58:I61"/>
    <mergeCell ref="H46:H49"/>
    <mergeCell ref="I46:I49"/>
    <mergeCell ref="H50:H53"/>
    <mergeCell ref="I50:I53"/>
    <mergeCell ref="H54:H57"/>
    <mergeCell ref="I54:I57"/>
    <mergeCell ref="H34:H37"/>
    <mergeCell ref="I34:I37"/>
    <mergeCell ref="H38:H41"/>
    <mergeCell ref="I38:I41"/>
    <mergeCell ref="H42:H45"/>
    <mergeCell ref="I42:I45"/>
    <mergeCell ref="H22:H25"/>
    <mergeCell ref="I22:I25"/>
    <mergeCell ref="H26:H29"/>
    <mergeCell ref="I26:I29"/>
    <mergeCell ref="H30:H33"/>
    <mergeCell ref="I30:I33"/>
    <mergeCell ref="I6:I9"/>
    <mergeCell ref="H10:H13"/>
    <mergeCell ref="I10:I13"/>
    <mergeCell ref="H14:H17"/>
    <mergeCell ref="I14:I17"/>
    <mergeCell ref="H18:H21"/>
    <mergeCell ref="I18:I21"/>
    <mergeCell ref="F50:F53"/>
    <mergeCell ref="G50:G53"/>
    <mergeCell ref="F54:F57"/>
    <mergeCell ref="G54:G57"/>
    <mergeCell ref="F58:F61"/>
    <mergeCell ref="G58:G61"/>
    <mergeCell ref="F38:F41"/>
    <mergeCell ref="G38:G41"/>
    <mergeCell ref="F42:F45"/>
    <mergeCell ref="G42:G45"/>
    <mergeCell ref="F46:F49"/>
    <mergeCell ref="G46:G49"/>
    <mergeCell ref="F26:F29"/>
    <mergeCell ref="G26:G29"/>
    <mergeCell ref="F30:F33"/>
    <mergeCell ref="G30:G33"/>
    <mergeCell ref="F34:F37"/>
    <mergeCell ref="G34:G37"/>
    <mergeCell ref="F14:F17"/>
    <mergeCell ref="G14:G17"/>
    <mergeCell ref="F18:F21"/>
    <mergeCell ref="G18:G21"/>
    <mergeCell ref="F22:F25"/>
    <mergeCell ref="G22:G25"/>
    <mergeCell ref="F2:F5"/>
    <mergeCell ref="G2:G5"/>
    <mergeCell ref="F6:F9"/>
    <mergeCell ref="G6:G9"/>
    <mergeCell ref="F10:F13"/>
    <mergeCell ref="G10:G13"/>
    <mergeCell ref="H2:H5"/>
    <mergeCell ref="I2:I5"/>
    <mergeCell ref="H6:H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Gowers</dc:creator>
  <cp:lastModifiedBy>Benjamin Gowers</cp:lastModifiedBy>
  <dcterms:created xsi:type="dcterms:W3CDTF">2017-12-14T16:39:05Z</dcterms:created>
  <dcterms:modified xsi:type="dcterms:W3CDTF">2017-12-14T19:52:31Z</dcterms:modified>
</cp:coreProperties>
</file>