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ngamilo\Desktop\Belgium\trackandtrace\"/>
    </mc:Choice>
  </mc:AlternateContent>
  <bookViews>
    <workbookView xWindow="1140" yWindow="972" windowWidth="16956" windowHeight="8784" firstSheet="16" activeTab="19"/>
  </bookViews>
  <sheets>
    <sheet name="Data sources" sheetId="38" r:id="rId1"/>
    <sheet name="COVER" sheetId="49" r:id="rId2"/>
    <sheet name="OUTPUT" sheetId="39" r:id="rId3"/>
    <sheet name="Calculations" sheetId="8" r:id="rId4"/>
    <sheet name="CALC_Symptomatic_Test_Demand" sheetId="65" r:id="rId5"/>
    <sheet name="Use Case and Labs" sheetId="63" r:id="rId6"/>
    <sheet name="Booking data calculations" sheetId="24" r:id="rId7"/>
    <sheet name="Booking data" sheetId="21" r:id="rId8"/>
    <sheet name="Outbreaks Oct" sheetId="34" r:id="rId9"/>
    <sheet name="Forecasts_Input_27Oct" sheetId="60" r:id="rId10"/>
    <sheet name="DAT" sheetId="13" r:id="rId11"/>
    <sheet name="NPEX asymptomatic 22.10" sheetId="58" r:id="rId12"/>
    <sheet name="ONS population estimates" sheetId="33" r:id="rId13"/>
    <sheet name="Output - populations" sheetId="29" r:id="rId14"/>
    <sheet name="Site Breakdown_crosstab Aug-Sep" sheetId="36" r:id="rId15"/>
    <sheet name="RESEARCH_Detection_Rate" sheetId="37" r:id="rId16"/>
    <sheet name="NHS nonsymptomatic" sheetId="20" r:id="rId17"/>
    <sheet name="P1 Forecast" sheetId="16" r:id="rId18"/>
    <sheet name="Symptomatic split - Foundry" sheetId="23" r:id="rId19"/>
    <sheet name="Populations - all use cases" sheetId="28" r:id="rId20"/>
  </sheets>
  <externalReferences>
    <externalReference r:id="rId21"/>
    <externalReference r:id="rId22"/>
    <externalReference r:id="rId23"/>
    <externalReference r:id="rId24"/>
    <externalReference r:id="rId25"/>
    <externalReference r:id="rId26"/>
  </externalReferences>
  <definedNames>
    <definedName name="_xlnm._FilterDatabase" localSheetId="3" hidden="1">Calculations!$A$44:$AW$74</definedName>
    <definedName name="_xlnm._FilterDatabase" localSheetId="9" hidden="1">Forecasts_Input_27Oct!$A$1:$AH$122</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_LabRegion">[1]Lists_A!$E$752:$E$772</definedName>
    <definedName name="LA_results">[2]lad_daily_test_results_summary!$O$5:$S$39</definedName>
    <definedName name="LA_results_2">[2]lad_daily_test_results_summ_2!$O$5:$S$62</definedName>
    <definedName name="LANCS">#REF!</definedName>
    <definedName name="LEICS">#REF!</definedName>
    <definedName name="LINCS">#REF!</definedName>
    <definedName name="LONDON">#REF!</definedName>
    <definedName name="LTLA_to_UTLA">'[3]LTLA to UTLA map'!$C$6:$E$25</definedName>
    <definedName name="M_GLAM">#REF!</definedName>
    <definedName name="males_UK">#REF!</definedName>
    <definedName name="mean_lookup">'[2]mean contacts'!$A$5:$K$25</definedName>
    <definedName name="MERSEYSIDE">#REF!</definedName>
    <definedName name="N_YORKS">#REF!</definedName>
    <definedName name="NORFOLK">#REF!</definedName>
    <definedName name="NORTHANTS">#REF!</definedName>
    <definedName name="NORTHUMBERLAND">#REF!</definedName>
    <definedName name="NOTTS">#REF!</definedName>
    <definedName name="One">[1]Gen_A!$L$30</definedName>
    <definedName name="OXON">#REF!</definedName>
    <definedName name="persons_UK">#REF!</definedName>
    <definedName name="POWYS">#REF!</definedName>
    <definedName name="RWCS_Date" localSheetId="4">[4]INPUT_RWCS!$B$10:$B$49</definedName>
    <definedName name="RWCS_Date">[5]INPUT_RWCS!$B$10:$B$49</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tart">[1]Gen_A!$L$17</definedName>
    <definedName name="SUFFOLK">#REF!</definedName>
    <definedName name="SURREY">#REF!</definedName>
    <definedName name="Today">[1]Gen_A!$L$20</definedName>
    <definedName name="Tolerance1">[1]Gen_A!$L$47</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S62" i="8" l="1"/>
  <c r="AT62" i="8"/>
  <c r="AU62" i="8"/>
  <c r="AV62" i="8"/>
  <c r="AS61" i="8"/>
  <c r="AT61" i="8"/>
  <c r="AU61" i="8"/>
  <c r="AV61" i="8"/>
  <c r="AS60" i="8"/>
  <c r="AT60" i="8"/>
  <c r="AU60" i="8"/>
  <c r="AV60" i="8"/>
  <c r="AS59" i="8"/>
  <c r="AT59" i="8"/>
  <c r="AU59" i="8"/>
  <c r="AV59" i="8"/>
  <c r="AS58" i="8"/>
  <c r="AT58" i="8"/>
  <c r="AU58" i="8"/>
  <c r="AV58" i="8"/>
  <c r="AS57" i="8"/>
  <c r="AT57" i="8"/>
  <c r="AU57" i="8"/>
  <c r="AV57" i="8"/>
  <c r="AS56" i="8"/>
  <c r="AT56" i="8"/>
  <c r="AU56" i="8"/>
  <c r="AV56" i="8"/>
  <c r="AS55" i="8"/>
  <c r="AT55" i="8"/>
  <c r="AU55" i="8"/>
  <c r="AV55" i="8"/>
  <c r="AS53" i="8"/>
  <c r="AT53" i="8"/>
  <c r="AU53" i="8"/>
  <c r="AV53" i="8"/>
  <c r="AS51" i="8"/>
  <c r="AT51" i="8"/>
  <c r="AU51" i="8"/>
  <c r="AV51" i="8"/>
  <c r="AS23" i="8"/>
  <c r="AT23" i="8"/>
  <c r="AU23" i="8"/>
  <c r="AV23" i="8"/>
  <c r="AS22" i="8"/>
  <c r="AT22" i="8"/>
  <c r="AU22" i="8"/>
  <c r="AV22" i="8"/>
  <c r="AS21" i="8"/>
  <c r="AT21" i="8"/>
  <c r="AU21" i="8"/>
  <c r="AV21" i="8"/>
  <c r="AS20" i="8"/>
  <c r="AT20" i="8"/>
  <c r="AU20" i="8"/>
  <c r="AV20" i="8"/>
  <c r="AS19" i="8"/>
  <c r="AT19" i="8"/>
  <c r="AU19" i="8"/>
  <c r="AV19" i="8"/>
  <c r="AS18" i="8"/>
  <c r="AT18" i="8"/>
  <c r="AU18" i="8"/>
  <c r="AV18" i="8"/>
  <c r="AS17" i="8"/>
  <c r="AT17" i="8"/>
  <c r="AU17" i="8"/>
  <c r="AV17" i="8"/>
  <c r="AS16" i="8"/>
  <c r="AT16" i="8"/>
  <c r="AU16" i="8"/>
  <c r="AV16" i="8"/>
  <c r="AS15" i="8"/>
  <c r="AT15" i="8"/>
  <c r="AU15" i="8"/>
  <c r="AV15" i="8"/>
  <c r="AS13" i="8"/>
  <c r="AT13" i="8"/>
  <c r="AU13" i="8"/>
  <c r="AV13" i="8"/>
  <c r="AS12" i="8"/>
  <c r="AT12" i="8"/>
  <c r="AU12" i="8"/>
  <c r="AV12" i="8"/>
  <c r="AS11" i="8"/>
  <c r="AT11" i="8"/>
  <c r="AU11" i="8"/>
  <c r="AV11" i="8"/>
  <c r="AK11" i="34"/>
  <c r="AL11" i="34"/>
  <c r="AM11" i="34"/>
  <c r="AN11" i="34"/>
  <c r="AO11" i="34"/>
  <c r="AP11" i="34"/>
  <c r="AQ11" i="34"/>
  <c r="AR11" i="34"/>
  <c r="AS11" i="34"/>
  <c r="AT11" i="34"/>
  <c r="AU11" i="34"/>
  <c r="AV11" i="34"/>
  <c r="AW11" i="34"/>
  <c r="AX11" i="34"/>
  <c r="AY11" i="34"/>
  <c r="AZ11" i="34"/>
  <c r="BA11" i="34"/>
  <c r="BB11" i="34"/>
  <c r="BC11" i="34"/>
  <c r="BD11" i="34"/>
  <c r="BE11" i="34"/>
  <c r="BF11" i="34"/>
  <c r="BG11" i="34"/>
  <c r="BH11" i="34"/>
  <c r="BI11" i="34"/>
  <c r="BJ11" i="34"/>
  <c r="BK11" i="34"/>
  <c r="BL11" i="34"/>
  <c r="BM11" i="34"/>
  <c r="BN11" i="34"/>
  <c r="BO11" i="34"/>
  <c r="BP11" i="34"/>
  <c r="BQ11" i="34"/>
  <c r="BR11" i="34"/>
  <c r="BS11" i="34"/>
  <c r="BT11" i="34"/>
  <c r="BU11" i="34"/>
  <c r="BV11" i="34"/>
  <c r="BW11" i="34"/>
  <c r="BX11" i="34"/>
  <c r="BY11" i="34"/>
  <c r="BZ11" i="34"/>
  <c r="CA11" i="34"/>
  <c r="CB11" i="34"/>
  <c r="CC11" i="34"/>
  <c r="CD11" i="34"/>
  <c r="CE11" i="34"/>
  <c r="CF11" i="34"/>
  <c r="CG11" i="34"/>
  <c r="CH11" i="34"/>
  <c r="CI11" i="34"/>
  <c r="CJ11" i="34"/>
  <c r="CK11" i="34"/>
  <c r="CL11" i="34"/>
  <c r="CM11" i="34"/>
  <c r="CN11" i="34"/>
  <c r="CO11" i="34"/>
  <c r="CP11" i="34"/>
  <c r="CQ11" i="34"/>
  <c r="CR11" i="34"/>
  <c r="CS11" i="34"/>
  <c r="CT11" i="34"/>
  <c r="CU11" i="34"/>
  <c r="CV11" i="34"/>
  <c r="CW11" i="34"/>
  <c r="CX11" i="34"/>
  <c r="CY11" i="34"/>
  <c r="CZ11" i="34"/>
  <c r="DA11" i="34"/>
  <c r="DB11" i="34"/>
  <c r="DC11" i="34"/>
  <c r="DD11" i="34"/>
  <c r="DE11" i="34"/>
  <c r="DF11" i="34"/>
  <c r="DG11" i="34"/>
  <c r="DH11" i="34"/>
  <c r="DI11" i="34"/>
  <c r="DJ11" i="34"/>
  <c r="DK11" i="34"/>
  <c r="DL11" i="34"/>
  <c r="DM11" i="34"/>
  <c r="DN11" i="34"/>
  <c r="DO11" i="34"/>
  <c r="DP11" i="34"/>
  <c r="DQ11" i="34"/>
  <c r="DR11" i="34"/>
  <c r="DS11" i="34"/>
  <c r="DT11" i="34"/>
  <c r="DU11" i="34"/>
  <c r="DV11" i="34"/>
  <c r="DW11" i="34"/>
  <c r="DX11" i="34"/>
  <c r="DY11" i="34"/>
  <c r="DZ11" i="34"/>
  <c r="EA11" i="34"/>
  <c r="EB11" i="34"/>
  <c r="EC11" i="34"/>
  <c r="ED11" i="34"/>
  <c r="EE11" i="34"/>
  <c r="EF11" i="34"/>
  <c r="EG11" i="34"/>
  <c r="EH11" i="34"/>
  <c r="EI11" i="34"/>
  <c r="EJ11" i="34"/>
  <c r="EK11" i="34"/>
  <c r="EL11" i="34"/>
  <c r="EM11" i="34"/>
  <c r="EN11" i="34"/>
  <c r="EO11" i="34"/>
  <c r="EP11" i="34"/>
  <c r="EQ11" i="34"/>
  <c r="ER11" i="34"/>
  <c r="ES11" i="34"/>
  <c r="ET11" i="34"/>
  <c r="EU11" i="34"/>
  <c r="EV11" i="34"/>
  <c r="EW11" i="34"/>
  <c r="EX11" i="34"/>
  <c r="EY11" i="34"/>
  <c r="EZ11" i="34"/>
  <c r="FA11" i="34"/>
  <c r="FB11" i="34"/>
  <c r="FC11" i="34"/>
  <c r="FD11" i="34"/>
  <c r="FE11" i="34"/>
  <c r="FF11" i="34"/>
  <c r="FG11" i="34"/>
  <c r="FH11" i="34"/>
  <c r="FI11" i="34"/>
  <c r="FJ11" i="34"/>
  <c r="FK11" i="34"/>
  <c r="FL11" i="34"/>
  <c r="FM11" i="34"/>
  <c r="FN11" i="34"/>
  <c r="FO11" i="34"/>
  <c r="FP11" i="34"/>
  <c r="FQ11" i="34"/>
  <c r="FR11" i="34"/>
  <c r="FS11" i="34"/>
  <c r="FT11" i="34"/>
  <c r="FU11" i="34"/>
  <c r="FV11" i="34"/>
  <c r="FW11" i="34"/>
  <c r="FX11" i="34"/>
  <c r="FY11" i="34"/>
  <c r="FZ11" i="34"/>
  <c r="GA11" i="34"/>
  <c r="GB11" i="34"/>
  <c r="GC11" i="34"/>
  <c r="GD11" i="34"/>
  <c r="AJ11" i="34"/>
  <c r="AX68" i="8" l="1"/>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AW68" i="8"/>
  <c r="AW67" i="8"/>
  <c r="AW66" i="8"/>
  <c r="AW65" i="8"/>
  <c r="AW64" i="8"/>
  <c r="AW63"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AW28"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AW27"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AW26"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AX25" i="8"/>
  <c r="AW25"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AW24"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AW23" i="8"/>
  <c r="AK23" i="8"/>
  <c r="P164" i="65"/>
  <c r="N164" i="65"/>
  <c r="L164" i="65"/>
  <c r="P163" i="65"/>
  <c r="N163" i="65"/>
  <c r="L163" i="65"/>
  <c r="P162" i="65"/>
  <c r="N162" i="65"/>
  <c r="L162" i="65"/>
  <c r="P161" i="65"/>
  <c r="N161" i="65"/>
  <c r="L161" i="65"/>
  <c r="P160" i="65"/>
  <c r="N160" i="65"/>
  <c r="L160" i="65"/>
  <c r="P159" i="65"/>
  <c r="N159" i="65"/>
  <c r="L159" i="65"/>
  <c r="P158" i="65"/>
  <c r="N158" i="65"/>
  <c r="L158" i="65"/>
  <c r="P157" i="65"/>
  <c r="N157" i="65"/>
  <c r="L157" i="65"/>
  <c r="P156" i="65"/>
  <c r="N156" i="65"/>
  <c r="L156" i="65"/>
  <c r="P155" i="65"/>
  <c r="N155" i="65"/>
  <c r="L155" i="65"/>
  <c r="P154" i="65"/>
  <c r="N154" i="65"/>
  <c r="L154" i="65"/>
  <c r="P153" i="65"/>
  <c r="N153" i="65"/>
  <c r="L153" i="65"/>
  <c r="P152" i="65"/>
  <c r="N152" i="65"/>
  <c r="L152" i="65"/>
  <c r="P151" i="65"/>
  <c r="N151" i="65"/>
  <c r="L151" i="65"/>
  <c r="P150" i="65"/>
  <c r="N150" i="65"/>
  <c r="L150" i="65"/>
  <c r="P149" i="65"/>
  <c r="N149" i="65"/>
  <c r="L149" i="65"/>
  <c r="P148" i="65"/>
  <c r="N148" i="65"/>
  <c r="L148" i="65"/>
  <c r="P147" i="65"/>
  <c r="N147" i="65"/>
  <c r="L147" i="65"/>
  <c r="P146" i="65"/>
  <c r="N146" i="65"/>
  <c r="L146" i="65"/>
  <c r="P145" i="65"/>
  <c r="N145" i="65"/>
  <c r="L145" i="65"/>
  <c r="P144" i="65"/>
  <c r="N144" i="65"/>
  <c r="L144" i="65"/>
  <c r="P143" i="65"/>
  <c r="N143" i="65"/>
  <c r="L143" i="65"/>
  <c r="P142" i="65"/>
  <c r="N142" i="65"/>
  <c r="L142" i="65"/>
  <c r="P141" i="65"/>
  <c r="N141" i="65"/>
  <c r="L141" i="65"/>
  <c r="P140" i="65"/>
  <c r="N140" i="65"/>
  <c r="L140" i="65"/>
  <c r="P139" i="65"/>
  <c r="N139" i="65"/>
  <c r="L139" i="65"/>
  <c r="P138" i="65"/>
  <c r="N138" i="65"/>
  <c r="L138" i="65"/>
  <c r="P137" i="65"/>
  <c r="N137" i="65"/>
  <c r="L137" i="65"/>
  <c r="P136" i="65"/>
  <c r="N136" i="65"/>
  <c r="L136" i="65"/>
  <c r="P135" i="65"/>
  <c r="N135" i="65"/>
  <c r="L135" i="65"/>
  <c r="P134" i="65"/>
  <c r="N134" i="65"/>
  <c r="L134" i="65"/>
  <c r="P133" i="65"/>
  <c r="N133" i="65"/>
  <c r="L133" i="65"/>
  <c r="P132" i="65"/>
  <c r="N132" i="65"/>
  <c r="L132" i="65"/>
  <c r="P131" i="65"/>
  <c r="N131" i="65"/>
  <c r="L131" i="65"/>
  <c r="P130" i="65"/>
  <c r="N130" i="65"/>
  <c r="L130" i="65"/>
  <c r="P129" i="65"/>
  <c r="N129" i="65"/>
  <c r="L129" i="65"/>
  <c r="P128" i="65"/>
  <c r="N128" i="65"/>
  <c r="L128" i="65"/>
  <c r="P127" i="65"/>
  <c r="N127" i="65"/>
  <c r="L127" i="65"/>
  <c r="P126" i="65"/>
  <c r="N126" i="65"/>
  <c r="L126" i="65"/>
  <c r="P125" i="65"/>
  <c r="N125" i="65"/>
  <c r="L125" i="65"/>
  <c r="P124" i="65"/>
  <c r="N124" i="65"/>
  <c r="L124" i="65"/>
  <c r="P123" i="65"/>
  <c r="N123" i="65"/>
  <c r="L123" i="65"/>
  <c r="P122" i="65"/>
  <c r="N122" i="65"/>
  <c r="L122" i="65"/>
  <c r="P121" i="65"/>
  <c r="N121" i="65"/>
  <c r="L121" i="65"/>
  <c r="P120" i="65"/>
  <c r="N120" i="65"/>
  <c r="L120" i="65"/>
  <c r="P119" i="65"/>
  <c r="N119" i="65"/>
  <c r="L119" i="65"/>
  <c r="P118" i="65"/>
  <c r="N118" i="65"/>
  <c r="L118" i="65"/>
  <c r="P117" i="65"/>
  <c r="N117" i="65"/>
  <c r="L117" i="65"/>
  <c r="P116" i="65"/>
  <c r="N116" i="65"/>
  <c r="L116" i="65"/>
  <c r="P115" i="65"/>
  <c r="N115" i="65"/>
  <c r="L115" i="65"/>
  <c r="P114" i="65"/>
  <c r="N114" i="65"/>
  <c r="L114" i="65"/>
  <c r="P113" i="65"/>
  <c r="N113" i="65"/>
  <c r="L113" i="65"/>
  <c r="P112" i="65"/>
  <c r="N112" i="65"/>
  <c r="L112" i="65"/>
  <c r="P111" i="65"/>
  <c r="N111" i="65"/>
  <c r="L111" i="65"/>
  <c r="P110" i="65"/>
  <c r="N110" i="65"/>
  <c r="L110" i="65"/>
  <c r="P109" i="65"/>
  <c r="N109" i="65"/>
  <c r="L109" i="65"/>
  <c r="P108" i="65"/>
  <c r="N108" i="65"/>
  <c r="L108" i="65"/>
  <c r="P107" i="65"/>
  <c r="N107" i="65"/>
  <c r="L107" i="65"/>
  <c r="P106" i="65"/>
  <c r="N106" i="65"/>
  <c r="L106" i="65"/>
  <c r="P105" i="65"/>
  <c r="N105" i="65"/>
  <c r="L105" i="65"/>
  <c r="P104" i="65"/>
  <c r="N104" i="65"/>
  <c r="L104" i="65"/>
  <c r="P103" i="65"/>
  <c r="N103" i="65"/>
  <c r="L103" i="65"/>
  <c r="P102" i="65"/>
  <c r="N102" i="65"/>
  <c r="L102" i="65"/>
  <c r="P101" i="65"/>
  <c r="N101" i="65"/>
  <c r="L101" i="65"/>
  <c r="P100" i="65"/>
  <c r="N100" i="65"/>
  <c r="L100" i="65"/>
  <c r="P99" i="65"/>
  <c r="N99" i="65"/>
  <c r="L99" i="65"/>
  <c r="P98" i="65"/>
  <c r="N98" i="65"/>
  <c r="L98" i="65"/>
  <c r="P97" i="65"/>
  <c r="N97" i="65"/>
  <c r="L97" i="65"/>
  <c r="P96" i="65"/>
  <c r="N96" i="65"/>
  <c r="L96" i="65"/>
  <c r="P95" i="65"/>
  <c r="N95" i="65"/>
  <c r="L95" i="65"/>
  <c r="P94" i="65"/>
  <c r="N94" i="65"/>
  <c r="L94" i="65"/>
  <c r="P93" i="65"/>
  <c r="N93" i="65"/>
  <c r="L93" i="65"/>
  <c r="P92" i="65"/>
  <c r="N92" i="65"/>
  <c r="L92" i="65"/>
  <c r="P91" i="65"/>
  <c r="N91" i="65"/>
  <c r="L91" i="65"/>
  <c r="P90" i="65"/>
  <c r="N90" i="65"/>
  <c r="L90" i="65"/>
  <c r="P89" i="65"/>
  <c r="N89" i="65"/>
  <c r="L89" i="65"/>
  <c r="P88" i="65"/>
  <c r="N88" i="65"/>
  <c r="L88" i="65"/>
  <c r="P87" i="65"/>
  <c r="N87" i="65"/>
  <c r="L87" i="65"/>
  <c r="P86" i="65"/>
  <c r="N86" i="65"/>
  <c r="L86" i="65"/>
  <c r="P85" i="65"/>
  <c r="N85" i="65"/>
  <c r="L85" i="65"/>
  <c r="P84" i="65"/>
  <c r="N84" i="65"/>
  <c r="L84" i="65"/>
  <c r="P83" i="65"/>
  <c r="N83" i="65"/>
  <c r="L83" i="65"/>
  <c r="P82" i="65"/>
  <c r="N82" i="65"/>
  <c r="L82" i="65"/>
  <c r="P81" i="65"/>
  <c r="N81" i="65"/>
  <c r="L81" i="65"/>
  <c r="P80" i="65"/>
  <c r="N80" i="65"/>
  <c r="L80" i="65"/>
  <c r="P79" i="65"/>
  <c r="N79" i="65"/>
  <c r="L79" i="65"/>
  <c r="P78" i="65"/>
  <c r="N78" i="65"/>
  <c r="L78" i="65"/>
  <c r="P77" i="65"/>
  <c r="N77" i="65"/>
  <c r="L77" i="65"/>
  <c r="P76" i="65"/>
  <c r="N76" i="65"/>
  <c r="L76" i="65"/>
  <c r="P75" i="65"/>
  <c r="N75" i="65"/>
  <c r="L75" i="65"/>
  <c r="P74" i="65"/>
  <c r="N74" i="65"/>
  <c r="L74" i="65"/>
  <c r="P73" i="65"/>
  <c r="N73" i="65"/>
  <c r="L73" i="65"/>
  <c r="P72" i="65"/>
  <c r="N72" i="65"/>
  <c r="L72" i="65"/>
  <c r="P71" i="65"/>
  <c r="N71" i="65"/>
  <c r="L71" i="65"/>
  <c r="P70" i="65"/>
  <c r="N70" i="65"/>
  <c r="L70" i="65"/>
  <c r="P69" i="65"/>
  <c r="N69" i="65"/>
  <c r="L69" i="65"/>
  <c r="P68" i="65"/>
  <c r="N68" i="65"/>
  <c r="L68" i="65"/>
  <c r="P67" i="65"/>
  <c r="N67" i="65"/>
  <c r="L67" i="65"/>
  <c r="P66" i="65"/>
  <c r="N66" i="65"/>
  <c r="L66" i="65"/>
  <c r="P65" i="65"/>
  <c r="N65" i="65"/>
  <c r="L65" i="65"/>
  <c r="P64" i="65"/>
  <c r="N64" i="65"/>
  <c r="L64" i="65"/>
  <c r="P63" i="65"/>
  <c r="N63" i="65"/>
  <c r="L63" i="65"/>
  <c r="P62" i="65"/>
  <c r="N62" i="65"/>
  <c r="L62" i="65"/>
  <c r="P61" i="65"/>
  <c r="N61" i="65"/>
  <c r="L61" i="65"/>
  <c r="P60" i="65"/>
  <c r="N60" i="65"/>
  <c r="L60" i="65"/>
  <c r="P59" i="65"/>
  <c r="N59" i="65"/>
  <c r="L59" i="65"/>
  <c r="P58" i="65"/>
  <c r="N58" i="65"/>
  <c r="L58" i="65"/>
  <c r="F58" i="65"/>
  <c r="P57" i="65"/>
  <c r="N57" i="65"/>
  <c r="L57" i="65"/>
  <c r="P56" i="65"/>
  <c r="N56" i="65"/>
  <c r="L56" i="65"/>
  <c r="P55" i="65"/>
  <c r="N55" i="65"/>
  <c r="L55" i="65"/>
  <c r="P54" i="65"/>
  <c r="N54" i="65"/>
  <c r="L54" i="65"/>
  <c r="G54" i="65"/>
  <c r="F54" i="65"/>
  <c r="P53" i="65"/>
  <c r="N53" i="65"/>
  <c r="L53" i="65"/>
  <c r="F53" i="65"/>
  <c r="P52" i="65"/>
  <c r="N52" i="65"/>
  <c r="L52" i="65"/>
  <c r="P51" i="65"/>
  <c r="N51" i="65"/>
  <c r="L51" i="65"/>
  <c r="F51" i="65"/>
  <c r="P50" i="65"/>
  <c r="N50" i="65"/>
  <c r="L50" i="65"/>
  <c r="P49" i="65"/>
  <c r="N49" i="65"/>
  <c r="L49" i="65"/>
  <c r="F49" i="65"/>
  <c r="P48" i="65"/>
  <c r="N48" i="65"/>
  <c r="L48" i="65"/>
  <c r="F48" i="65"/>
  <c r="P47" i="65"/>
  <c r="N47" i="65"/>
  <c r="L47" i="65"/>
  <c r="P46" i="65"/>
  <c r="N46" i="65"/>
  <c r="L46" i="65"/>
  <c r="F46" i="65"/>
  <c r="P45" i="65"/>
  <c r="N45" i="65"/>
  <c r="L45" i="65"/>
  <c r="F45" i="65"/>
  <c r="P44" i="65"/>
  <c r="N44" i="65"/>
  <c r="L44" i="65"/>
  <c r="F44" i="65"/>
  <c r="P43" i="65"/>
  <c r="N43" i="65"/>
  <c r="L43" i="65"/>
  <c r="P42" i="65"/>
  <c r="N42" i="65"/>
  <c r="L42" i="65"/>
  <c r="F42" i="65"/>
  <c r="P41" i="65"/>
  <c r="N41" i="65"/>
  <c r="L41" i="65"/>
  <c r="P40" i="65"/>
  <c r="N40" i="65"/>
  <c r="L40" i="65"/>
  <c r="F40" i="65"/>
  <c r="G40" i="65" s="1"/>
  <c r="P39" i="65"/>
  <c r="N39" i="65"/>
  <c r="L39" i="65"/>
  <c r="P38" i="65"/>
  <c r="N38" i="65"/>
  <c r="L38" i="65"/>
  <c r="F38" i="65"/>
  <c r="P37" i="65"/>
  <c r="N37" i="65"/>
  <c r="L37" i="65"/>
  <c r="P36" i="65"/>
  <c r="N36" i="65"/>
  <c r="L36" i="65"/>
  <c r="F36" i="65"/>
  <c r="P35" i="65"/>
  <c r="N35" i="65"/>
  <c r="L35" i="65"/>
  <c r="F35" i="65"/>
  <c r="G35" i="65" s="1"/>
  <c r="P34" i="65"/>
  <c r="N34" i="65"/>
  <c r="L34" i="65"/>
  <c r="F34" i="65"/>
  <c r="G34" i="65" s="1"/>
  <c r="P33" i="65"/>
  <c r="N33" i="65"/>
  <c r="L33" i="65"/>
  <c r="F33" i="65"/>
  <c r="G33" i="65" s="1"/>
  <c r="P32" i="65"/>
  <c r="N32" i="65"/>
  <c r="L32" i="65"/>
  <c r="F32" i="65"/>
  <c r="P31" i="65"/>
  <c r="N31" i="65"/>
  <c r="L31" i="65"/>
  <c r="F31" i="65"/>
  <c r="P30" i="65"/>
  <c r="N30" i="65"/>
  <c r="L30" i="65"/>
  <c r="F30" i="65"/>
  <c r="P29" i="65"/>
  <c r="N29" i="65"/>
  <c r="L29" i="65"/>
  <c r="F29" i="65"/>
  <c r="P28" i="65"/>
  <c r="N28" i="65"/>
  <c r="L28" i="65"/>
  <c r="F28" i="65"/>
  <c r="P27" i="65"/>
  <c r="N27" i="65"/>
  <c r="L27" i="65"/>
  <c r="F27" i="65"/>
  <c r="P26" i="65"/>
  <c r="N26" i="65"/>
  <c r="L26" i="65"/>
  <c r="F26" i="65"/>
  <c r="G26" i="65" s="1"/>
  <c r="P25" i="65"/>
  <c r="N25" i="65"/>
  <c r="L25" i="65"/>
  <c r="F25" i="65"/>
  <c r="P24" i="65"/>
  <c r="N24" i="65"/>
  <c r="L24" i="65"/>
  <c r="F24" i="65"/>
  <c r="P23" i="65"/>
  <c r="N23" i="65"/>
  <c r="L23" i="65"/>
  <c r="F23" i="65"/>
  <c r="P22" i="65"/>
  <c r="N22" i="65"/>
  <c r="L22" i="65"/>
  <c r="F22" i="65"/>
  <c r="P21" i="65"/>
  <c r="N21" i="65"/>
  <c r="L21" i="65"/>
  <c r="F21" i="65"/>
  <c r="P20" i="65"/>
  <c r="N20" i="65"/>
  <c r="L20" i="65"/>
  <c r="F20" i="65"/>
  <c r="P19" i="65"/>
  <c r="N19" i="65"/>
  <c r="L19" i="65"/>
  <c r="F19" i="65"/>
  <c r="G19" i="65" s="1"/>
  <c r="P18" i="65"/>
  <c r="N18" i="65"/>
  <c r="L18" i="65"/>
  <c r="P17" i="65"/>
  <c r="N17" i="65"/>
  <c r="L17" i="65"/>
  <c r="F17" i="65"/>
  <c r="D17" i="65"/>
  <c r="S17" i="65" s="1"/>
  <c r="S16" i="65"/>
  <c r="P16" i="65"/>
  <c r="N16" i="65"/>
  <c r="L16" i="65"/>
  <c r="F16" i="65"/>
  <c r="E16" i="65"/>
  <c r="E17" i="65" s="1"/>
  <c r="W17" i="65" s="1"/>
  <c r="D16" i="65"/>
  <c r="V16" i="65" s="1"/>
  <c r="C16" i="65"/>
  <c r="R16" i="65" s="1"/>
  <c r="C11" i="65"/>
  <c r="T17" i="65" l="1"/>
  <c r="G22" i="65"/>
  <c r="U16" i="65"/>
  <c r="V17" i="65"/>
  <c r="W16" i="65"/>
  <c r="G20" i="65"/>
  <c r="G27" i="65"/>
  <c r="T16" i="65"/>
  <c r="G28" i="65"/>
  <c r="G29" i="65" s="1"/>
  <c r="G30" i="65" s="1"/>
  <c r="G31" i="65" s="1"/>
  <c r="G32" i="65" s="1"/>
  <c r="G21" i="65"/>
  <c r="C17" i="65"/>
  <c r="D18" i="65"/>
  <c r="G36" i="65"/>
  <c r="E18" i="65"/>
  <c r="G23" i="65"/>
  <c r="G24" i="65" s="1"/>
  <c r="G25" i="65" s="1"/>
  <c r="F164" i="65"/>
  <c r="F162" i="65"/>
  <c r="F163" i="65"/>
  <c r="F161" i="65"/>
  <c r="F159" i="65"/>
  <c r="G159" i="65" s="1"/>
  <c r="F157" i="65"/>
  <c r="F155" i="65"/>
  <c r="F153" i="65"/>
  <c r="F154" i="65"/>
  <c r="F151" i="65"/>
  <c r="F144" i="65"/>
  <c r="F135" i="65"/>
  <c r="F149" i="65"/>
  <c r="F142" i="65"/>
  <c r="F133" i="65"/>
  <c r="F158" i="65"/>
  <c r="F147" i="65"/>
  <c r="F140" i="65"/>
  <c r="F160" i="65"/>
  <c r="G160" i="65" s="1"/>
  <c r="F156" i="65"/>
  <c r="F145" i="65"/>
  <c r="G145" i="65" s="1"/>
  <c r="F138" i="65"/>
  <c r="G138" i="65" s="1"/>
  <c r="F143" i="65"/>
  <c r="F136" i="65"/>
  <c r="F131" i="65"/>
  <c r="G131" i="65" s="1"/>
  <c r="F129" i="65"/>
  <c r="F127" i="65"/>
  <c r="F125" i="65"/>
  <c r="G125" i="65" s="1"/>
  <c r="F123" i="65"/>
  <c r="F121" i="65"/>
  <c r="F119" i="65"/>
  <c r="F152" i="65"/>
  <c r="G152" i="65" s="1"/>
  <c r="F150" i="65"/>
  <c r="F141" i="65"/>
  <c r="F134" i="65"/>
  <c r="F148" i="65"/>
  <c r="F120" i="65"/>
  <c r="F117" i="65"/>
  <c r="G117" i="65" s="1"/>
  <c r="F132" i="65"/>
  <c r="G132" i="65" s="1"/>
  <c r="F118" i="65"/>
  <c r="F111" i="65"/>
  <c r="F108" i="65"/>
  <c r="F106" i="65"/>
  <c r="F104" i="65"/>
  <c r="F102" i="65"/>
  <c r="F100" i="65"/>
  <c r="F98" i="65"/>
  <c r="F96" i="65"/>
  <c r="G96" i="65" s="1"/>
  <c r="F94" i="65"/>
  <c r="F92" i="65"/>
  <c r="F90" i="65"/>
  <c r="G90" i="65" s="1"/>
  <c r="F88" i="65"/>
  <c r="F126" i="65"/>
  <c r="F112" i="65"/>
  <c r="F110" i="65"/>
  <c r="G110" i="65" s="1"/>
  <c r="F139" i="65"/>
  <c r="G139" i="65" s="1"/>
  <c r="F128" i="65"/>
  <c r="F124" i="65"/>
  <c r="G124" i="65" s="1"/>
  <c r="F113" i="65"/>
  <c r="F130" i="65"/>
  <c r="F146" i="65"/>
  <c r="G146" i="65" s="1"/>
  <c r="F122" i="65"/>
  <c r="F115" i="65"/>
  <c r="F109" i="65"/>
  <c r="F107" i="65"/>
  <c r="F105" i="65"/>
  <c r="F103" i="65"/>
  <c r="G103" i="65" s="1"/>
  <c r="F101" i="65"/>
  <c r="F99" i="65"/>
  <c r="F97" i="65"/>
  <c r="G97" i="65" s="1"/>
  <c r="F95" i="65"/>
  <c r="F93" i="65"/>
  <c r="F91" i="65"/>
  <c r="F83" i="65"/>
  <c r="F78" i="65"/>
  <c r="F116" i="65"/>
  <c r="F87" i="65"/>
  <c r="F82" i="65"/>
  <c r="G82" i="65" s="1"/>
  <c r="F71" i="65"/>
  <c r="F66" i="65"/>
  <c r="F89" i="65"/>
  <c r="G89" i="65" s="1"/>
  <c r="F81" i="65"/>
  <c r="F76" i="65"/>
  <c r="F65" i="65"/>
  <c r="F61" i="65"/>
  <c r="G61" i="65" s="1"/>
  <c r="F59" i="65"/>
  <c r="F57" i="65"/>
  <c r="G57" i="65" s="1"/>
  <c r="G58" i="65" s="1"/>
  <c r="F86" i="65"/>
  <c r="F137" i="65"/>
  <c r="F114" i="65"/>
  <c r="F79" i="65"/>
  <c r="F74" i="65"/>
  <c r="F63" i="65"/>
  <c r="F18" i="65"/>
  <c r="F50" i="65"/>
  <c r="F55" i="65"/>
  <c r="G55" i="65" s="1"/>
  <c r="F56" i="65"/>
  <c r="G56" i="65" s="1"/>
  <c r="F80" i="65"/>
  <c r="F67" i="65"/>
  <c r="F69" i="65"/>
  <c r="F77" i="65"/>
  <c r="F37" i="65"/>
  <c r="G37" i="65" s="1"/>
  <c r="G38" i="65" s="1"/>
  <c r="F39" i="65"/>
  <c r="F41" i="65"/>
  <c r="G41" i="65" s="1"/>
  <c r="G42" i="65" s="1"/>
  <c r="F43" i="65"/>
  <c r="F52" i="65"/>
  <c r="F73" i="65"/>
  <c r="F75" i="65"/>
  <c r="G75" i="65" s="1"/>
  <c r="F47" i="65"/>
  <c r="G47" i="65" s="1"/>
  <c r="G48" i="65" s="1"/>
  <c r="G49" i="65" s="1"/>
  <c r="F60" i="65"/>
  <c r="F64" i="65"/>
  <c r="F84" i="65"/>
  <c r="F85" i="65"/>
  <c r="F62" i="65"/>
  <c r="G62" i="65" s="1"/>
  <c r="F68" i="65"/>
  <c r="G68" i="65" s="1"/>
  <c r="F70" i="65"/>
  <c r="F72" i="65"/>
  <c r="G69" i="65" l="1"/>
  <c r="G70" i="65" s="1"/>
  <c r="G71" i="65" s="1"/>
  <c r="G72" i="65" s="1"/>
  <c r="G73" i="65" s="1"/>
  <c r="G74" i="65" s="1"/>
  <c r="G59" i="65"/>
  <c r="G52" i="65"/>
  <c r="G53" i="65" s="1"/>
  <c r="G63" i="65"/>
  <c r="G99" i="65"/>
  <c r="G100" i="65" s="1"/>
  <c r="G101" i="65" s="1"/>
  <c r="G102" i="65" s="1"/>
  <c r="G126" i="65"/>
  <c r="G127" i="65" s="1"/>
  <c r="G128" i="65" s="1"/>
  <c r="G129" i="65" s="1"/>
  <c r="G130" i="65" s="1"/>
  <c r="T18" i="65"/>
  <c r="E19" i="65"/>
  <c r="W18" i="65"/>
  <c r="G77" i="65"/>
  <c r="G104" i="65"/>
  <c r="G105" i="65" s="1"/>
  <c r="G106" i="65" s="1"/>
  <c r="G107" i="65" s="1"/>
  <c r="G108" i="65" s="1"/>
  <c r="G109" i="65" s="1"/>
  <c r="G161" i="65"/>
  <c r="G162" i="65" s="1"/>
  <c r="G163" i="65" s="1"/>
  <c r="G164" i="65" s="1"/>
  <c r="G76" i="65"/>
  <c r="G64" i="65"/>
  <c r="G65" i="65" s="1"/>
  <c r="G66" i="65" s="1"/>
  <c r="G67" i="65" s="1"/>
  <c r="G39" i="65"/>
  <c r="G83" i="65"/>
  <c r="G84" i="65" s="1"/>
  <c r="G85" i="65" s="1"/>
  <c r="G86" i="65" s="1"/>
  <c r="G87" i="65" s="1"/>
  <c r="G88" i="65" s="1"/>
  <c r="G141" i="65"/>
  <c r="G140" i="65"/>
  <c r="G43" i="65"/>
  <c r="G44" i="65" s="1"/>
  <c r="G45" i="65" s="1"/>
  <c r="G46" i="65" s="1"/>
  <c r="G78" i="65"/>
  <c r="G79" i="65" s="1"/>
  <c r="G80" i="65" s="1"/>
  <c r="G81" i="65" s="1"/>
  <c r="G60" i="65"/>
  <c r="G91" i="65"/>
  <c r="G92" i="65" s="1"/>
  <c r="G93" i="65" s="1"/>
  <c r="G94" i="65" s="1"/>
  <c r="G95" i="65" s="1"/>
  <c r="G111" i="65"/>
  <c r="G112" i="65" s="1"/>
  <c r="G113" i="65" s="1"/>
  <c r="G114" i="65" s="1"/>
  <c r="G115" i="65" s="1"/>
  <c r="G116" i="65" s="1"/>
  <c r="G147" i="65"/>
  <c r="G148" i="65" s="1"/>
  <c r="G149" i="65" s="1"/>
  <c r="G150" i="65" s="1"/>
  <c r="G151" i="65" s="1"/>
  <c r="G154" i="65"/>
  <c r="G155" i="65" s="1"/>
  <c r="G156" i="65" s="1"/>
  <c r="G157" i="65" s="1"/>
  <c r="G158" i="65" s="1"/>
  <c r="G50" i="65"/>
  <c r="G51" i="65" s="1"/>
  <c r="G118" i="65"/>
  <c r="G153" i="65"/>
  <c r="G98" i="65"/>
  <c r="G119" i="65"/>
  <c r="G120" i="65" s="1"/>
  <c r="G121" i="65" s="1"/>
  <c r="G122" i="65" s="1"/>
  <c r="G123" i="65" s="1"/>
  <c r="G133" i="65"/>
  <c r="G134" i="65" s="1"/>
  <c r="G135" i="65" s="1"/>
  <c r="G136" i="65" s="1"/>
  <c r="G137" i="65" s="1"/>
  <c r="S18" i="65"/>
  <c r="D19" i="65"/>
  <c r="V18" i="65"/>
  <c r="G142" i="65"/>
  <c r="G143" i="65" s="1"/>
  <c r="G144" i="65" s="1"/>
  <c r="R17" i="65"/>
  <c r="C18" i="65"/>
  <c r="U17" i="65"/>
  <c r="C8" i="65" l="1"/>
  <c r="C9" i="65" s="1" a="1"/>
  <c r="C9" i="65" s="1"/>
  <c r="C19" i="65"/>
  <c r="R18" i="65"/>
  <c r="U18" i="65"/>
  <c r="T19" i="65"/>
  <c r="E20" i="65"/>
  <c r="W19" i="65"/>
  <c r="S19" i="65"/>
  <c r="D20" i="65"/>
  <c r="V19" i="65"/>
  <c r="V20" i="65" l="1"/>
  <c r="S20" i="65"/>
  <c r="D21" i="65"/>
  <c r="C20" i="65"/>
  <c r="U19" i="65"/>
  <c r="R19" i="65"/>
  <c r="T20" i="65"/>
  <c r="W20" i="65"/>
  <c r="E21" i="65"/>
  <c r="W21" i="65" l="1"/>
  <c r="T21" i="65"/>
  <c r="E22" i="65"/>
  <c r="C21" i="65"/>
  <c r="U20" i="65"/>
  <c r="R20" i="65"/>
  <c r="D22" i="65"/>
  <c r="V21" i="65"/>
  <c r="S21" i="65"/>
  <c r="C22" i="65" l="1"/>
  <c r="U21" i="65"/>
  <c r="R21" i="65"/>
  <c r="S22" i="65"/>
  <c r="D23" i="65"/>
  <c r="V22" i="65"/>
  <c r="T22" i="65"/>
  <c r="E23" i="65"/>
  <c r="W22" i="65"/>
  <c r="C23" i="65" l="1"/>
  <c r="R22" i="65"/>
  <c r="U22" i="65"/>
  <c r="S23" i="65"/>
  <c r="D24" i="65"/>
  <c r="V23" i="65"/>
  <c r="W23" i="65"/>
  <c r="T23" i="65"/>
  <c r="E24" i="65"/>
  <c r="C24" i="65" l="1"/>
  <c r="R23" i="65"/>
  <c r="U23" i="65"/>
  <c r="S24" i="65"/>
  <c r="D25" i="65"/>
  <c r="V24" i="65"/>
  <c r="T24" i="65"/>
  <c r="W24" i="65"/>
  <c r="E25" i="65"/>
  <c r="C25" i="65" l="1"/>
  <c r="R24" i="65"/>
  <c r="U24" i="65"/>
  <c r="D26" i="65"/>
  <c r="V25" i="65"/>
  <c r="S25" i="65"/>
  <c r="W25" i="65"/>
  <c r="T25" i="65"/>
  <c r="E26" i="65"/>
  <c r="S26" i="65" l="1"/>
  <c r="D27" i="65"/>
  <c r="V26" i="65"/>
  <c r="T26" i="65"/>
  <c r="E27" i="65"/>
  <c r="W26" i="65"/>
  <c r="C26" i="65"/>
  <c r="U25" i="65"/>
  <c r="R25" i="65"/>
  <c r="V27" i="65" l="1"/>
  <c r="D28" i="65"/>
  <c r="S27" i="65"/>
  <c r="W27" i="65"/>
  <c r="T27" i="65"/>
  <c r="E28" i="65"/>
  <c r="C27" i="65"/>
  <c r="U26" i="65"/>
  <c r="R26" i="65"/>
  <c r="T28" i="65" l="1"/>
  <c r="E29" i="65"/>
  <c r="W28" i="65"/>
  <c r="C28" i="65"/>
  <c r="U27" i="65"/>
  <c r="R27" i="65"/>
  <c r="S28" i="65"/>
  <c r="D29" i="65"/>
  <c r="V28" i="65"/>
  <c r="C29" i="65" l="1"/>
  <c r="U28" i="65"/>
  <c r="R28" i="65"/>
  <c r="W29" i="65"/>
  <c r="T29" i="65"/>
  <c r="E30" i="65"/>
  <c r="S29" i="65"/>
  <c r="V29" i="65"/>
  <c r="D30" i="65"/>
  <c r="T30" i="65" l="1"/>
  <c r="W30" i="65"/>
  <c r="E31" i="65"/>
  <c r="C30" i="65"/>
  <c r="R29" i="65"/>
  <c r="U29" i="65"/>
  <c r="S30" i="65"/>
  <c r="V30" i="65"/>
  <c r="D31" i="65"/>
  <c r="C31" i="65" l="1"/>
  <c r="U30" i="65"/>
  <c r="R30" i="65"/>
  <c r="W31" i="65"/>
  <c r="T31" i="65"/>
  <c r="E32" i="65"/>
  <c r="D32" i="65"/>
  <c r="V31" i="65"/>
  <c r="S31" i="65"/>
  <c r="T32" i="65" l="1"/>
  <c r="E33" i="65"/>
  <c r="W32" i="65"/>
  <c r="V32" i="65"/>
  <c r="S32" i="65"/>
  <c r="D33" i="65"/>
  <c r="C32" i="65"/>
  <c r="U31" i="65"/>
  <c r="R31" i="65"/>
  <c r="E34" i="65" l="1"/>
  <c r="W33" i="65"/>
  <c r="T33" i="65"/>
  <c r="D34" i="65"/>
  <c r="V33" i="65"/>
  <c r="S33" i="65"/>
  <c r="C33" i="65"/>
  <c r="R32" i="65"/>
  <c r="U32" i="65"/>
  <c r="V34" i="65" l="1"/>
  <c r="S34" i="65"/>
  <c r="D35" i="65"/>
  <c r="R33" i="65"/>
  <c r="C34" i="65"/>
  <c r="U33" i="65"/>
  <c r="T34" i="65"/>
  <c r="W34" i="65"/>
  <c r="E35" i="65"/>
  <c r="C35" i="65" l="1"/>
  <c r="U34" i="65"/>
  <c r="R34" i="65"/>
  <c r="D36" i="65"/>
  <c r="V35" i="65"/>
  <c r="S35" i="65"/>
  <c r="E36" i="65"/>
  <c r="W35" i="65"/>
  <c r="T35" i="65"/>
  <c r="V36" i="65" l="1"/>
  <c r="S36" i="65"/>
  <c r="D37" i="65"/>
  <c r="R35" i="65"/>
  <c r="C36" i="65"/>
  <c r="U35" i="65"/>
  <c r="T36" i="65"/>
  <c r="E37" i="65"/>
  <c r="W36" i="65"/>
  <c r="S37" i="65" l="1"/>
  <c r="V37" i="65"/>
  <c r="D38" i="65"/>
  <c r="E38" i="65"/>
  <c r="W37" i="65"/>
  <c r="T37" i="65"/>
  <c r="C37" i="65"/>
  <c r="U36" i="65"/>
  <c r="R36" i="65"/>
  <c r="T38" i="65" l="1"/>
  <c r="E39" i="65"/>
  <c r="W38" i="65"/>
  <c r="V38" i="65"/>
  <c r="S38" i="65"/>
  <c r="D39" i="65"/>
  <c r="R37" i="65"/>
  <c r="C38" i="65"/>
  <c r="U37" i="65"/>
  <c r="D40" i="65" l="1"/>
  <c r="V39" i="65"/>
  <c r="S39" i="65"/>
  <c r="C39" i="65"/>
  <c r="R38" i="65"/>
  <c r="U38" i="65"/>
  <c r="E40" i="65"/>
  <c r="W39" i="65"/>
  <c r="T39" i="65"/>
  <c r="R39" i="65" l="1"/>
  <c r="C40" i="65"/>
  <c r="U39" i="65"/>
  <c r="T40" i="65"/>
  <c r="W40" i="65"/>
  <c r="E41" i="65"/>
  <c r="V40" i="65"/>
  <c r="S40" i="65"/>
  <c r="D41" i="65"/>
  <c r="S41" i="65" l="1"/>
  <c r="D42" i="65"/>
  <c r="V41" i="65"/>
  <c r="C41" i="65"/>
  <c r="U40" i="65"/>
  <c r="R40" i="65"/>
  <c r="E42" i="65"/>
  <c r="W41" i="65"/>
  <c r="T41" i="65"/>
  <c r="R41" i="65" l="1"/>
  <c r="C42" i="65"/>
  <c r="U41" i="65"/>
  <c r="V42" i="65"/>
  <c r="S42" i="65"/>
  <c r="D43" i="65"/>
  <c r="T42" i="65"/>
  <c r="E43" i="65"/>
  <c r="W42" i="65"/>
  <c r="D44" i="65" l="1"/>
  <c r="V43" i="65"/>
  <c r="S43" i="65"/>
  <c r="E44" i="65"/>
  <c r="W43" i="65"/>
  <c r="T43" i="65"/>
  <c r="U42" i="65"/>
  <c r="C43" i="65"/>
  <c r="R42" i="65"/>
  <c r="T44" i="65" l="1"/>
  <c r="W44" i="65"/>
  <c r="E45" i="65"/>
  <c r="R43" i="65"/>
  <c r="C44" i="65"/>
  <c r="U43" i="65"/>
  <c r="V44" i="65"/>
  <c r="D45" i="65"/>
  <c r="S44" i="65"/>
  <c r="C45" i="65" l="1"/>
  <c r="U44" i="65"/>
  <c r="R44" i="65"/>
  <c r="V45" i="65"/>
  <c r="S45" i="65"/>
  <c r="D46" i="65"/>
  <c r="T45" i="65"/>
  <c r="E46" i="65"/>
  <c r="W45" i="65"/>
  <c r="S46" i="65" l="1"/>
  <c r="D47" i="65"/>
  <c r="V46" i="65"/>
  <c r="T46" i="65"/>
  <c r="E47" i="65"/>
  <c r="W46" i="65"/>
  <c r="C46" i="65"/>
  <c r="U45" i="65"/>
  <c r="R45" i="65"/>
  <c r="E48" i="65" l="1"/>
  <c r="W47" i="65"/>
  <c r="T47" i="65"/>
  <c r="S47" i="65"/>
  <c r="D48" i="65"/>
  <c r="V47" i="65"/>
  <c r="U46" i="65"/>
  <c r="R46" i="65"/>
  <c r="C47" i="65"/>
  <c r="D49" i="65" l="1"/>
  <c r="V48" i="65"/>
  <c r="S48" i="65"/>
  <c r="C48" i="65"/>
  <c r="R47" i="65"/>
  <c r="U47" i="65"/>
  <c r="T48" i="65"/>
  <c r="E49" i="65"/>
  <c r="W48" i="65"/>
  <c r="W49" i="65" l="1"/>
  <c r="T49" i="65"/>
  <c r="E50" i="65"/>
  <c r="C49" i="65"/>
  <c r="U48" i="65"/>
  <c r="R48" i="65"/>
  <c r="D50" i="65"/>
  <c r="V49" i="65"/>
  <c r="S49" i="65"/>
  <c r="C50" i="65" l="1"/>
  <c r="U49" i="65"/>
  <c r="R49" i="65"/>
  <c r="T50" i="65"/>
  <c r="W50" i="65"/>
  <c r="E51" i="65"/>
  <c r="V50" i="65"/>
  <c r="S50" i="65"/>
  <c r="D51" i="65"/>
  <c r="T51" i="65" l="1"/>
  <c r="E52" i="65"/>
  <c r="W51" i="65"/>
  <c r="S51" i="65"/>
  <c r="D52" i="65"/>
  <c r="V51" i="65"/>
  <c r="U50" i="65"/>
  <c r="R50" i="65"/>
  <c r="C51" i="65"/>
  <c r="S52" i="65" l="1"/>
  <c r="D53" i="65"/>
  <c r="V52" i="65"/>
  <c r="T52" i="65"/>
  <c r="E53" i="65"/>
  <c r="W52" i="65"/>
  <c r="C52" i="65"/>
  <c r="U51" i="65"/>
  <c r="R51" i="65"/>
  <c r="E54" i="65" l="1"/>
  <c r="W53" i="65"/>
  <c r="T53" i="65"/>
  <c r="D54" i="65"/>
  <c r="V53" i="65"/>
  <c r="S53" i="65"/>
  <c r="R52" i="65"/>
  <c r="C53" i="65"/>
  <c r="U52" i="65"/>
  <c r="D55" i="65" l="1"/>
  <c r="V54" i="65"/>
  <c r="S54" i="65"/>
  <c r="C54" i="65"/>
  <c r="R53" i="65"/>
  <c r="U53" i="65"/>
  <c r="T54" i="65"/>
  <c r="W54" i="65"/>
  <c r="E55" i="65"/>
  <c r="W55" i="65" l="1"/>
  <c r="T55" i="65"/>
  <c r="E56" i="65"/>
  <c r="C55" i="65"/>
  <c r="U54" i="65"/>
  <c r="R54" i="65"/>
  <c r="D56" i="65"/>
  <c r="V55" i="65"/>
  <c r="S55" i="65"/>
  <c r="C56" i="65" l="1"/>
  <c r="U55" i="65"/>
  <c r="R55" i="65"/>
  <c r="T56" i="65"/>
  <c r="W56" i="65"/>
  <c r="E57" i="65"/>
  <c r="S56" i="65"/>
  <c r="D57" i="65"/>
  <c r="V56" i="65"/>
  <c r="D58" i="65" l="1"/>
  <c r="V57" i="65"/>
  <c r="S57" i="65"/>
  <c r="W57" i="65"/>
  <c r="E58" i="65"/>
  <c r="T57" i="65"/>
  <c r="C57" i="65"/>
  <c r="U56" i="65"/>
  <c r="R56" i="65"/>
  <c r="T58" i="65" l="1"/>
  <c r="E59" i="65"/>
  <c r="W58" i="65"/>
  <c r="C58" i="65"/>
  <c r="U57" i="65"/>
  <c r="R57" i="65"/>
  <c r="S58" i="65"/>
  <c r="D59" i="65"/>
  <c r="V58" i="65"/>
  <c r="C59" i="65" l="1"/>
  <c r="U58" i="65"/>
  <c r="R58" i="65"/>
  <c r="W59" i="65"/>
  <c r="T59" i="65"/>
  <c r="E60" i="65"/>
  <c r="D60" i="65"/>
  <c r="V59" i="65"/>
  <c r="S59" i="65"/>
  <c r="S60" i="65" l="1"/>
  <c r="V60" i="65"/>
  <c r="D61" i="65"/>
  <c r="C60" i="65"/>
  <c r="R59" i="65"/>
  <c r="U59" i="65"/>
  <c r="T60" i="65"/>
  <c r="W60" i="65"/>
  <c r="E61" i="65"/>
  <c r="C61" i="65" l="1"/>
  <c r="U60" i="65"/>
  <c r="R60" i="65"/>
  <c r="D62" i="65"/>
  <c r="V61" i="65"/>
  <c r="S61" i="65"/>
  <c r="E62" i="65"/>
  <c r="W61" i="65"/>
  <c r="T61" i="65"/>
  <c r="V62" i="65" l="1"/>
  <c r="S62" i="65"/>
  <c r="D63" i="65"/>
  <c r="W62" i="65"/>
  <c r="T62" i="65"/>
  <c r="E63" i="65"/>
  <c r="C62" i="65"/>
  <c r="U61" i="65"/>
  <c r="R61" i="65"/>
  <c r="E64" i="65" l="1"/>
  <c r="T63" i="65"/>
  <c r="W63" i="65"/>
  <c r="D64" i="65"/>
  <c r="V63" i="65"/>
  <c r="S63" i="65"/>
  <c r="U62" i="65"/>
  <c r="R62" i="65"/>
  <c r="C63" i="65"/>
  <c r="V64" i="65" l="1"/>
  <c r="S64" i="65"/>
  <c r="D65" i="65"/>
  <c r="R63" i="65"/>
  <c r="U63" i="65"/>
  <c r="C64" i="65"/>
  <c r="W64" i="65"/>
  <c r="T64" i="65"/>
  <c r="E65" i="65"/>
  <c r="R64" i="65" l="1"/>
  <c r="C65" i="65"/>
  <c r="U64" i="65"/>
  <c r="E66" i="65"/>
  <c r="W65" i="65"/>
  <c r="T65" i="65"/>
  <c r="D66" i="65"/>
  <c r="V65" i="65"/>
  <c r="S65" i="65"/>
  <c r="T66" i="65" l="1"/>
  <c r="E67" i="65"/>
  <c r="W66" i="65"/>
  <c r="V66" i="65"/>
  <c r="D67" i="65"/>
  <c r="S66" i="65"/>
  <c r="R65" i="65"/>
  <c r="C66" i="65"/>
  <c r="U65" i="65"/>
  <c r="V67" i="65" l="1"/>
  <c r="S67" i="65"/>
  <c r="D68" i="65"/>
  <c r="E68" i="65"/>
  <c r="W67" i="65"/>
  <c r="T67" i="65"/>
  <c r="C67" i="65"/>
  <c r="U66" i="65"/>
  <c r="R66" i="65"/>
  <c r="T68" i="65" l="1"/>
  <c r="E69" i="65"/>
  <c r="W68" i="65"/>
  <c r="V68" i="65"/>
  <c r="S68" i="65"/>
  <c r="D69" i="65"/>
  <c r="R67" i="65"/>
  <c r="C68" i="65"/>
  <c r="U67" i="65"/>
  <c r="S69" i="65" l="1"/>
  <c r="D70" i="65"/>
  <c r="V69" i="65"/>
  <c r="U68" i="65"/>
  <c r="R68" i="65"/>
  <c r="C69" i="65"/>
  <c r="E70" i="65"/>
  <c r="T69" i="65"/>
  <c r="W69" i="65"/>
  <c r="R69" i="65" l="1"/>
  <c r="C70" i="65"/>
  <c r="U69" i="65"/>
  <c r="V70" i="65"/>
  <c r="S70" i="65"/>
  <c r="D71" i="65"/>
  <c r="E71" i="65"/>
  <c r="W70" i="65"/>
  <c r="T70" i="65"/>
  <c r="D72" i="65" l="1"/>
  <c r="V71" i="65"/>
  <c r="S71" i="65"/>
  <c r="R70" i="65"/>
  <c r="C71" i="65"/>
  <c r="U70" i="65"/>
  <c r="E72" i="65"/>
  <c r="W71" i="65"/>
  <c r="T71" i="65"/>
  <c r="R71" i="65" l="1"/>
  <c r="C72" i="65"/>
  <c r="U71" i="65"/>
  <c r="W72" i="65"/>
  <c r="E73" i="65"/>
  <c r="T72" i="65"/>
  <c r="V72" i="65"/>
  <c r="S72" i="65"/>
  <c r="D73" i="65"/>
  <c r="E74" i="65" l="1"/>
  <c r="W73" i="65"/>
  <c r="T73" i="65"/>
  <c r="V73" i="65"/>
  <c r="S73" i="65"/>
  <c r="D74" i="65"/>
  <c r="C73" i="65"/>
  <c r="R72" i="65"/>
  <c r="U72" i="65"/>
  <c r="V74" i="65" l="1"/>
  <c r="S74" i="65"/>
  <c r="D75" i="65"/>
  <c r="R73" i="65"/>
  <c r="U73" i="65"/>
  <c r="C74" i="65"/>
  <c r="T74" i="65"/>
  <c r="E75" i="65"/>
  <c r="W74" i="65"/>
  <c r="S75" i="65" l="1"/>
  <c r="D76" i="65"/>
  <c r="V75" i="65"/>
  <c r="E76" i="65"/>
  <c r="W75" i="65"/>
  <c r="T75" i="65"/>
  <c r="R74" i="65"/>
  <c r="C75" i="65"/>
  <c r="U74" i="65"/>
  <c r="E77" i="65" l="1"/>
  <c r="W76" i="65"/>
  <c r="T76" i="65"/>
  <c r="V76" i="65"/>
  <c r="D77" i="65"/>
  <c r="S76" i="65"/>
  <c r="R75" i="65"/>
  <c r="C76" i="65"/>
  <c r="U75" i="65"/>
  <c r="D78" i="65" l="1"/>
  <c r="V77" i="65"/>
  <c r="S77" i="65"/>
  <c r="U76" i="65"/>
  <c r="R76" i="65"/>
  <c r="C77" i="65"/>
  <c r="E78" i="65"/>
  <c r="W77" i="65"/>
  <c r="T77" i="65"/>
  <c r="R77" i="65" l="1"/>
  <c r="C78" i="65"/>
  <c r="U77" i="65"/>
  <c r="V78" i="65"/>
  <c r="D79" i="65"/>
  <c r="S78" i="65"/>
  <c r="W78" i="65"/>
  <c r="T78" i="65"/>
  <c r="E79" i="65"/>
  <c r="D80" i="65" l="1"/>
  <c r="V79" i="65"/>
  <c r="S79" i="65"/>
  <c r="U78" i="65"/>
  <c r="R78" i="65"/>
  <c r="C79" i="65"/>
  <c r="E80" i="65"/>
  <c r="W79" i="65"/>
  <c r="T79" i="65"/>
  <c r="E81" i="65" l="1"/>
  <c r="W80" i="65"/>
  <c r="T80" i="65"/>
  <c r="V80" i="65"/>
  <c r="S80" i="65"/>
  <c r="D81" i="65"/>
  <c r="R79" i="65"/>
  <c r="U79" i="65"/>
  <c r="C80" i="65"/>
  <c r="U80" i="65" l="1"/>
  <c r="R80" i="65"/>
  <c r="C81" i="65"/>
  <c r="D82" i="65"/>
  <c r="V81" i="65"/>
  <c r="S81" i="65"/>
  <c r="E82" i="65"/>
  <c r="T81" i="65"/>
  <c r="W81" i="65"/>
  <c r="V82" i="65" l="1"/>
  <c r="D83" i="65"/>
  <c r="S82" i="65"/>
  <c r="R81" i="65"/>
  <c r="C82" i="65"/>
  <c r="U81" i="65"/>
  <c r="W82" i="65"/>
  <c r="T82" i="65"/>
  <c r="E83" i="65"/>
  <c r="E84" i="65" l="1"/>
  <c r="W83" i="65"/>
  <c r="T83" i="65"/>
  <c r="D84" i="65"/>
  <c r="V83" i="65"/>
  <c r="S83" i="65"/>
  <c r="R82" i="65"/>
  <c r="C83" i="65"/>
  <c r="U82" i="65"/>
  <c r="V84" i="65" l="1"/>
  <c r="S84" i="65"/>
  <c r="D85" i="65"/>
  <c r="R83" i="65"/>
  <c r="C84" i="65"/>
  <c r="U83" i="65"/>
  <c r="W84" i="65"/>
  <c r="T84" i="65"/>
  <c r="E85" i="65"/>
  <c r="V85" i="65" l="1"/>
  <c r="S85" i="65"/>
  <c r="D86" i="65"/>
  <c r="C85" i="65"/>
  <c r="U84" i="65"/>
  <c r="R84" i="65"/>
  <c r="E86" i="65"/>
  <c r="T85" i="65"/>
  <c r="W85" i="65"/>
  <c r="R85" i="65" l="1"/>
  <c r="U85" i="65"/>
  <c r="C86" i="65"/>
  <c r="V86" i="65"/>
  <c r="S86" i="65"/>
  <c r="D87" i="65"/>
  <c r="T86" i="65"/>
  <c r="E87" i="65"/>
  <c r="W86" i="65"/>
  <c r="S87" i="65" l="1"/>
  <c r="D88" i="65"/>
  <c r="V87" i="65"/>
  <c r="R86" i="65"/>
  <c r="C87" i="65"/>
  <c r="U86" i="65"/>
  <c r="E88" i="65"/>
  <c r="T87" i="65"/>
  <c r="W87" i="65"/>
  <c r="R87" i="65" l="1"/>
  <c r="U87" i="65"/>
  <c r="C88" i="65"/>
  <c r="W88" i="65"/>
  <c r="T88" i="65"/>
  <c r="E89" i="65"/>
  <c r="V88" i="65"/>
  <c r="S88" i="65"/>
  <c r="D89" i="65"/>
  <c r="E90" i="65" l="1"/>
  <c r="W89" i="65"/>
  <c r="T89" i="65"/>
  <c r="S89" i="65"/>
  <c r="V89" i="65"/>
  <c r="D90" i="65"/>
  <c r="R88" i="65"/>
  <c r="C89" i="65"/>
  <c r="U88" i="65"/>
  <c r="V90" i="65" l="1"/>
  <c r="S90" i="65"/>
  <c r="D91" i="65"/>
  <c r="R89" i="65"/>
  <c r="U89" i="65"/>
  <c r="C90" i="65"/>
  <c r="W90" i="65"/>
  <c r="E91" i="65"/>
  <c r="T90" i="65"/>
  <c r="S91" i="65" l="1"/>
  <c r="D92" i="65"/>
  <c r="V91" i="65"/>
  <c r="E92" i="65"/>
  <c r="W91" i="65"/>
  <c r="T91" i="65"/>
  <c r="C91" i="65"/>
  <c r="U90" i="65"/>
  <c r="R90" i="65"/>
  <c r="W92" i="65" l="1"/>
  <c r="T92" i="65"/>
  <c r="E93" i="65"/>
  <c r="V92" i="65"/>
  <c r="S92" i="65"/>
  <c r="D93" i="65"/>
  <c r="R91" i="65"/>
  <c r="C92" i="65"/>
  <c r="U91" i="65"/>
  <c r="E94" i="65" l="1"/>
  <c r="W93" i="65"/>
  <c r="T93" i="65"/>
  <c r="U92" i="65"/>
  <c r="R92" i="65"/>
  <c r="C93" i="65"/>
  <c r="S93" i="65"/>
  <c r="D94" i="65"/>
  <c r="V93" i="65"/>
  <c r="V94" i="65" l="1"/>
  <c r="S94" i="65"/>
  <c r="D95" i="65"/>
  <c r="R93" i="65"/>
  <c r="C94" i="65"/>
  <c r="U93" i="65"/>
  <c r="W94" i="65"/>
  <c r="E95" i="65"/>
  <c r="T94" i="65"/>
  <c r="C95" i="65" l="1"/>
  <c r="U94" i="65"/>
  <c r="R94" i="65"/>
  <c r="S95" i="65"/>
  <c r="D96" i="65"/>
  <c r="V95" i="65"/>
  <c r="E96" i="65"/>
  <c r="W95" i="65"/>
  <c r="T95" i="65"/>
  <c r="V96" i="65" l="1"/>
  <c r="S96" i="65"/>
  <c r="D97" i="65"/>
  <c r="W96" i="65"/>
  <c r="T96" i="65"/>
  <c r="E97" i="65"/>
  <c r="R95" i="65"/>
  <c r="U95" i="65"/>
  <c r="C96" i="65"/>
  <c r="E98" i="65" l="1"/>
  <c r="W97" i="65"/>
  <c r="T97" i="65"/>
  <c r="S97" i="65"/>
  <c r="D98" i="65"/>
  <c r="V97" i="65"/>
  <c r="C97" i="65"/>
  <c r="U96" i="65"/>
  <c r="R96" i="65"/>
  <c r="V98" i="65" l="1"/>
  <c r="S98" i="65"/>
  <c r="D99" i="65"/>
  <c r="R97" i="65"/>
  <c r="C98" i="65"/>
  <c r="U97" i="65"/>
  <c r="W98" i="65"/>
  <c r="T98" i="65"/>
  <c r="E99" i="65"/>
  <c r="R98" i="65" l="1"/>
  <c r="C99" i="65"/>
  <c r="U98" i="65"/>
  <c r="E100" i="65"/>
  <c r="W99" i="65"/>
  <c r="T99" i="65"/>
  <c r="S99" i="65"/>
  <c r="V99" i="65"/>
  <c r="D100" i="65"/>
  <c r="W100" i="65" l="1"/>
  <c r="E101" i="65"/>
  <c r="T100" i="65"/>
  <c r="V100" i="65"/>
  <c r="S100" i="65"/>
  <c r="D101" i="65"/>
  <c r="R99" i="65"/>
  <c r="C100" i="65"/>
  <c r="U99" i="65"/>
  <c r="S101" i="65" l="1"/>
  <c r="D102" i="65"/>
  <c r="V101" i="65"/>
  <c r="E102" i="65"/>
  <c r="W101" i="65"/>
  <c r="T101" i="65"/>
  <c r="C101" i="65"/>
  <c r="U100" i="65"/>
  <c r="R100" i="65"/>
  <c r="W102" i="65" l="1"/>
  <c r="T102" i="65"/>
  <c r="E103" i="65"/>
  <c r="V102" i="65"/>
  <c r="S102" i="65"/>
  <c r="D103" i="65"/>
  <c r="R101" i="65"/>
  <c r="C102" i="65"/>
  <c r="U101" i="65"/>
  <c r="S103" i="65" l="1"/>
  <c r="D104" i="65"/>
  <c r="V103" i="65"/>
  <c r="E104" i="65"/>
  <c r="W103" i="65"/>
  <c r="T103" i="65"/>
  <c r="C103" i="65"/>
  <c r="U102" i="65"/>
  <c r="R102" i="65"/>
  <c r="W104" i="65" l="1"/>
  <c r="E105" i="65"/>
  <c r="T104" i="65"/>
  <c r="V104" i="65"/>
  <c r="S104" i="65"/>
  <c r="D105" i="65"/>
  <c r="R103" i="65"/>
  <c r="C104" i="65"/>
  <c r="U103" i="65"/>
  <c r="E106" i="65" l="1"/>
  <c r="W105" i="65"/>
  <c r="T105" i="65"/>
  <c r="R104" i="65"/>
  <c r="C105" i="65"/>
  <c r="U104" i="65"/>
  <c r="S105" i="65"/>
  <c r="D106" i="65"/>
  <c r="V105" i="65"/>
  <c r="R105" i="65" l="1"/>
  <c r="U105" i="65"/>
  <c r="C106" i="65"/>
  <c r="D107" i="65"/>
  <c r="V106" i="65"/>
  <c r="S106" i="65"/>
  <c r="W106" i="65"/>
  <c r="E107" i="65"/>
  <c r="T106" i="65"/>
  <c r="S107" i="65" l="1"/>
  <c r="D108" i="65"/>
  <c r="V107" i="65"/>
  <c r="U106" i="65"/>
  <c r="C107" i="65"/>
  <c r="R106" i="65"/>
  <c r="E108" i="65"/>
  <c r="W107" i="65"/>
  <c r="T107" i="65"/>
  <c r="U107" i="65" l="1"/>
  <c r="R107" i="65"/>
  <c r="C108" i="65"/>
  <c r="D109" i="65"/>
  <c r="V108" i="65"/>
  <c r="S108" i="65"/>
  <c r="W108" i="65"/>
  <c r="T108" i="65"/>
  <c r="E109" i="65"/>
  <c r="V109" i="65" l="1"/>
  <c r="S109" i="65"/>
  <c r="D110" i="65"/>
  <c r="E110" i="65"/>
  <c r="W109" i="65"/>
  <c r="T109" i="65"/>
  <c r="U108" i="65"/>
  <c r="R108" i="65"/>
  <c r="C109" i="65"/>
  <c r="E111" i="65" l="1"/>
  <c r="T110" i="65"/>
  <c r="W110" i="65"/>
  <c r="D111" i="65"/>
  <c r="V110" i="65"/>
  <c r="S110" i="65"/>
  <c r="U109" i="65"/>
  <c r="R109" i="65"/>
  <c r="C110" i="65"/>
  <c r="V111" i="65" l="1"/>
  <c r="D112" i="65"/>
  <c r="S111" i="65"/>
  <c r="R110" i="65"/>
  <c r="C111" i="65"/>
  <c r="U110" i="65"/>
  <c r="T111" i="65"/>
  <c r="E112" i="65"/>
  <c r="W111" i="65"/>
  <c r="C112" i="65" l="1"/>
  <c r="R111" i="65"/>
  <c r="U111" i="65"/>
  <c r="T112" i="65"/>
  <c r="E113" i="65"/>
  <c r="W112" i="65"/>
  <c r="V112" i="65"/>
  <c r="S112" i="65"/>
  <c r="D113" i="65"/>
  <c r="W113" i="65" l="1"/>
  <c r="T113" i="65"/>
  <c r="E114" i="65"/>
  <c r="V113" i="65"/>
  <c r="S113" i="65"/>
  <c r="D114" i="65"/>
  <c r="R112" i="65"/>
  <c r="C113" i="65"/>
  <c r="U112" i="65"/>
  <c r="C114" i="65" l="1"/>
  <c r="R113" i="65"/>
  <c r="U113" i="65"/>
  <c r="T114" i="65"/>
  <c r="E115" i="65"/>
  <c r="W114" i="65"/>
  <c r="V114" i="65"/>
  <c r="S114" i="65"/>
  <c r="D115" i="65"/>
  <c r="E116" i="65" l="1"/>
  <c r="W115" i="65"/>
  <c r="T115" i="65"/>
  <c r="V115" i="65"/>
  <c r="D116" i="65"/>
  <c r="S115" i="65"/>
  <c r="R114" i="65"/>
  <c r="C115" i="65"/>
  <c r="U114" i="65"/>
  <c r="V116" i="65" l="1"/>
  <c r="S116" i="65"/>
  <c r="D117" i="65"/>
  <c r="C116" i="65"/>
  <c r="U115" i="65"/>
  <c r="R115" i="65"/>
  <c r="T116" i="65"/>
  <c r="E117" i="65"/>
  <c r="W116" i="65"/>
  <c r="R116" i="65" l="1"/>
  <c r="C117" i="65"/>
  <c r="U116" i="65"/>
  <c r="V117" i="65"/>
  <c r="D118" i="65"/>
  <c r="S117" i="65"/>
  <c r="W117" i="65"/>
  <c r="E118" i="65"/>
  <c r="T117" i="65"/>
  <c r="S118" i="65" l="1"/>
  <c r="D119" i="65"/>
  <c r="V118" i="65"/>
  <c r="C118" i="65"/>
  <c r="R117" i="65"/>
  <c r="U117" i="65"/>
  <c r="T118" i="65"/>
  <c r="E119" i="65"/>
  <c r="W118" i="65"/>
  <c r="R118" i="65" l="1"/>
  <c r="U118" i="65"/>
  <c r="C119" i="65"/>
  <c r="W119" i="65"/>
  <c r="E120" i="65"/>
  <c r="T119" i="65"/>
  <c r="V119" i="65"/>
  <c r="D120" i="65"/>
  <c r="S119" i="65"/>
  <c r="T120" i="65" l="1"/>
  <c r="E121" i="65"/>
  <c r="W120" i="65"/>
  <c r="C120" i="65"/>
  <c r="U119" i="65"/>
  <c r="R119" i="65"/>
  <c r="S120" i="65"/>
  <c r="D121" i="65"/>
  <c r="V120" i="65"/>
  <c r="R120" i="65" l="1"/>
  <c r="U120" i="65"/>
  <c r="C121" i="65"/>
  <c r="V121" i="65"/>
  <c r="D122" i="65"/>
  <c r="S121" i="65"/>
  <c r="W121" i="65"/>
  <c r="T121" i="65"/>
  <c r="E122" i="65"/>
  <c r="S122" i="65" l="1"/>
  <c r="D123" i="65"/>
  <c r="V122" i="65"/>
  <c r="C122" i="65"/>
  <c r="U121" i="65"/>
  <c r="R121" i="65"/>
  <c r="T122" i="65"/>
  <c r="E123" i="65"/>
  <c r="W122" i="65"/>
  <c r="R122" i="65" l="1"/>
  <c r="C123" i="65"/>
  <c r="U122" i="65"/>
  <c r="V123" i="65"/>
  <c r="S123" i="65"/>
  <c r="D124" i="65"/>
  <c r="W123" i="65"/>
  <c r="T123" i="65"/>
  <c r="E124" i="65"/>
  <c r="S124" i="65" l="1"/>
  <c r="D125" i="65"/>
  <c r="V124" i="65"/>
  <c r="C124" i="65"/>
  <c r="R123" i="65"/>
  <c r="U123" i="65"/>
  <c r="T124" i="65"/>
  <c r="E125" i="65"/>
  <c r="W124" i="65"/>
  <c r="R124" i="65" l="1"/>
  <c r="C125" i="65"/>
  <c r="U124" i="65"/>
  <c r="W125" i="65"/>
  <c r="E126" i="65"/>
  <c r="T125" i="65"/>
  <c r="D126" i="65"/>
  <c r="V125" i="65"/>
  <c r="S125" i="65"/>
  <c r="T126" i="65" l="1"/>
  <c r="E127" i="65"/>
  <c r="W126" i="65"/>
  <c r="C126" i="65"/>
  <c r="R125" i="65"/>
  <c r="U125" i="65"/>
  <c r="S126" i="65"/>
  <c r="D127" i="65"/>
  <c r="V126" i="65"/>
  <c r="U126" i="65" l="1"/>
  <c r="R126" i="65"/>
  <c r="C127" i="65"/>
  <c r="W127" i="65"/>
  <c r="E128" i="65"/>
  <c r="T127" i="65"/>
  <c r="D128" i="65"/>
  <c r="V127" i="65"/>
  <c r="S127" i="65"/>
  <c r="C128" i="65" l="1"/>
  <c r="R127" i="65"/>
  <c r="U127" i="65"/>
  <c r="T128" i="65"/>
  <c r="E129" i="65"/>
  <c r="W128" i="65"/>
  <c r="S128" i="65"/>
  <c r="D129" i="65"/>
  <c r="V128" i="65"/>
  <c r="W129" i="65" l="1"/>
  <c r="T129" i="65"/>
  <c r="E130" i="65"/>
  <c r="D130" i="65"/>
  <c r="V129" i="65"/>
  <c r="S129" i="65"/>
  <c r="U128" i="65"/>
  <c r="R128" i="65"/>
  <c r="C129" i="65"/>
  <c r="S130" i="65" l="1"/>
  <c r="D131" i="65"/>
  <c r="V130" i="65"/>
  <c r="T130" i="65"/>
  <c r="E131" i="65"/>
  <c r="W130" i="65"/>
  <c r="C130" i="65"/>
  <c r="R129" i="65"/>
  <c r="U129" i="65"/>
  <c r="E132" i="65" l="1"/>
  <c r="W131" i="65"/>
  <c r="T131" i="65"/>
  <c r="S131" i="65"/>
  <c r="D132" i="65"/>
  <c r="V131" i="65"/>
  <c r="U130" i="65"/>
  <c r="R130" i="65"/>
  <c r="C131" i="65"/>
  <c r="V132" i="65" l="1"/>
  <c r="D133" i="65"/>
  <c r="S132" i="65"/>
  <c r="R131" i="65"/>
  <c r="C132" i="65"/>
  <c r="U131" i="65"/>
  <c r="T132" i="65"/>
  <c r="E133" i="65"/>
  <c r="W132" i="65"/>
  <c r="R132" i="65" l="1"/>
  <c r="C133" i="65"/>
  <c r="U132" i="65"/>
  <c r="V133" i="65"/>
  <c r="S133" i="65"/>
  <c r="D134" i="65"/>
  <c r="E134" i="65"/>
  <c r="T133" i="65"/>
  <c r="W133" i="65"/>
  <c r="V134" i="65" l="1"/>
  <c r="D135" i="65"/>
  <c r="S134" i="65"/>
  <c r="R133" i="65"/>
  <c r="C134" i="65"/>
  <c r="U133" i="65"/>
  <c r="T134" i="65"/>
  <c r="E135" i="65"/>
  <c r="W134" i="65"/>
  <c r="R134" i="65" l="1"/>
  <c r="C135" i="65"/>
  <c r="U134" i="65"/>
  <c r="V135" i="65"/>
  <c r="S135" i="65"/>
  <c r="D136" i="65"/>
  <c r="E136" i="65"/>
  <c r="T135" i="65"/>
  <c r="W135" i="65"/>
  <c r="R135" i="65" l="1"/>
  <c r="C136" i="65"/>
  <c r="U135" i="65"/>
  <c r="T136" i="65"/>
  <c r="E137" i="65"/>
  <c r="W136" i="65"/>
  <c r="V136" i="65"/>
  <c r="D137" i="65"/>
  <c r="S136" i="65"/>
  <c r="E138" i="65" l="1"/>
  <c r="W137" i="65"/>
  <c r="T137" i="65"/>
  <c r="V137" i="65"/>
  <c r="S137" i="65"/>
  <c r="D138" i="65"/>
  <c r="R136" i="65"/>
  <c r="C137" i="65"/>
  <c r="U136" i="65"/>
  <c r="V138" i="65" l="1"/>
  <c r="S138" i="65"/>
  <c r="D139" i="65"/>
  <c r="R137" i="65"/>
  <c r="C138" i="65"/>
  <c r="U137" i="65"/>
  <c r="T138" i="65"/>
  <c r="E139" i="65"/>
  <c r="W138" i="65"/>
  <c r="R138" i="65" l="1"/>
  <c r="C139" i="65"/>
  <c r="U138" i="65"/>
  <c r="V139" i="65"/>
  <c r="D140" i="65"/>
  <c r="S139" i="65"/>
  <c r="E140" i="65"/>
  <c r="W139" i="65"/>
  <c r="T139" i="65"/>
  <c r="V140" i="65" l="1"/>
  <c r="S140" i="65"/>
  <c r="D141" i="65"/>
  <c r="R139" i="65"/>
  <c r="C140" i="65"/>
  <c r="U139" i="65"/>
  <c r="T140" i="65"/>
  <c r="E141" i="65"/>
  <c r="W140" i="65"/>
  <c r="R140" i="65" l="1"/>
  <c r="U140" i="65"/>
  <c r="C141" i="65"/>
  <c r="V141" i="65"/>
  <c r="D142" i="65"/>
  <c r="S141" i="65"/>
  <c r="E142" i="65"/>
  <c r="W141" i="65"/>
  <c r="T141" i="65"/>
  <c r="V142" i="65" l="1"/>
  <c r="S142" i="65"/>
  <c r="D143" i="65"/>
  <c r="R141" i="65"/>
  <c r="C142" i="65"/>
  <c r="U141" i="65"/>
  <c r="T142" i="65"/>
  <c r="E143" i="65"/>
  <c r="W142" i="65"/>
  <c r="R142" i="65" l="1"/>
  <c r="U142" i="65"/>
  <c r="C143" i="65"/>
  <c r="V143" i="65"/>
  <c r="D144" i="65"/>
  <c r="S143" i="65"/>
  <c r="E144" i="65"/>
  <c r="W143" i="65"/>
  <c r="T143" i="65"/>
  <c r="V144" i="65" l="1"/>
  <c r="S144" i="65"/>
  <c r="D145" i="65"/>
  <c r="R143" i="65"/>
  <c r="C144" i="65"/>
  <c r="U143" i="65"/>
  <c r="T144" i="65"/>
  <c r="E145" i="65"/>
  <c r="W144" i="65"/>
  <c r="R144" i="65" l="1"/>
  <c r="C145" i="65"/>
  <c r="U144" i="65"/>
  <c r="V145" i="65"/>
  <c r="D146" i="65"/>
  <c r="S145" i="65"/>
  <c r="E146" i="65"/>
  <c r="W145" i="65"/>
  <c r="T145" i="65"/>
  <c r="V146" i="65" l="1"/>
  <c r="D147" i="65"/>
  <c r="S146" i="65"/>
  <c r="R145" i="65"/>
  <c r="C146" i="65"/>
  <c r="U145" i="65"/>
  <c r="T146" i="65"/>
  <c r="E147" i="65"/>
  <c r="W146" i="65"/>
  <c r="R146" i="65" l="1"/>
  <c r="C147" i="65"/>
  <c r="U146" i="65"/>
  <c r="V147" i="65"/>
  <c r="S147" i="65"/>
  <c r="D148" i="65"/>
  <c r="E148" i="65"/>
  <c r="W147" i="65"/>
  <c r="T147" i="65"/>
  <c r="R147" i="65" l="1"/>
  <c r="C148" i="65"/>
  <c r="U147" i="65"/>
  <c r="T148" i="65"/>
  <c r="E149" i="65"/>
  <c r="W148" i="65"/>
  <c r="V148" i="65"/>
  <c r="D149" i="65"/>
  <c r="S148" i="65"/>
  <c r="E150" i="65" l="1"/>
  <c r="T149" i="65"/>
  <c r="W149" i="65"/>
  <c r="R148" i="65"/>
  <c r="C149" i="65"/>
  <c r="U148" i="65"/>
  <c r="V149" i="65"/>
  <c r="S149" i="65"/>
  <c r="D150" i="65"/>
  <c r="R149" i="65" l="1"/>
  <c r="C150" i="65"/>
  <c r="U149" i="65"/>
  <c r="V150" i="65"/>
  <c r="D151" i="65"/>
  <c r="S150" i="65"/>
  <c r="T150" i="65"/>
  <c r="E151" i="65"/>
  <c r="W150" i="65"/>
  <c r="V151" i="65" l="1"/>
  <c r="S151" i="65"/>
  <c r="D152" i="65"/>
  <c r="E152" i="65"/>
  <c r="W151" i="65"/>
  <c r="T151" i="65"/>
  <c r="R150" i="65"/>
  <c r="C151" i="65"/>
  <c r="U150" i="65"/>
  <c r="T152" i="65" l="1"/>
  <c r="E153" i="65"/>
  <c r="W152" i="65"/>
  <c r="V152" i="65"/>
  <c r="S152" i="65"/>
  <c r="D153" i="65"/>
  <c r="R151" i="65"/>
  <c r="C152" i="65"/>
  <c r="U151" i="65"/>
  <c r="V153" i="65" l="1"/>
  <c r="D154" i="65"/>
  <c r="S153" i="65"/>
  <c r="E154" i="65"/>
  <c r="W153" i="65"/>
  <c r="T153" i="65"/>
  <c r="R152" i="65"/>
  <c r="C153" i="65"/>
  <c r="U152" i="65"/>
  <c r="T154" i="65" l="1"/>
  <c r="E155" i="65"/>
  <c r="W154" i="65"/>
  <c r="V154" i="65"/>
  <c r="S154" i="65"/>
  <c r="D155" i="65"/>
  <c r="R153" i="65"/>
  <c r="C154" i="65"/>
  <c r="U153" i="65"/>
  <c r="R154" i="65" l="1"/>
  <c r="U154" i="65"/>
  <c r="C155" i="65"/>
  <c r="E156" i="65"/>
  <c r="W155" i="65"/>
  <c r="T155" i="65"/>
  <c r="V155" i="65"/>
  <c r="D156" i="65"/>
  <c r="S155" i="65"/>
  <c r="T156" i="65" l="1"/>
  <c r="E157" i="65"/>
  <c r="W156" i="65"/>
  <c r="R155" i="65"/>
  <c r="C156" i="65"/>
  <c r="U155" i="65"/>
  <c r="V156" i="65"/>
  <c r="S156" i="65"/>
  <c r="D157" i="65"/>
  <c r="U156" i="65" l="1"/>
  <c r="R156" i="65"/>
  <c r="C157" i="65"/>
  <c r="D158" i="65"/>
  <c r="V157" i="65"/>
  <c r="S157" i="65"/>
  <c r="E158" i="65"/>
  <c r="W157" i="65"/>
  <c r="T157" i="65"/>
  <c r="V158" i="65" l="1"/>
  <c r="S158" i="65"/>
  <c r="D159" i="65"/>
  <c r="R157" i="65"/>
  <c r="C158" i="65"/>
  <c r="U157" i="65"/>
  <c r="T158" i="65"/>
  <c r="E159" i="65"/>
  <c r="W158" i="65"/>
  <c r="U158" i="65" l="1"/>
  <c r="R158" i="65"/>
  <c r="C159" i="65"/>
  <c r="D160" i="65"/>
  <c r="V159" i="65"/>
  <c r="S159" i="65"/>
  <c r="E160" i="65"/>
  <c r="W159" i="65"/>
  <c r="T159" i="65"/>
  <c r="V160" i="65" l="1"/>
  <c r="S160" i="65"/>
  <c r="D161" i="65"/>
  <c r="R159" i="65"/>
  <c r="C160" i="65"/>
  <c r="U159" i="65"/>
  <c r="W160" i="65"/>
  <c r="T160" i="65"/>
  <c r="E161" i="65"/>
  <c r="U160" i="65" l="1"/>
  <c r="R160" i="65"/>
  <c r="C161" i="65"/>
  <c r="S161" i="65"/>
  <c r="D162" i="65"/>
  <c r="V161" i="65"/>
  <c r="E162" i="65"/>
  <c r="W161" i="65"/>
  <c r="T161" i="65"/>
  <c r="V162" i="65" l="1"/>
  <c r="S162" i="65"/>
  <c r="D163" i="65"/>
  <c r="R161" i="65"/>
  <c r="C162" i="65"/>
  <c r="U161" i="65"/>
  <c r="W162" i="65"/>
  <c r="T162" i="65"/>
  <c r="E163" i="65"/>
  <c r="U162" i="65" l="1"/>
  <c r="R162" i="65"/>
  <c r="C163" i="65"/>
  <c r="S163" i="65"/>
  <c r="D164" i="65"/>
  <c r="V163" i="65"/>
  <c r="E164" i="65"/>
  <c r="W163" i="65"/>
  <c r="T163" i="65"/>
  <c r="V164" i="65" l="1"/>
  <c r="S164" i="65"/>
  <c r="D14" i="65" a="1"/>
  <c r="D14" i="65" s="1"/>
  <c r="R163" i="65"/>
  <c r="C164" i="65"/>
  <c r="U163" i="65"/>
  <c r="W164" i="65"/>
  <c r="T164" i="65"/>
  <c r="E14" i="65" a="1"/>
  <c r="E14" i="65" s="1"/>
  <c r="U164" i="65" l="1"/>
  <c r="R164" i="65"/>
  <c r="C14" i="65" a="1"/>
  <c r="C14" i="65" s="1"/>
  <c r="I163" i="65"/>
  <c r="M163" i="65" s="1"/>
  <c r="I161" i="65"/>
  <c r="M161" i="65" s="1"/>
  <c r="I159" i="65"/>
  <c r="M159" i="65" s="1"/>
  <c r="I157" i="65"/>
  <c r="M157" i="65" s="1"/>
  <c r="I155" i="65"/>
  <c r="M155" i="65" s="1"/>
  <c r="I153" i="65"/>
  <c r="M153" i="65" s="1"/>
  <c r="I151" i="65"/>
  <c r="M151" i="65" s="1"/>
  <c r="I149" i="65"/>
  <c r="M149" i="65" s="1"/>
  <c r="I147" i="65"/>
  <c r="M147" i="65" s="1"/>
  <c r="I145" i="65"/>
  <c r="M145" i="65" s="1"/>
  <c r="I143" i="65"/>
  <c r="M143" i="65" s="1"/>
  <c r="I141" i="65"/>
  <c r="M141" i="65" s="1"/>
  <c r="I139" i="65"/>
  <c r="M139" i="65" s="1"/>
  <c r="I137" i="65"/>
  <c r="M137" i="65" s="1"/>
  <c r="I135" i="65"/>
  <c r="M135" i="65" s="1"/>
  <c r="I133" i="65"/>
  <c r="M133" i="65" s="1"/>
  <c r="I131" i="65"/>
  <c r="M131" i="65" s="1"/>
  <c r="I164" i="65"/>
  <c r="M164" i="65" s="1"/>
  <c r="I162" i="65"/>
  <c r="M162" i="65" s="1"/>
  <c r="I160" i="65"/>
  <c r="M160" i="65" s="1"/>
  <c r="I158" i="65"/>
  <c r="M158" i="65" s="1"/>
  <c r="I156" i="65"/>
  <c r="M156" i="65" s="1"/>
  <c r="I154" i="65"/>
  <c r="M154" i="65" s="1"/>
  <c r="I152" i="65"/>
  <c r="M152" i="65" s="1"/>
  <c r="I150" i="65"/>
  <c r="M150" i="65" s="1"/>
  <c r="I148" i="65"/>
  <c r="M148" i="65" s="1"/>
  <c r="I146" i="65"/>
  <c r="M146" i="65" s="1"/>
  <c r="I144" i="65"/>
  <c r="M144" i="65" s="1"/>
  <c r="I142" i="65"/>
  <c r="M142" i="65" s="1"/>
  <c r="I140" i="65"/>
  <c r="M140" i="65" s="1"/>
  <c r="I138" i="65"/>
  <c r="M138" i="65" s="1"/>
  <c r="I136" i="65"/>
  <c r="M136" i="65" s="1"/>
  <c r="I134" i="65"/>
  <c r="M134" i="65" s="1"/>
  <c r="I132" i="65"/>
  <c r="M132" i="65" s="1"/>
  <c r="I130" i="65"/>
  <c r="M130" i="65" s="1"/>
  <c r="I128" i="65"/>
  <c r="M128" i="65" s="1"/>
  <c r="I126" i="65"/>
  <c r="M126" i="65" s="1"/>
  <c r="I124" i="65"/>
  <c r="M124" i="65" s="1"/>
  <c r="I122" i="65"/>
  <c r="M122" i="65" s="1"/>
  <c r="I120" i="65"/>
  <c r="M120" i="65" s="1"/>
  <c r="I118" i="65"/>
  <c r="M118" i="65" s="1"/>
  <c r="I116" i="65"/>
  <c r="M116" i="65" s="1"/>
  <c r="I114" i="65"/>
  <c r="M114" i="65" s="1"/>
  <c r="I112" i="65"/>
  <c r="M112" i="65" s="1"/>
  <c r="I110" i="65"/>
  <c r="M110" i="65" s="1"/>
  <c r="I129" i="65"/>
  <c r="M129" i="65" s="1"/>
  <c r="I123" i="65"/>
  <c r="M123" i="65" s="1"/>
  <c r="I111" i="65"/>
  <c r="M111" i="65" s="1"/>
  <c r="I121" i="65"/>
  <c r="M121" i="65" s="1"/>
  <c r="I113" i="65"/>
  <c r="M113" i="65" s="1"/>
  <c r="I109" i="65"/>
  <c r="M109" i="65" s="1"/>
  <c r="I107" i="65"/>
  <c r="M107" i="65" s="1"/>
  <c r="I105" i="65"/>
  <c r="M105" i="65" s="1"/>
  <c r="I103" i="65"/>
  <c r="M103" i="65" s="1"/>
  <c r="I101" i="65"/>
  <c r="M101" i="65" s="1"/>
  <c r="I99" i="65"/>
  <c r="M99" i="65" s="1"/>
  <c r="I97" i="65"/>
  <c r="M97" i="65" s="1"/>
  <c r="I95" i="65"/>
  <c r="M95" i="65" s="1"/>
  <c r="I93" i="65"/>
  <c r="M93" i="65" s="1"/>
  <c r="I91" i="65"/>
  <c r="M91" i="65" s="1"/>
  <c r="I89" i="65"/>
  <c r="M89" i="65" s="1"/>
  <c r="I87" i="65"/>
  <c r="M87" i="65" s="1"/>
  <c r="I85" i="65"/>
  <c r="M85" i="65" s="1"/>
  <c r="I83" i="65"/>
  <c r="M83" i="65" s="1"/>
  <c r="I81" i="65"/>
  <c r="M81" i="65" s="1"/>
  <c r="I79" i="65"/>
  <c r="M79" i="65" s="1"/>
  <c r="I77" i="65"/>
  <c r="M77" i="65" s="1"/>
  <c r="I75" i="65"/>
  <c r="M75" i="65" s="1"/>
  <c r="I73" i="65"/>
  <c r="M73" i="65" s="1"/>
  <c r="I71" i="65"/>
  <c r="M71" i="65" s="1"/>
  <c r="I69" i="65"/>
  <c r="M69" i="65" s="1"/>
  <c r="I67" i="65"/>
  <c r="M67" i="65" s="1"/>
  <c r="I65" i="65"/>
  <c r="M65" i="65" s="1"/>
  <c r="I63" i="65"/>
  <c r="M63" i="65" s="1"/>
  <c r="I119" i="65"/>
  <c r="M119" i="65" s="1"/>
  <c r="I115" i="65"/>
  <c r="M115" i="65" s="1"/>
  <c r="I125" i="65"/>
  <c r="M125" i="65" s="1"/>
  <c r="I117" i="65"/>
  <c r="M117" i="65" s="1"/>
  <c r="I92" i="65"/>
  <c r="M92" i="65" s="1"/>
  <c r="I102" i="65"/>
  <c r="M102" i="65" s="1"/>
  <c r="I88" i="65"/>
  <c r="M88" i="65" s="1"/>
  <c r="I86" i="65"/>
  <c r="M86" i="65" s="1"/>
  <c r="I127" i="65"/>
  <c r="M127" i="65" s="1"/>
  <c r="I96" i="65"/>
  <c r="M96" i="65" s="1"/>
  <c r="I80" i="65"/>
  <c r="M80" i="65" s="1"/>
  <c r="I64" i="65"/>
  <c r="M64" i="65" s="1"/>
  <c r="I90" i="65"/>
  <c r="M90" i="65" s="1"/>
  <c r="I74" i="65"/>
  <c r="M74" i="65" s="1"/>
  <c r="I106" i="65"/>
  <c r="M106" i="65" s="1"/>
  <c r="I100" i="65"/>
  <c r="M100" i="65" s="1"/>
  <c r="I84" i="65"/>
  <c r="M84" i="65" s="1"/>
  <c r="I94" i="65"/>
  <c r="M94" i="65" s="1"/>
  <c r="I104" i="65"/>
  <c r="M104" i="65" s="1"/>
  <c r="I72" i="65"/>
  <c r="M72" i="65" s="1"/>
  <c r="I82" i="65"/>
  <c r="M82" i="65" s="1"/>
  <c r="I70" i="65"/>
  <c r="M70" i="65" s="1"/>
  <c r="I60" i="65"/>
  <c r="M60" i="65" s="1"/>
  <c r="I52" i="65"/>
  <c r="M52" i="65" s="1"/>
  <c r="I47" i="65"/>
  <c r="M47" i="65" s="1"/>
  <c r="I43" i="65"/>
  <c r="M43" i="65" s="1"/>
  <c r="I41" i="65"/>
  <c r="M41" i="65" s="1"/>
  <c r="I39" i="65"/>
  <c r="M39" i="65" s="1"/>
  <c r="I37" i="65"/>
  <c r="M37" i="65" s="1"/>
  <c r="I35" i="65"/>
  <c r="M35" i="65" s="1"/>
  <c r="I33" i="65"/>
  <c r="M33" i="65" s="1"/>
  <c r="I46" i="65"/>
  <c r="M46" i="65" s="1"/>
  <c r="I51" i="65"/>
  <c r="M51" i="65" s="1"/>
  <c r="I16" i="65"/>
  <c r="M16" i="65" s="1"/>
  <c r="I108" i="65"/>
  <c r="M108" i="65" s="1"/>
  <c r="I56" i="65"/>
  <c r="M56" i="65" s="1"/>
  <c r="I50" i="65"/>
  <c r="M50" i="65" s="1"/>
  <c r="I45" i="65"/>
  <c r="M45" i="65" s="1"/>
  <c r="I61" i="65"/>
  <c r="M61" i="65" s="1"/>
  <c r="I58" i="65"/>
  <c r="M58" i="65" s="1"/>
  <c r="I55" i="65"/>
  <c r="M55" i="65" s="1"/>
  <c r="I98" i="65"/>
  <c r="M98" i="65" s="1"/>
  <c r="I57" i="65"/>
  <c r="M57" i="65" s="1"/>
  <c r="I54" i="65"/>
  <c r="M54" i="65" s="1"/>
  <c r="I49" i="65"/>
  <c r="M49" i="65" s="1"/>
  <c r="I76" i="65"/>
  <c r="M76" i="65" s="1"/>
  <c r="I59" i="65"/>
  <c r="M59" i="65" s="1"/>
  <c r="I48" i="65"/>
  <c r="M48" i="65" s="1"/>
  <c r="I78" i="65"/>
  <c r="M78" i="65" s="1"/>
  <c r="I68" i="65"/>
  <c r="M68" i="65" s="1"/>
  <c r="I66" i="65"/>
  <c r="M66" i="65" s="1"/>
  <c r="I62" i="65"/>
  <c r="M62" i="65" s="1"/>
  <c r="I36" i="65"/>
  <c r="M36" i="65" s="1"/>
  <c r="I30" i="65"/>
  <c r="M30" i="65" s="1"/>
  <c r="I19" i="65"/>
  <c r="M19" i="65" s="1"/>
  <c r="I18" i="65"/>
  <c r="M18" i="65" s="1"/>
  <c r="I44" i="65"/>
  <c r="M44" i="65" s="1"/>
  <c r="I42" i="65"/>
  <c r="M42" i="65" s="1"/>
  <c r="I27" i="65"/>
  <c r="M27" i="65" s="1"/>
  <c r="I24" i="65"/>
  <c r="M24" i="65" s="1"/>
  <c r="I20" i="65"/>
  <c r="M20" i="65" s="1"/>
  <c r="I53" i="65"/>
  <c r="M53" i="65" s="1"/>
  <c r="I21" i="65"/>
  <c r="M21" i="65" s="1"/>
  <c r="I25" i="65"/>
  <c r="M25" i="65" s="1"/>
  <c r="I22" i="65"/>
  <c r="M22" i="65" s="1"/>
  <c r="I32" i="65"/>
  <c r="M32" i="65" s="1"/>
  <c r="I23" i="65"/>
  <c r="M23" i="65" s="1"/>
  <c r="I38" i="65"/>
  <c r="M38" i="65" s="1"/>
  <c r="I31" i="65"/>
  <c r="M31" i="65" s="1"/>
  <c r="I28" i="65"/>
  <c r="M28" i="65" s="1"/>
  <c r="I40" i="65"/>
  <c r="M40" i="65" s="1"/>
  <c r="I34" i="65"/>
  <c r="M34" i="65" s="1"/>
  <c r="I29" i="65"/>
  <c r="M29" i="65" s="1"/>
  <c r="I26" i="65"/>
  <c r="M26" i="65" s="1"/>
  <c r="I17" i="65"/>
  <c r="M17" i="65" s="1"/>
  <c r="J46" i="65"/>
  <c r="O46" i="65" s="1"/>
  <c r="J45" i="65"/>
  <c r="O45" i="65" s="1"/>
  <c r="J34" i="65"/>
  <c r="O34" i="65" s="1"/>
  <c r="J24" i="65"/>
  <c r="O24" i="65" s="1"/>
  <c r="J22" i="65"/>
  <c r="O22" i="65" s="1"/>
  <c r="J44" i="65"/>
  <c r="O44" i="65" s="1"/>
  <c r="J42" i="65"/>
  <c r="O42" i="65" s="1"/>
  <c r="J40" i="65"/>
  <c r="O40" i="65" s="1"/>
  <c r="J38" i="65"/>
  <c r="O38" i="65" s="1"/>
  <c r="J36" i="65"/>
  <c r="O36" i="65" s="1"/>
  <c r="J32" i="65"/>
  <c r="O32" i="65" s="1"/>
  <c r="J30" i="65"/>
  <c r="O30" i="65" s="1"/>
  <c r="J28" i="65"/>
  <c r="O28" i="65" s="1"/>
  <c r="J26" i="65"/>
  <c r="O26" i="65" s="1"/>
  <c r="J17" i="65"/>
  <c r="O17" i="65" s="1"/>
  <c r="J27" i="65"/>
  <c r="O27" i="65" s="1"/>
  <c r="J20" i="65"/>
  <c r="O20" i="65" s="1"/>
  <c r="J43" i="65"/>
  <c r="O43" i="65" s="1"/>
  <c r="J39" i="65"/>
  <c r="O39" i="65" s="1"/>
  <c r="J33" i="65"/>
  <c r="O33" i="65" s="1"/>
  <c r="J21" i="65"/>
  <c r="O21" i="65" s="1"/>
  <c r="J31" i="65"/>
  <c r="O31" i="65" s="1"/>
  <c r="J29" i="65"/>
  <c r="O29" i="65" s="1"/>
  <c r="J35" i="65"/>
  <c r="O35" i="65" s="1"/>
  <c r="J25" i="65"/>
  <c r="O25" i="65" s="1"/>
  <c r="J41" i="65"/>
  <c r="O41" i="65" s="1"/>
  <c r="J16" i="65"/>
  <c r="O16" i="65" s="1"/>
  <c r="J19" i="65"/>
  <c r="O19" i="65" s="1"/>
  <c r="J37" i="65"/>
  <c r="O37" i="65" s="1"/>
  <c r="J23" i="65"/>
  <c r="O23" i="65" s="1"/>
  <c r="J18" i="65"/>
  <c r="O18" i="65" s="1"/>
  <c r="J163" i="65" l="1"/>
  <c r="O163" i="65" s="1"/>
  <c r="J161" i="65"/>
  <c r="O161" i="65" s="1"/>
  <c r="H163" i="65"/>
  <c r="K163" i="65" s="1"/>
  <c r="H161" i="65"/>
  <c r="K161" i="65" s="1"/>
  <c r="H159" i="65"/>
  <c r="K159" i="65" s="1"/>
  <c r="H157" i="65"/>
  <c r="K157" i="65" s="1"/>
  <c r="J164" i="65"/>
  <c r="O164" i="65" s="1"/>
  <c r="J162" i="65"/>
  <c r="O162" i="65" s="1"/>
  <c r="J160" i="65"/>
  <c r="O160" i="65" s="1"/>
  <c r="J158" i="65"/>
  <c r="O158" i="65" s="1"/>
  <c r="J156" i="65"/>
  <c r="O156" i="65" s="1"/>
  <c r="J154" i="65"/>
  <c r="O154" i="65" s="1"/>
  <c r="J152" i="65"/>
  <c r="O152" i="65" s="1"/>
  <c r="H164" i="65"/>
  <c r="K164" i="65" s="1"/>
  <c r="H162" i="65"/>
  <c r="K162" i="65" s="1"/>
  <c r="H160" i="65"/>
  <c r="K160" i="65" s="1"/>
  <c r="H158" i="65"/>
  <c r="K158" i="65" s="1"/>
  <c r="H149" i="65"/>
  <c r="K149" i="65" s="1"/>
  <c r="J147" i="65"/>
  <c r="O147" i="65" s="1"/>
  <c r="H140" i="65"/>
  <c r="K140" i="65" s="1"/>
  <c r="J138" i="65"/>
  <c r="O138" i="65" s="1"/>
  <c r="H133" i="65"/>
  <c r="K133" i="65" s="1"/>
  <c r="J157" i="65"/>
  <c r="O157" i="65" s="1"/>
  <c r="H156" i="65"/>
  <c r="K156" i="65" s="1"/>
  <c r="J153" i="65"/>
  <c r="O153" i="65" s="1"/>
  <c r="H147" i="65"/>
  <c r="K147" i="65" s="1"/>
  <c r="J145" i="65"/>
  <c r="O145" i="65" s="1"/>
  <c r="H138" i="65"/>
  <c r="K138" i="65" s="1"/>
  <c r="J136" i="65"/>
  <c r="O136" i="65" s="1"/>
  <c r="J159" i="65"/>
  <c r="O159" i="65" s="1"/>
  <c r="H153" i="65"/>
  <c r="K153" i="65" s="1"/>
  <c r="J150" i="65"/>
  <c r="O150" i="65" s="1"/>
  <c r="H145" i="65"/>
  <c r="K145" i="65" s="1"/>
  <c r="J143" i="65"/>
  <c r="O143" i="65" s="1"/>
  <c r="H136" i="65"/>
  <c r="K136" i="65" s="1"/>
  <c r="J134" i="65"/>
  <c r="O134" i="65" s="1"/>
  <c r="J131" i="65"/>
  <c r="O131" i="65" s="1"/>
  <c r="H129" i="65"/>
  <c r="K129" i="65" s="1"/>
  <c r="H127" i="65"/>
  <c r="K127" i="65" s="1"/>
  <c r="H152" i="65"/>
  <c r="K152" i="65" s="1"/>
  <c r="H150" i="65"/>
  <c r="K150" i="65" s="1"/>
  <c r="J148" i="65"/>
  <c r="O148" i="65" s="1"/>
  <c r="H143" i="65"/>
  <c r="K143" i="65" s="1"/>
  <c r="J141" i="65"/>
  <c r="O141" i="65" s="1"/>
  <c r="H134" i="65"/>
  <c r="K134" i="65" s="1"/>
  <c r="J132" i="65"/>
  <c r="O132" i="65" s="1"/>
  <c r="H131" i="65"/>
  <c r="K131" i="65" s="1"/>
  <c r="J155" i="65"/>
  <c r="O155" i="65" s="1"/>
  <c r="H148" i="65"/>
  <c r="K148" i="65" s="1"/>
  <c r="J146" i="65"/>
  <c r="O146" i="65" s="1"/>
  <c r="H141" i="65"/>
  <c r="K141" i="65" s="1"/>
  <c r="J139" i="65"/>
  <c r="O139" i="65" s="1"/>
  <c r="H132" i="65"/>
  <c r="K132" i="65" s="1"/>
  <c r="J130" i="65"/>
  <c r="O130" i="65" s="1"/>
  <c r="J128" i="65"/>
  <c r="O128" i="65" s="1"/>
  <c r="J126" i="65"/>
  <c r="O126" i="65" s="1"/>
  <c r="J124" i="65"/>
  <c r="O124" i="65" s="1"/>
  <c r="J122" i="65"/>
  <c r="O122" i="65" s="1"/>
  <c r="J120" i="65"/>
  <c r="O120" i="65" s="1"/>
  <c r="J118" i="65"/>
  <c r="O118" i="65" s="1"/>
  <c r="H155" i="65"/>
  <c r="K155" i="65" s="1"/>
  <c r="H146" i="65"/>
  <c r="K146" i="65" s="1"/>
  <c r="J144" i="65"/>
  <c r="O144" i="65" s="1"/>
  <c r="H139" i="65"/>
  <c r="K139" i="65" s="1"/>
  <c r="J137" i="65"/>
  <c r="O137" i="65" s="1"/>
  <c r="H154" i="65"/>
  <c r="K154" i="65" s="1"/>
  <c r="J151" i="65"/>
  <c r="O151" i="65" s="1"/>
  <c r="H144" i="65"/>
  <c r="K144" i="65" s="1"/>
  <c r="J142" i="65"/>
  <c r="O142" i="65" s="1"/>
  <c r="H151" i="65"/>
  <c r="K151" i="65" s="1"/>
  <c r="H118" i="65"/>
  <c r="K118" i="65" s="1"/>
  <c r="J112" i="65"/>
  <c r="O112" i="65" s="1"/>
  <c r="J110" i="65"/>
  <c r="O110" i="65" s="1"/>
  <c r="H108" i="65"/>
  <c r="K108" i="65" s="1"/>
  <c r="J149" i="65"/>
  <c r="O149" i="65" s="1"/>
  <c r="J135" i="65"/>
  <c r="O135" i="65" s="1"/>
  <c r="H126" i="65"/>
  <c r="K126" i="65" s="1"/>
  <c r="H123" i="65"/>
  <c r="K123" i="65" s="1"/>
  <c r="J121" i="65"/>
  <c r="O121" i="65" s="1"/>
  <c r="H135" i="65"/>
  <c r="K135" i="65" s="1"/>
  <c r="H128" i="65"/>
  <c r="K128" i="65" s="1"/>
  <c r="H124" i="65"/>
  <c r="K124" i="65" s="1"/>
  <c r="J114" i="65"/>
  <c r="O114" i="65" s="1"/>
  <c r="J109" i="65"/>
  <c r="O109" i="65" s="1"/>
  <c r="J107" i="65"/>
  <c r="O107" i="65" s="1"/>
  <c r="J105" i="65"/>
  <c r="O105" i="65" s="1"/>
  <c r="J103" i="65"/>
  <c r="O103" i="65" s="1"/>
  <c r="J101" i="65"/>
  <c r="O101" i="65" s="1"/>
  <c r="J99" i="65"/>
  <c r="O99" i="65" s="1"/>
  <c r="J97" i="65"/>
  <c r="O97" i="65" s="1"/>
  <c r="J95" i="65"/>
  <c r="O95" i="65" s="1"/>
  <c r="J93" i="65"/>
  <c r="O93" i="65" s="1"/>
  <c r="J91" i="65"/>
  <c r="O91" i="65" s="1"/>
  <c r="J89" i="65"/>
  <c r="O89" i="65" s="1"/>
  <c r="J87" i="65"/>
  <c r="O87" i="65" s="1"/>
  <c r="H130" i="65"/>
  <c r="K130" i="65" s="1"/>
  <c r="H121" i="65"/>
  <c r="K121" i="65" s="1"/>
  <c r="J119" i="65"/>
  <c r="O119" i="65" s="1"/>
  <c r="J115" i="65"/>
  <c r="O115" i="65" s="1"/>
  <c r="H114" i="65"/>
  <c r="K114" i="65" s="1"/>
  <c r="H113" i="65"/>
  <c r="K113" i="65" s="1"/>
  <c r="H122" i="65"/>
  <c r="K122" i="65" s="1"/>
  <c r="J116" i="65"/>
  <c r="O116" i="65" s="1"/>
  <c r="H109" i="65"/>
  <c r="K109" i="65" s="1"/>
  <c r="H107" i="65"/>
  <c r="K107" i="65" s="1"/>
  <c r="J133" i="65"/>
  <c r="O133" i="65" s="1"/>
  <c r="J125" i="65"/>
  <c r="O125" i="65" s="1"/>
  <c r="H142" i="65"/>
  <c r="K142" i="65" s="1"/>
  <c r="J140" i="65"/>
  <c r="O140" i="65" s="1"/>
  <c r="H137" i="65"/>
  <c r="K137" i="65" s="1"/>
  <c r="J127" i="65"/>
  <c r="O127" i="65" s="1"/>
  <c r="H120" i="65"/>
  <c r="K120" i="65" s="1"/>
  <c r="J108" i="65"/>
  <c r="O108" i="65" s="1"/>
  <c r="J106" i="65"/>
  <c r="O106" i="65" s="1"/>
  <c r="J104" i="65"/>
  <c r="O104" i="65" s="1"/>
  <c r="J102" i="65"/>
  <c r="O102" i="65" s="1"/>
  <c r="J100" i="65"/>
  <c r="O100" i="65" s="1"/>
  <c r="J98" i="65"/>
  <c r="O98" i="65" s="1"/>
  <c r="J96" i="65"/>
  <c r="O96" i="65" s="1"/>
  <c r="J94" i="65"/>
  <c r="O94" i="65" s="1"/>
  <c r="J92" i="65"/>
  <c r="O92" i="65" s="1"/>
  <c r="J90" i="65"/>
  <c r="O90" i="65" s="1"/>
  <c r="H116" i="65"/>
  <c r="K116" i="65" s="1"/>
  <c r="H98" i="65"/>
  <c r="K98" i="65" s="1"/>
  <c r="H95" i="65"/>
  <c r="K95" i="65" s="1"/>
  <c r="J88" i="65"/>
  <c r="O88" i="65" s="1"/>
  <c r="H87" i="65"/>
  <c r="K87" i="65" s="1"/>
  <c r="J86" i="65"/>
  <c r="O86" i="65" s="1"/>
  <c r="H82" i="65"/>
  <c r="K82" i="65" s="1"/>
  <c r="J81" i="65"/>
  <c r="O81" i="65" s="1"/>
  <c r="J117" i="65"/>
  <c r="O117" i="65" s="1"/>
  <c r="J111" i="65"/>
  <c r="O111" i="65" s="1"/>
  <c r="H105" i="65"/>
  <c r="K105" i="65" s="1"/>
  <c r="H92" i="65"/>
  <c r="K92" i="65" s="1"/>
  <c r="H89" i="65"/>
  <c r="K89" i="65" s="1"/>
  <c r="J129" i="65"/>
  <c r="O129" i="65" s="1"/>
  <c r="H117" i="65"/>
  <c r="K117" i="65" s="1"/>
  <c r="H112" i="65"/>
  <c r="K112" i="65" s="1"/>
  <c r="H111" i="65"/>
  <c r="K111" i="65" s="1"/>
  <c r="H102" i="65"/>
  <c r="K102" i="65" s="1"/>
  <c r="H99" i="65"/>
  <c r="K99" i="65" s="1"/>
  <c r="H88" i="65"/>
  <c r="K88" i="65" s="1"/>
  <c r="H86" i="65"/>
  <c r="K86" i="65" s="1"/>
  <c r="J85" i="65"/>
  <c r="O85" i="65" s="1"/>
  <c r="H75" i="65"/>
  <c r="K75" i="65" s="1"/>
  <c r="J74" i="65"/>
  <c r="O74" i="65" s="1"/>
  <c r="H70" i="65"/>
  <c r="K70" i="65" s="1"/>
  <c r="J69" i="65"/>
  <c r="O69" i="65" s="1"/>
  <c r="H125" i="65"/>
  <c r="K125" i="65" s="1"/>
  <c r="J123" i="65"/>
  <c r="O123" i="65" s="1"/>
  <c r="J113" i="65"/>
  <c r="O113" i="65" s="1"/>
  <c r="H110" i="65"/>
  <c r="K110" i="65" s="1"/>
  <c r="H96" i="65"/>
  <c r="K96" i="65" s="1"/>
  <c r="H93" i="65"/>
  <c r="K93" i="65" s="1"/>
  <c r="H85" i="65"/>
  <c r="K85" i="65" s="1"/>
  <c r="J84" i="65"/>
  <c r="O84" i="65" s="1"/>
  <c r="H80" i="65"/>
  <c r="K80" i="65" s="1"/>
  <c r="J79" i="65"/>
  <c r="O79" i="65" s="1"/>
  <c r="H69" i="65"/>
  <c r="K69" i="65" s="1"/>
  <c r="J68" i="65"/>
  <c r="O68" i="65" s="1"/>
  <c r="H64" i="65"/>
  <c r="K64" i="65" s="1"/>
  <c r="J63" i="65"/>
  <c r="O63" i="65" s="1"/>
  <c r="J60" i="65"/>
  <c r="O60" i="65" s="1"/>
  <c r="J58" i="65"/>
  <c r="O58" i="65" s="1"/>
  <c r="J56" i="65"/>
  <c r="O56" i="65" s="1"/>
  <c r="H103" i="65"/>
  <c r="K103" i="65" s="1"/>
  <c r="H90" i="65"/>
  <c r="K90" i="65" s="1"/>
  <c r="H119" i="65"/>
  <c r="K119" i="65" s="1"/>
  <c r="H106" i="65"/>
  <c r="K106" i="65" s="1"/>
  <c r="H100" i="65"/>
  <c r="K100" i="65" s="1"/>
  <c r="H97" i="65"/>
  <c r="K97" i="65" s="1"/>
  <c r="H94" i="65"/>
  <c r="K94" i="65" s="1"/>
  <c r="H91" i="65"/>
  <c r="K91" i="65" s="1"/>
  <c r="H83" i="65"/>
  <c r="K83" i="65" s="1"/>
  <c r="J82" i="65"/>
  <c r="O82" i="65" s="1"/>
  <c r="H78" i="65"/>
  <c r="K78" i="65" s="1"/>
  <c r="J77" i="65"/>
  <c r="O77" i="65" s="1"/>
  <c r="H67" i="65"/>
  <c r="K67" i="65" s="1"/>
  <c r="J66" i="65"/>
  <c r="O66" i="65" s="1"/>
  <c r="H62" i="65"/>
  <c r="K62" i="65" s="1"/>
  <c r="H101" i="65"/>
  <c r="K101" i="65" s="1"/>
  <c r="H68" i="65"/>
  <c r="K68" i="65" s="1"/>
  <c r="H66" i="65"/>
  <c r="K66" i="65" s="1"/>
  <c r="J64" i="65"/>
  <c r="O64" i="65" s="1"/>
  <c r="H53" i="65"/>
  <c r="K53" i="65" s="1"/>
  <c r="H84" i="65"/>
  <c r="K84" i="65" s="1"/>
  <c r="J73" i="65"/>
  <c r="O73" i="65" s="1"/>
  <c r="H60" i="65"/>
  <c r="K60" i="65" s="1"/>
  <c r="H52" i="65"/>
  <c r="K52" i="65" s="1"/>
  <c r="J51" i="65"/>
  <c r="O51" i="65" s="1"/>
  <c r="H47" i="65"/>
  <c r="K47" i="65" s="1"/>
  <c r="H43" i="65"/>
  <c r="K43" i="65" s="1"/>
  <c r="H77" i="65"/>
  <c r="K77" i="65" s="1"/>
  <c r="J75" i="65"/>
  <c r="O75" i="65" s="1"/>
  <c r="H73" i="65"/>
  <c r="K73" i="65" s="1"/>
  <c r="J71" i="65"/>
  <c r="O71" i="65" s="1"/>
  <c r="J50" i="65"/>
  <c r="O50" i="65" s="1"/>
  <c r="H46" i="65"/>
  <c r="K46" i="65" s="1"/>
  <c r="H115" i="65"/>
  <c r="K115" i="65" s="1"/>
  <c r="H104" i="65"/>
  <c r="K104" i="65" s="1"/>
  <c r="H81" i="65"/>
  <c r="K81" i="65" s="1"/>
  <c r="H71" i="65"/>
  <c r="K71" i="65" s="1"/>
  <c r="J67" i="65"/>
  <c r="O67" i="65" s="1"/>
  <c r="H63" i="65"/>
  <c r="K63" i="65" s="1"/>
  <c r="J61" i="65"/>
  <c r="O61" i="65" s="1"/>
  <c r="J55" i="65"/>
  <c r="O55" i="65" s="1"/>
  <c r="H51" i="65"/>
  <c r="K51" i="65" s="1"/>
  <c r="J80" i="65"/>
  <c r="O80" i="65" s="1"/>
  <c r="J65" i="65"/>
  <c r="O65" i="65" s="1"/>
  <c r="J57" i="65"/>
  <c r="O57" i="65" s="1"/>
  <c r="H56" i="65"/>
  <c r="K56" i="65" s="1"/>
  <c r="J54" i="65"/>
  <c r="O54" i="65" s="1"/>
  <c r="H50" i="65"/>
  <c r="K50" i="65" s="1"/>
  <c r="J49" i="65"/>
  <c r="O49" i="65" s="1"/>
  <c r="H79" i="65"/>
  <c r="K79" i="65" s="1"/>
  <c r="J76" i="65"/>
  <c r="O76" i="65" s="1"/>
  <c r="H74" i="65"/>
  <c r="K74" i="65" s="1"/>
  <c r="H65" i="65"/>
  <c r="K65" i="65" s="1"/>
  <c r="H61" i="65"/>
  <c r="K61" i="65" s="1"/>
  <c r="J59" i="65"/>
  <c r="O59" i="65" s="1"/>
  <c r="H58" i="65"/>
  <c r="K58" i="65" s="1"/>
  <c r="H55" i="65"/>
  <c r="K55" i="65" s="1"/>
  <c r="J48" i="65"/>
  <c r="O48" i="65" s="1"/>
  <c r="H44" i="65"/>
  <c r="K44" i="65" s="1"/>
  <c r="J78" i="65"/>
  <c r="O78" i="65" s="1"/>
  <c r="J72" i="65"/>
  <c r="O72" i="65" s="1"/>
  <c r="J62" i="65"/>
  <c r="O62" i="65" s="1"/>
  <c r="H57" i="65"/>
  <c r="K57" i="65" s="1"/>
  <c r="H54" i="65"/>
  <c r="K54" i="65" s="1"/>
  <c r="J53" i="65"/>
  <c r="O53" i="65" s="1"/>
  <c r="H49" i="65"/>
  <c r="K49" i="65" s="1"/>
  <c r="J83" i="65"/>
  <c r="O83" i="65" s="1"/>
  <c r="H76" i="65"/>
  <c r="K76" i="65" s="1"/>
  <c r="H72" i="65"/>
  <c r="K72" i="65" s="1"/>
  <c r="J70" i="65"/>
  <c r="O70" i="65" s="1"/>
  <c r="J52" i="65"/>
  <c r="O52" i="65" s="1"/>
  <c r="H23" i="65"/>
  <c r="K23" i="65" s="1"/>
  <c r="H18" i="65"/>
  <c r="K18" i="65" s="1"/>
  <c r="H29" i="65"/>
  <c r="K29" i="65" s="1"/>
  <c r="H45" i="65"/>
  <c r="K45" i="65" s="1"/>
  <c r="H36" i="65"/>
  <c r="K36" i="65" s="1"/>
  <c r="H30" i="65"/>
  <c r="K30" i="65" s="1"/>
  <c r="H19" i="65"/>
  <c r="K19" i="65" s="1"/>
  <c r="H42" i="65"/>
  <c r="K42" i="65" s="1"/>
  <c r="H39" i="65"/>
  <c r="K39" i="65" s="1"/>
  <c r="H33" i="65"/>
  <c r="K33" i="65" s="1"/>
  <c r="H27" i="65"/>
  <c r="K27" i="65" s="1"/>
  <c r="H24" i="65"/>
  <c r="K24" i="65" s="1"/>
  <c r="H20" i="65"/>
  <c r="K20" i="65" s="1"/>
  <c r="H26" i="65"/>
  <c r="K26" i="65" s="1"/>
  <c r="H48" i="65"/>
  <c r="K48" i="65" s="1"/>
  <c r="J47" i="65"/>
  <c r="O47" i="65" s="1"/>
  <c r="H21" i="65"/>
  <c r="K21" i="65" s="1"/>
  <c r="H22" i="65"/>
  <c r="K22" i="65" s="1"/>
  <c r="H16" i="65"/>
  <c r="K16" i="65" s="1"/>
  <c r="H38" i="65"/>
  <c r="K38" i="65" s="1"/>
  <c r="H35" i="65"/>
  <c r="K35" i="65" s="1"/>
  <c r="H31" i="65"/>
  <c r="K31" i="65" s="1"/>
  <c r="H28" i="65"/>
  <c r="K28" i="65" s="1"/>
  <c r="H41" i="65"/>
  <c r="K41" i="65" s="1"/>
  <c r="H25" i="65"/>
  <c r="K25" i="65" s="1"/>
  <c r="H40" i="65"/>
  <c r="K40" i="65" s="1"/>
  <c r="H37" i="65"/>
  <c r="K37" i="65" s="1"/>
  <c r="H34" i="65"/>
  <c r="K34" i="65" s="1"/>
  <c r="H17" i="65"/>
  <c r="K17" i="65" s="1"/>
  <c r="H32" i="65"/>
  <c r="K32" i="65" s="1"/>
  <c r="H59" i="65"/>
  <c r="K59" i="65" s="1"/>
  <c r="CM85" i="8" l="1"/>
  <c r="CH6" i="39" s="1"/>
  <c r="CH84" i="8"/>
  <c r="CH85" i="8" s="1"/>
  <c r="CI84" i="8"/>
  <c r="CI85" i="8" s="1"/>
  <c r="CJ84" i="8"/>
  <c r="CJ85" i="8" s="1"/>
  <c r="CK84" i="8"/>
  <c r="CK85" i="8" s="1"/>
  <c r="CL84" i="8"/>
  <c r="CL85" i="8" s="1"/>
  <c r="CM84" i="8"/>
  <c r="CN84" i="8"/>
  <c r="CN85" i="8" s="1"/>
  <c r="CH73" i="8"/>
  <c r="CC99" i="39" s="1"/>
  <c r="CI73" i="8"/>
  <c r="CD99" i="39" s="1"/>
  <c r="CJ73" i="8"/>
  <c r="CE99" i="39" s="1"/>
  <c r="CK73" i="8"/>
  <c r="CF99" i="39" s="1"/>
  <c r="CL73" i="8"/>
  <c r="CG99" i="39" s="1"/>
  <c r="CM73" i="8"/>
  <c r="CH99" i="39" s="1"/>
  <c r="CN73" i="8"/>
  <c r="CI99" i="39" s="1"/>
  <c r="CH72" i="8"/>
  <c r="CI72" i="8"/>
  <c r="CJ72" i="8"/>
  <c r="CK72" i="8"/>
  <c r="CL72" i="8"/>
  <c r="CM72" i="8"/>
  <c r="CN72" i="8"/>
  <c r="CH71" i="8"/>
  <c r="CC100" i="39" s="1"/>
  <c r="CI71" i="8"/>
  <c r="CD100" i="39" s="1"/>
  <c r="CJ71" i="8"/>
  <c r="CE100" i="39" s="1"/>
  <c r="CK71" i="8"/>
  <c r="CF100" i="39" s="1"/>
  <c r="CL71" i="8"/>
  <c r="CG100" i="39" s="1"/>
  <c r="CM71" i="8"/>
  <c r="CH100" i="39" s="1"/>
  <c r="CN71" i="8"/>
  <c r="CI100" i="39" s="1"/>
  <c r="CC95" i="39"/>
  <c r="CG96" i="39"/>
  <c r="CH95" i="39"/>
  <c r="CI95" i="39"/>
  <c r="CH62" i="8"/>
  <c r="CI62" i="8"/>
  <c r="CJ62" i="8"/>
  <c r="CK62" i="8"/>
  <c r="CL62" i="8"/>
  <c r="CM62" i="8"/>
  <c r="CN62" i="8"/>
  <c r="CH61" i="8"/>
  <c r="CI61" i="8"/>
  <c r="CJ61" i="8"/>
  <c r="CK61" i="8"/>
  <c r="CL61" i="8"/>
  <c r="CM61" i="8"/>
  <c r="CN61" i="8"/>
  <c r="CH60" i="8"/>
  <c r="CI60" i="8"/>
  <c r="CJ60" i="8"/>
  <c r="CK60" i="8"/>
  <c r="CL60" i="8"/>
  <c r="CM60" i="8"/>
  <c r="CN60" i="8"/>
  <c r="CH59" i="8"/>
  <c r="CI59" i="8"/>
  <c r="CJ59" i="8"/>
  <c r="CK59" i="8"/>
  <c r="CL59" i="8"/>
  <c r="CM59" i="8"/>
  <c r="CN59" i="8"/>
  <c r="CH58" i="8"/>
  <c r="CI58" i="8"/>
  <c r="CJ58" i="8"/>
  <c r="CK58" i="8"/>
  <c r="CL58" i="8"/>
  <c r="CM58" i="8"/>
  <c r="CN58" i="8"/>
  <c r="CH56" i="8"/>
  <c r="CH57" i="8" s="1"/>
  <c r="CC98" i="39" s="1"/>
  <c r="CI56" i="8"/>
  <c r="CI57" i="8" s="1"/>
  <c r="CD98" i="39" s="1"/>
  <c r="CJ56" i="8"/>
  <c r="CJ57" i="8" s="1"/>
  <c r="CE98" i="39" s="1"/>
  <c r="CK56" i="8"/>
  <c r="CK57" i="8" s="1"/>
  <c r="CF98" i="39" s="1"/>
  <c r="CL56" i="8"/>
  <c r="CL57" i="8" s="1"/>
  <c r="CG98" i="39" s="1"/>
  <c r="CM56" i="8"/>
  <c r="CM57" i="8" s="1"/>
  <c r="CH98" i="39" s="1"/>
  <c r="CN56" i="8"/>
  <c r="CN57" i="8" s="1"/>
  <c r="CI98" i="39" s="1"/>
  <c r="CH55" i="8"/>
  <c r="CI55" i="8"/>
  <c r="CJ55" i="8"/>
  <c r="CK55" i="8"/>
  <c r="CL55" i="8"/>
  <c r="CM55" i="8"/>
  <c r="CN55" i="8"/>
  <c r="CH53" i="8"/>
  <c r="CI53" i="8"/>
  <c r="CJ53" i="8"/>
  <c r="CK53" i="8"/>
  <c r="CL53" i="8"/>
  <c r="CM53" i="8"/>
  <c r="CN53" i="8"/>
  <c r="CH52" i="8"/>
  <c r="CH76" i="8" s="1"/>
  <c r="CI52" i="8"/>
  <c r="CI76" i="8" s="1"/>
  <c r="CJ52" i="8"/>
  <c r="CJ76" i="8" s="1"/>
  <c r="CK52" i="8"/>
  <c r="CF97" i="39" s="1"/>
  <c r="CL52" i="8"/>
  <c r="CG97" i="39" s="1"/>
  <c r="CM52" i="8"/>
  <c r="CH97" i="39" s="1"/>
  <c r="CN52" i="8"/>
  <c r="CI97" i="39" s="1"/>
  <c r="CH51" i="8"/>
  <c r="CI51" i="8"/>
  <c r="CJ51" i="8"/>
  <c r="CK51" i="8"/>
  <c r="CL51" i="8"/>
  <c r="CM51" i="8"/>
  <c r="CN51" i="8"/>
  <c r="CM33" i="8"/>
  <c r="CH74" i="39" s="1"/>
  <c r="CN33" i="8"/>
  <c r="CI74" i="39" s="1"/>
  <c r="CH33" i="8"/>
  <c r="CC74" i="39" s="1"/>
  <c r="CI33" i="8"/>
  <c r="CD74" i="39" s="1"/>
  <c r="CJ33" i="8"/>
  <c r="CE74" i="39" s="1"/>
  <c r="CK33" i="8"/>
  <c r="CF74" i="39" s="1"/>
  <c r="CL33" i="8"/>
  <c r="CG74" i="39" s="1"/>
  <c r="CH32" i="8"/>
  <c r="CI32" i="8"/>
  <c r="CJ32" i="8"/>
  <c r="CK32" i="8"/>
  <c r="CL32" i="8"/>
  <c r="CM32" i="8"/>
  <c r="CN32" i="8"/>
  <c r="CH31" i="8"/>
  <c r="CC75" i="39" s="1"/>
  <c r="CI31" i="8"/>
  <c r="CD75" i="39" s="1"/>
  <c r="CJ31" i="8"/>
  <c r="CE75" i="39" s="1"/>
  <c r="CK31" i="8"/>
  <c r="CF75" i="39" s="1"/>
  <c r="CL31" i="8"/>
  <c r="CG75" i="39" s="1"/>
  <c r="CM31" i="8"/>
  <c r="CH75" i="39" s="1"/>
  <c r="CN31" i="8"/>
  <c r="CI75" i="39" s="1"/>
  <c r="CF69" i="39"/>
  <c r="CH70" i="39"/>
  <c r="CG71" i="39"/>
  <c r="CH71" i="39"/>
  <c r="CI71" i="39"/>
  <c r="CH22" i="8"/>
  <c r="CI22" i="8"/>
  <c r="CJ22" i="8"/>
  <c r="CK22" i="8"/>
  <c r="CL22" i="8"/>
  <c r="CM22" i="8"/>
  <c r="CN22" i="8"/>
  <c r="CH21" i="8"/>
  <c r="CI21" i="8"/>
  <c r="CJ21" i="8"/>
  <c r="CK21" i="8"/>
  <c r="CL21" i="8"/>
  <c r="CM21" i="8"/>
  <c r="CN21" i="8"/>
  <c r="CH20" i="8"/>
  <c r="CI20" i="8"/>
  <c r="CJ20" i="8"/>
  <c r="CK20" i="8"/>
  <c r="CL20" i="8"/>
  <c r="CM20" i="8"/>
  <c r="CN20" i="8"/>
  <c r="CH19" i="8"/>
  <c r="CI19" i="8"/>
  <c r="CJ19" i="8"/>
  <c r="CK19" i="8"/>
  <c r="CL19" i="8"/>
  <c r="CM19" i="8"/>
  <c r="CN19" i="8"/>
  <c r="CH18" i="8"/>
  <c r="CI18" i="8"/>
  <c r="CJ18" i="8"/>
  <c r="CK18" i="8"/>
  <c r="CL18" i="8"/>
  <c r="CM18" i="8"/>
  <c r="CN18" i="8"/>
  <c r="CJ17" i="8"/>
  <c r="CE73" i="39" s="1"/>
  <c r="CL17" i="8"/>
  <c r="CG73" i="39" s="1"/>
  <c r="CH16" i="8"/>
  <c r="CH17" i="8" s="1"/>
  <c r="CC73" i="39" s="1"/>
  <c r="CI16" i="8"/>
  <c r="CI17" i="8" s="1"/>
  <c r="CD73" i="39" s="1"/>
  <c r="CJ16" i="8"/>
  <c r="CK16" i="8"/>
  <c r="CK17" i="8" s="1"/>
  <c r="CF73" i="39" s="1"/>
  <c r="CL16" i="8"/>
  <c r="CM16" i="8"/>
  <c r="CM17" i="8" s="1"/>
  <c r="CH73" i="39" s="1"/>
  <c r="CN16" i="8"/>
  <c r="CN17" i="8" s="1"/>
  <c r="CI73" i="39" s="1"/>
  <c r="CH15" i="8"/>
  <c r="CI15" i="8"/>
  <c r="CJ15" i="8"/>
  <c r="CK15" i="8"/>
  <c r="CL15" i="8"/>
  <c r="CM15" i="8"/>
  <c r="CN15" i="8"/>
  <c r="CH13" i="8"/>
  <c r="CI13" i="8"/>
  <c r="CJ13" i="8"/>
  <c r="CK13" i="8"/>
  <c r="CL13" i="8"/>
  <c r="CM13" i="8"/>
  <c r="CN13" i="8"/>
  <c r="CH12" i="8"/>
  <c r="CC72" i="39" s="1"/>
  <c r="CI12" i="8"/>
  <c r="CD72" i="39" s="1"/>
  <c r="CJ12" i="8"/>
  <c r="CE72" i="39" s="1"/>
  <c r="CK12" i="8"/>
  <c r="CF72" i="39" s="1"/>
  <c r="CL12" i="8"/>
  <c r="CG72" i="39" s="1"/>
  <c r="CM12" i="8"/>
  <c r="CH72" i="39" s="1"/>
  <c r="CN12" i="8"/>
  <c r="CI72" i="39" s="1"/>
  <c r="CH11" i="8"/>
  <c r="CI11" i="8"/>
  <c r="CJ11" i="8"/>
  <c r="CK11" i="8"/>
  <c r="CL11" i="8"/>
  <c r="CM11" i="8"/>
  <c r="CN11"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A57" i="8" s="1"/>
  <c r="BV98" i="39" s="1"/>
  <c r="CB56" i="8"/>
  <c r="CB57" i="8" s="1"/>
  <c r="BW98" i="39" s="1"/>
  <c r="CC56" i="8"/>
  <c r="CC57" i="8" s="1"/>
  <c r="BX98" i="39" s="1"/>
  <c r="CD56" i="8"/>
  <c r="CD57" i="8" s="1"/>
  <c r="BY98" i="39" s="1"/>
  <c r="CE56" i="8"/>
  <c r="CE57" i="8" s="1"/>
  <c r="BZ98" i="39" s="1"/>
  <c r="CF56" i="8"/>
  <c r="CF57" i="8" s="1"/>
  <c r="CA98" i="39" s="1"/>
  <c r="CG56" i="8"/>
  <c r="CG57" i="8" s="1"/>
  <c r="CB98" i="39" s="1"/>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BY97" i="39" s="1"/>
  <c r="CE52" i="8"/>
  <c r="BZ97" i="39" s="1"/>
  <c r="CF52" i="8"/>
  <c r="CG52"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AT5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AW21" i="8"/>
  <c r="AX21" i="8"/>
  <c r="AY21" i="8"/>
  <c r="AZ21"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AW16" i="8"/>
  <c r="AW17" i="8" s="1"/>
  <c r="AX16" i="8"/>
  <c r="AX17" i="8" s="1"/>
  <c r="AY16" i="8"/>
  <c r="AY17" i="8" s="1"/>
  <c r="AZ16" i="8"/>
  <c r="AZ17" i="8" s="1"/>
  <c r="BA16" i="8"/>
  <c r="BA17" i="8" s="1"/>
  <c r="BB16" i="8"/>
  <c r="BB17" i="8" s="1"/>
  <c r="BC16" i="8"/>
  <c r="BC17" i="8" s="1"/>
  <c r="BD16" i="8"/>
  <c r="BD17" i="8" s="1"/>
  <c r="BE16" i="8"/>
  <c r="BE17" i="8" s="1"/>
  <c r="BF16" i="8"/>
  <c r="BF17" i="8" s="1"/>
  <c r="BG16" i="8"/>
  <c r="BG17" i="8" s="1"/>
  <c r="BH16" i="8"/>
  <c r="BH17" i="8" s="1"/>
  <c r="BI16" i="8"/>
  <c r="BI17" i="8" s="1"/>
  <c r="BJ16" i="8"/>
  <c r="BJ17" i="8" s="1"/>
  <c r="BK16" i="8"/>
  <c r="BK17" i="8" s="1"/>
  <c r="BL16" i="8"/>
  <c r="BL17" i="8" s="1"/>
  <c r="BM16" i="8"/>
  <c r="BM17" i="8" s="1"/>
  <c r="BN16" i="8"/>
  <c r="BN17" i="8" s="1"/>
  <c r="BO16" i="8"/>
  <c r="BO17" i="8" s="1"/>
  <c r="BP16" i="8"/>
  <c r="BP17" i="8" s="1"/>
  <c r="BQ16" i="8"/>
  <c r="BQ17" i="8" s="1"/>
  <c r="BR16" i="8"/>
  <c r="BR17" i="8" s="1"/>
  <c r="BS16" i="8"/>
  <c r="BS17" i="8" s="1"/>
  <c r="BT16" i="8"/>
  <c r="BT17" i="8" s="1"/>
  <c r="BU16" i="8"/>
  <c r="BU17" i="8" s="1"/>
  <c r="BV16" i="8"/>
  <c r="BV17" i="8" s="1"/>
  <c r="BW16" i="8"/>
  <c r="BW17" i="8" s="1"/>
  <c r="BX16" i="8"/>
  <c r="BX17" i="8" s="1"/>
  <c r="BY16" i="8"/>
  <c r="BY17" i="8" s="1"/>
  <c r="BZ16" i="8"/>
  <c r="BZ17" i="8" s="1"/>
  <c r="CA16" i="8"/>
  <c r="CA17" i="8" s="1"/>
  <c r="CB16" i="8"/>
  <c r="CB17" i="8" s="1"/>
  <c r="BW73" i="39" s="1"/>
  <c r="CC16" i="8"/>
  <c r="CC17" i="8" s="1"/>
  <c r="BX73" i="39" s="1"/>
  <c r="CD16" i="8"/>
  <c r="CD17" i="8" s="1"/>
  <c r="BY73" i="39" s="1"/>
  <c r="CE16" i="8"/>
  <c r="CE17" i="8" s="1"/>
  <c r="BZ73" i="39" s="1"/>
  <c r="CF16" i="8"/>
  <c r="CF17" i="8" s="1"/>
  <c r="CA73" i="39" s="1"/>
  <c r="CG16" i="8"/>
  <c r="CG17" i="8" s="1"/>
  <c r="CB73" i="39" s="1"/>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BV72" i="39" s="1"/>
  <c r="CB12" i="8"/>
  <c r="BW72" i="39" s="1"/>
  <c r="CC12" i="8"/>
  <c r="CD12" i="8"/>
  <c r="CE12" i="8"/>
  <c r="CF12" i="8"/>
  <c r="CG12" i="8"/>
  <c r="CB72" i="39" s="1"/>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K38" i="8" l="1"/>
  <c r="CI6" i="39"/>
  <c r="CI16" i="39"/>
  <c r="CI23" i="39"/>
  <c r="CI34" i="39"/>
  <c r="CI46" i="39"/>
  <c r="CI83" i="39"/>
  <c r="CI58" i="39"/>
  <c r="CG6" i="39"/>
  <c r="CG16" i="39"/>
  <c r="CG23" i="39"/>
  <c r="CG34" i="39"/>
  <c r="CG46" i="39"/>
  <c r="CG83" i="39"/>
  <c r="CG58" i="39"/>
  <c r="CF16" i="39"/>
  <c r="CF23" i="39"/>
  <c r="CF34" i="39"/>
  <c r="CF46" i="39"/>
  <c r="CF83" i="39"/>
  <c r="CF58" i="39"/>
  <c r="CF6" i="39"/>
  <c r="CE23" i="39"/>
  <c r="CE34" i="39"/>
  <c r="CE46" i="39"/>
  <c r="CE83" i="39"/>
  <c r="CE58" i="39"/>
  <c r="CE6" i="39"/>
  <c r="CE16" i="39"/>
  <c r="CD69" i="39"/>
  <c r="CD70" i="39"/>
  <c r="CC69" i="39"/>
  <c r="CC70" i="39"/>
  <c r="CD34" i="39"/>
  <c r="CD46" i="39"/>
  <c r="CD83" i="39"/>
  <c r="CD58" i="39"/>
  <c r="CD6" i="39"/>
  <c r="CD16" i="39"/>
  <c r="CD23" i="39"/>
  <c r="CC46" i="39"/>
  <c r="CC83" i="39"/>
  <c r="CC58" i="39"/>
  <c r="CC6" i="39"/>
  <c r="CC16" i="39"/>
  <c r="CC23" i="39"/>
  <c r="CC34" i="39"/>
  <c r="CJ36" i="8"/>
  <c r="CI38" i="8"/>
  <c r="CG95" i="39"/>
  <c r="CF71" i="39"/>
  <c r="CF96" i="39"/>
  <c r="CE97" i="39"/>
  <c r="CI36" i="8"/>
  <c r="CF95" i="39"/>
  <c r="CN76" i="8"/>
  <c r="CH58" i="39"/>
  <c r="CF70" i="39"/>
  <c r="CE71" i="39"/>
  <c r="CH83" i="39"/>
  <c r="CE96" i="39"/>
  <c r="CD97" i="39"/>
  <c r="CH36" i="8"/>
  <c r="CE95" i="39"/>
  <c r="CM76" i="8"/>
  <c r="CH46" i="39"/>
  <c r="CD71" i="39"/>
  <c r="CD96" i="39"/>
  <c r="CC97" i="39"/>
  <c r="CD95" i="39"/>
  <c r="CC94" i="39"/>
  <c r="CL76" i="8"/>
  <c r="CH34" i="39"/>
  <c r="CC71" i="39"/>
  <c r="CC96" i="39"/>
  <c r="CN36" i="8"/>
  <c r="CK76" i="8"/>
  <c r="CH23" i="39"/>
  <c r="CA97" i="39"/>
  <c r="CM36" i="8"/>
  <c r="CI94" i="39"/>
  <c r="CH16" i="39"/>
  <c r="CI96" i="39"/>
  <c r="CL36" i="8"/>
  <c r="CH94" i="39"/>
  <c r="CH96" i="39"/>
  <c r="CK36" i="8"/>
  <c r="CG94" i="39"/>
  <c r="CA72" i="39"/>
  <c r="BZ72" i="39"/>
  <c r="BY72" i="39"/>
  <c r="BX72" i="39"/>
  <c r="BV73" i="39"/>
  <c r="BX97" i="39"/>
  <c r="BW97" i="39"/>
  <c r="BV97" i="39"/>
  <c r="CB97" i="39"/>
  <c r="CF94" i="39" l="1"/>
  <c r="CE94" i="39"/>
  <c r="CH38" i="8"/>
  <c r="CN78" i="8"/>
  <c r="CH78" i="8"/>
  <c r="CE69" i="39"/>
  <c r="CE70" i="39"/>
  <c r="CL78" i="8"/>
  <c r="CM38" i="8"/>
  <c r="CH69" i="39"/>
  <c r="CD94" i="39"/>
  <c r="CI70" i="39"/>
  <c r="CG70" i="39"/>
  <c r="CM78" i="8"/>
  <c r="CJ78" i="8"/>
  <c r="CK78" i="8"/>
  <c r="CA84" i="8"/>
  <c r="CA85" i="8" s="1"/>
  <c r="CB84" i="8"/>
  <c r="CB85" i="8" s="1"/>
  <c r="CC84" i="8"/>
  <c r="CC85" i="8" s="1"/>
  <c r="CD84" i="8"/>
  <c r="CD85" i="8" s="1"/>
  <c r="CE84" i="8"/>
  <c r="CE85" i="8" s="1"/>
  <c r="CF84" i="8"/>
  <c r="CF85" i="8" s="1"/>
  <c r="CG84" i="8"/>
  <c r="CG85" i="8" s="1"/>
  <c r="CA76" i="8"/>
  <c r="CB76" i="8"/>
  <c r="CC76" i="8"/>
  <c r="CD76" i="8"/>
  <c r="CE76" i="8"/>
  <c r="CF76" i="8"/>
  <c r="CG76" i="8"/>
  <c r="CA73" i="8"/>
  <c r="BV99" i="39" s="1"/>
  <c r="CB73" i="8"/>
  <c r="BW99" i="39" s="1"/>
  <c r="CC73" i="8"/>
  <c r="BX99" i="39" s="1"/>
  <c r="CD73" i="8"/>
  <c r="BY99" i="39" s="1"/>
  <c r="CE73" i="8"/>
  <c r="BZ99" i="39" s="1"/>
  <c r="CF73" i="8"/>
  <c r="CA99" i="39" s="1"/>
  <c r="CG73" i="8"/>
  <c r="CB99" i="39" s="1"/>
  <c r="CA72" i="8"/>
  <c r="CB72" i="8"/>
  <c r="CC72" i="8"/>
  <c r="CD72" i="8"/>
  <c r="CE72" i="8"/>
  <c r="CF72" i="8"/>
  <c r="CG72" i="8"/>
  <c r="CA71" i="8"/>
  <c r="BV100" i="39" s="1"/>
  <c r="CB71" i="8"/>
  <c r="CC71" i="8"/>
  <c r="BX100" i="39" s="1"/>
  <c r="CD71" i="8"/>
  <c r="CE71" i="8"/>
  <c r="CF71" i="8"/>
  <c r="CG71" i="8"/>
  <c r="CB100" i="39" s="1"/>
  <c r="BX95" i="39"/>
  <c r="BV96" i="39"/>
  <c r="BW96" i="39"/>
  <c r="BX96" i="39"/>
  <c r="BY96" i="39"/>
  <c r="BZ96" i="39"/>
  <c r="CA96" i="39"/>
  <c r="CB96" i="39"/>
  <c r="BZ36" i="8"/>
  <c r="CA36" i="8"/>
  <c r="CB36" i="8"/>
  <c r="CC36" i="8"/>
  <c r="CD36" i="8"/>
  <c r="CE36" i="8"/>
  <c r="CF36" i="8"/>
  <c r="CG36" i="8"/>
  <c r="CA33" i="8"/>
  <c r="BV74" i="39" s="1"/>
  <c r="CB33" i="8"/>
  <c r="BW74" i="39" s="1"/>
  <c r="CC33" i="8"/>
  <c r="BX74" i="39" s="1"/>
  <c r="CD33" i="8"/>
  <c r="BY74" i="39" s="1"/>
  <c r="CE33" i="8"/>
  <c r="BZ74" i="39" s="1"/>
  <c r="CF33" i="8"/>
  <c r="CA74" i="39" s="1"/>
  <c r="CG33" i="8"/>
  <c r="CB74" i="39" s="1"/>
  <c r="CA32" i="8"/>
  <c r="CB32" i="8"/>
  <c r="CC32" i="8"/>
  <c r="CD32" i="8"/>
  <c r="CE32" i="8"/>
  <c r="CF32" i="8"/>
  <c r="CG32" i="8"/>
  <c r="CA31" i="8"/>
  <c r="CB31" i="8"/>
  <c r="BW75" i="39" s="1"/>
  <c r="CC31" i="8"/>
  <c r="CD31" i="8"/>
  <c r="CE31" i="8"/>
  <c r="CF31" i="8"/>
  <c r="CG31" i="8"/>
  <c r="BV70" i="39"/>
  <c r="BY70" i="39"/>
  <c r="BV71" i="39"/>
  <c r="BW71" i="39"/>
  <c r="BX71" i="39"/>
  <c r="BY71" i="39"/>
  <c r="BZ71" i="39"/>
  <c r="CA71" i="39"/>
  <c r="CB71" i="39"/>
  <c r="CI78" i="8" l="1"/>
  <c r="BZ16" i="39"/>
  <c r="BZ6" i="39"/>
  <c r="BV16" i="39"/>
  <c r="BV6" i="39"/>
  <c r="BV95" i="39"/>
  <c r="BV69" i="39"/>
  <c r="CG69" i="39"/>
  <c r="CL38" i="8"/>
  <c r="BY100" i="39"/>
  <c r="CI69" i="39"/>
  <c r="CN38" i="8"/>
  <c r="BW70" i="39"/>
  <c r="BX75" i="39"/>
  <c r="BZ95" i="39"/>
  <c r="CJ38" i="8"/>
  <c r="CA83" i="39"/>
  <c r="CA23" i="39"/>
  <c r="CA34" i="39"/>
  <c r="CA46" i="39"/>
  <c r="CA58" i="39"/>
  <c r="CA16" i="39"/>
  <c r="CA6" i="39"/>
  <c r="BY83" i="39"/>
  <c r="BY23" i="39"/>
  <c r="BY34" i="39"/>
  <c r="BY46" i="39"/>
  <c r="BY58" i="39"/>
  <c r="BY16" i="39"/>
  <c r="BY6" i="39"/>
  <c r="BW6" i="39"/>
  <c r="BW46" i="39"/>
  <c r="BW58" i="39"/>
  <c r="BW83" i="39"/>
  <c r="BW23" i="39"/>
  <c r="BW34" i="39"/>
  <c r="BX83" i="39"/>
  <c r="BX34" i="39"/>
  <c r="BX46" i="39"/>
  <c r="BX58" i="39"/>
  <c r="BX23" i="39"/>
  <c r="BX6" i="39"/>
  <c r="BX16" i="39"/>
  <c r="CB83" i="39"/>
  <c r="CB23" i="39"/>
  <c r="CB46" i="39"/>
  <c r="CB34" i="39"/>
  <c r="CB58" i="39"/>
  <c r="CB16" i="39"/>
  <c r="CB6" i="39"/>
  <c r="BY75" i="39"/>
  <c r="BZ100" i="39"/>
  <c r="BY69" i="39"/>
  <c r="CA95" i="39"/>
  <c r="BZ94" i="39"/>
  <c r="BZ83" i="39"/>
  <c r="BZ23" i="39"/>
  <c r="BZ34" i="39"/>
  <c r="BZ46" i="39"/>
  <c r="BZ58" i="39"/>
  <c r="BV75" i="39"/>
  <c r="BY95" i="39"/>
  <c r="BX94" i="39"/>
  <c r="BW100" i="39"/>
  <c r="CB75" i="39"/>
  <c r="BW95" i="39"/>
  <c r="BV94" i="39"/>
  <c r="BV58" i="39"/>
  <c r="BV83" i="39"/>
  <c r="BV23" i="39"/>
  <c r="BV34" i="39"/>
  <c r="BV46" i="39"/>
  <c r="CA75" i="39"/>
  <c r="BZ75" i="39"/>
  <c r="CA38" i="8"/>
  <c r="CA100" i="39"/>
  <c r="BW16" i="39"/>
  <c r="BT97" i="39"/>
  <c r="BT73" i="8"/>
  <c r="BO99" i="39" s="1"/>
  <c r="BU73" i="8"/>
  <c r="BP99" i="39" s="1"/>
  <c r="BV73" i="8"/>
  <c r="BQ99" i="39" s="1"/>
  <c r="BW73" i="8"/>
  <c r="BR99" i="39" s="1"/>
  <c r="BX73" i="8"/>
  <c r="BS99" i="39" s="1"/>
  <c r="BY73" i="8"/>
  <c r="BT99" i="39" s="1"/>
  <c r="BZ73" i="8"/>
  <c r="BU99" i="39" s="1"/>
  <c r="BT72" i="8"/>
  <c r="BU72" i="8"/>
  <c r="BV72" i="8"/>
  <c r="BW72" i="8"/>
  <c r="BX72" i="8"/>
  <c r="BY72" i="8"/>
  <c r="BZ72" i="8"/>
  <c r="BT71" i="8"/>
  <c r="BU71" i="8"/>
  <c r="BV71" i="8"/>
  <c r="BQ100" i="39" s="1"/>
  <c r="BW71" i="8"/>
  <c r="BX71" i="8"/>
  <c r="BY71" i="8"/>
  <c r="BZ71" i="8"/>
  <c r="BU100" i="39" s="1"/>
  <c r="AG62" i="8"/>
  <c r="AH62" i="8"/>
  <c r="AI62" i="8"/>
  <c r="AJ62" i="8"/>
  <c r="AK62" i="8"/>
  <c r="AL62" i="8"/>
  <c r="AM62" i="8"/>
  <c r="AN62" i="8"/>
  <c r="AO62" i="8"/>
  <c r="AP62" i="8"/>
  <c r="AQ62" i="8"/>
  <c r="AR62" i="8"/>
  <c r="AF62" i="8"/>
  <c r="AG61" i="8"/>
  <c r="AH61" i="8"/>
  <c r="AI61" i="8"/>
  <c r="AJ61" i="8"/>
  <c r="AK61" i="8"/>
  <c r="AL61" i="8"/>
  <c r="AM61" i="8"/>
  <c r="AN61" i="8"/>
  <c r="AO61" i="8"/>
  <c r="AP61" i="8"/>
  <c r="AQ61" i="8"/>
  <c r="AR61" i="8"/>
  <c r="AF61" i="8"/>
  <c r="AG60" i="8"/>
  <c r="AH60" i="8"/>
  <c r="AI60" i="8"/>
  <c r="AJ60" i="8"/>
  <c r="AK60" i="8"/>
  <c r="AL60" i="8"/>
  <c r="AM60" i="8"/>
  <c r="AN60" i="8"/>
  <c r="AO60" i="8"/>
  <c r="AP60" i="8"/>
  <c r="AQ60" i="8"/>
  <c r="AR60" i="8"/>
  <c r="AF60" i="8"/>
  <c r="BU57" i="8"/>
  <c r="BP98" i="39" s="1"/>
  <c r="BV57" i="8"/>
  <c r="BQ98" i="39" s="1"/>
  <c r="BW57" i="8"/>
  <c r="BR98" i="39" s="1"/>
  <c r="BX57" i="8"/>
  <c r="BS98" i="39" s="1"/>
  <c r="AG58" i="8"/>
  <c r="AH58" i="8"/>
  <c r="AI58" i="8"/>
  <c r="AJ58" i="8"/>
  <c r="AK58" i="8"/>
  <c r="AL58" i="8"/>
  <c r="AM58" i="8"/>
  <c r="AN58" i="8"/>
  <c r="AO58" i="8"/>
  <c r="AP58" i="8"/>
  <c r="AQ58" i="8"/>
  <c r="AR58" i="8"/>
  <c r="AF58" i="8"/>
  <c r="AG59" i="8"/>
  <c r="AH59" i="8"/>
  <c r="AI59" i="8"/>
  <c r="AJ59" i="8"/>
  <c r="AK59" i="8"/>
  <c r="AL59" i="8"/>
  <c r="AM59" i="8"/>
  <c r="AN59" i="8"/>
  <c r="AO59" i="8"/>
  <c r="AP59" i="8"/>
  <c r="AQ59" i="8"/>
  <c r="AR59" i="8"/>
  <c r="AF59" i="8"/>
  <c r="AG56" i="8"/>
  <c r="AH56" i="8"/>
  <c r="AI56" i="8"/>
  <c r="AJ56" i="8"/>
  <c r="AK56" i="8"/>
  <c r="AL56" i="8"/>
  <c r="AM56" i="8"/>
  <c r="AN56" i="8"/>
  <c r="AO56" i="8"/>
  <c r="AP56" i="8"/>
  <c r="AQ56" i="8"/>
  <c r="AR56" i="8"/>
  <c r="BT57" i="8"/>
  <c r="BO98" i="39" s="1"/>
  <c r="BY57" i="8"/>
  <c r="BT98" i="39" s="1"/>
  <c r="BZ57" i="8"/>
  <c r="BU98" i="39" s="1"/>
  <c r="AF56" i="8"/>
  <c r="AG55" i="8"/>
  <c r="AH55" i="8"/>
  <c r="AI55" i="8"/>
  <c r="AJ55" i="8"/>
  <c r="AK55" i="8"/>
  <c r="AL55" i="8"/>
  <c r="AM55" i="8"/>
  <c r="AN55" i="8"/>
  <c r="AO55" i="8"/>
  <c r="AP55" i="8"/>
  <c r="AQ55" i="8"/>
  <c r="AR55" i="8"/>
  <c r="AF55" i="8"/>
  <c r="AG53" i="8"/>
  <c r="AH53" i="8"/>
  <c r="AI53" i="8"/>
  <c r="AJ53" i="8"/>
  <c r="AK53" i="8"/>
  <c r="AL53" i="8"/>
  <c r="AM53" i="8"/>
  <c r="AN53" i="8"/>
  <c r="AO53" i="8"/>
  <c r="AP53" i="8"/>
  <c r="AQ53" i="8"/>
  <c r="AR53" i="8"/>
  <c r="BT76" i="8"/>
  <c r="BU76" i="8"/>
  <c r="BV76" i="8"/>
  <c r="BR97" i="39"/>
  <c r="BS97" i="39"/>
  <c r="BY76" i="8"/>
  <c r="BU97" i="39"/>
  <c r="AF53" i="8"/>
  <c r="AG51" i="8"/>
  <c r="AH51" i="8"/>
  <c r="AI51" i="8"/>
  <c r="AJ51" i="8"/>
  <c r="AK51" i="8"/>
  <c r="AL51" i="8"/>
  <c r="AM51" i="8"/>
  <c r="AN51" i="8"/>
  <c r="AO51" i="8"/>
  <c r="AP51" i="8"/>
  <c r="AQ51" i="8"/>
  <c r="AR51" i="8"/>
  <c r="AF51" i="8"/>
  <c r="AG22" i="8"/>
  <c r="AH22" i="8"/>
  <c r="AI22" i="8"/>
  <c r="AJ22" i="8"/>
  <c r="AK22" i="8"/>
  <c r="AL22" i="8"/>
  <c r="AM22" i="8"/>
  <c r="AN22" i="8"/>
  <c r="AO22" i="8"/>
  <c r="AP22" i="8"/>
  <c r="AQ22" i="8"/>
  <c r="AR22" i="8"/>
  <c r="AF22" i="8"/>
  <c r="AG21" i="8"/>
  <c r="AH21" i="8"/>
  <c r="AI21" i="8"/>
  <c r="AJ21" i="8"/>
  <c r="AK21" i="8"/>
  <c r="AL21" i="8"/>
  <c r="AM21" i="8"/>
  <c r="AN21" i="8"/>
  <c r="AO21" i="8"/>
  <c r="AP21" i="8"/>
  <c r="AQ21" i="8"/>
  <c r="AR21" i="8"/>
  <c r="AF21" i="8"/>
  <c r="AG20" i="8"/>
  <c r="AH20" i="8"/>
  <c r="AI20" i="8"/>
  <c r="AJ20" i="8"/>
  <c r="AK20" i="8"/>
  <c r="AL20" i="8"/>
  <c r="AM20" i="8"/>
  <c r="AN20" i="8"/>
  <c r="AO20" i="8"/>
  <c r="AP20" i="8"/>
  <c r="AQ20" i="8"/>
  <c r="AR20" i="8"/>
  <c r="AF20" i="8"/>
  <c r="AG19" i="8"/>
  <c r="AH19" i="8"/>
  <c r="AI19" i="8"/>
  <c r="AJ19" i="8"/>
  <c r="AK19" i="8"/>
  <c r="AL19" i="8"/>
  <c r="AM19" i="8"/>
  <c r="AN19" i="8"/>
  <c r="AO19" i="8"/>
  <c r="AP19" i="8"/>
  <c r="AQ19" i="8"/>
  <c r="AR19" i="8"/>
  <c r="AF19" i="8"/>
  <c r="AG18" i="8"/>
  <c r="AH18" i="8"/>
  <c r="AI18" i="8"/>
  <c r="AJ18" i="8"/>
  <c r="AK18" i="8"/>
  <c r="AL18" i="8"/>
  <c r="AM18" i="8"/>
  <c r="AN18" i="8"/>
  <c r="AO18" i="8"/>
  <c r="AP18" i="8"/>
  <c r="AQ18" i="8"/>
  <c r="AR18" i="8"/>
  <c r="AF18" i="8"/>
  <c r="AG16" i="8"/>
  <c r="AH16" i="8"/>
  <c r="AI16" i="8"/>
  <c r="AJ16" i="8"/>
  <c r="AK16" i="8"/>
  <c r="AL16" i="8"/>
  <c r="AM16" i="8"/>
  <c r="AN16" i="8"/>
  <c r="AO16" i="8"/>
  <c r="AP16" i="8"/>
  <c r="AQ16" i="8"/>
  <c r="AR16" i="8"/>
  <c r="BO73" i="39"/>
  <c r="AF16" i="8"/>
  <c r="AG15" i="8"/>
  <c r="AH15" i="8"/>
  <c r="AI15" i="8"/>
  <c r="AJ15" i="8"/>
  <c r="AK15" i="8"/>
  <c r="AL15" i="8"/>
  <c r="AM15" i="8"/>
  <c r="AN15" i="8"/>
  <c r="AO15" i="8"/>
  <c r="AP15" i="8"/>
  <c r="AQ15" i="8"/>
  <c r="AR15" i="8"/>
  <c r="AF15" i="8"/>
  <c r="AG13" i="8"/>
  <c r="AH13" i="8"/>
  <c r="AI13" i="8"/>
  <c r="AJ13" i="8"/>
  <c r="AK13" i="8"/>
  <c r="AL13" i="8"/>
  <c r="AM13" i="8"/>
  <c r="AN13" i="8"/>
  <c r="AO13" i="8"/>
  <c r="AP13" i="8"/>
  <c r="AQ13" i="8"/>
  <c r="AR13" i="8"/>
  <c r="AF13" i="8"/>
  <c r="AI12" i="8"/>
  <c r="AJ12" i="8"/>
  <c r="AK12" i="8"/>
  <c r="AL12" i="8"/>
  <c r="AM12" i="8"/>
  <c r="AN12" i="8"/>
  <c r="AO12" i="8"/>
  <c r="AP12" i="8"/>
  <c r="AQ12" i="8"/>
  <c r="AR12" i="8"/>
  <c r="BO72" i="39"/>
  <c r="BP72" i="39"/>
  <c r="BQ72" i="39"/>
  <c r="BW36" i="8"/>
  <c r="BX36" i="8"/>
  <c r="BT72" i="39"/>
  <c r="BU72" i="39"/>
  <c r="AG12" i="8"/>
  <c r="AH12" i="8"/>
  <c r="AF12" i="8"/>
  <c r="AH11" i="8"/>
  <c r="AI11" i="8"/>
  <c r="AJ11" i="8"/>
  <c r="AK11" i="8"/>
  <c r="AL11" i="8"/>
  <c r="AM11" i="8"/>
  <c r="AN11" i="8"/>
  <c r="AO11" i="8"/>
  <c r="AP11" i="8"/>
  <c r="AQ11" i="8"/>
  <c r="AR11" i="8"/>
  <c r="AG11" i="8"/>
  <c r="AF11" i="8"/>
  <c r="BQ73" i="39"/>
  <c r="BR73" i="39"/>
  <c r="BS73" i="39"/>
  <c r="BT73" i="39"/>
  <c r="BU73" i="39"/>
  <c r="BU36" i="8"/>
  <c r="BV36" i="8"/>
  <c r="BT33" i="8"/>
  <c r="BO74" i="39" s="1"/>
  <c r="BU33" i="8"/>
  <c r="BP74" i="39" s="1"/>
  <c r="BV33" i="8"/>
  <c r="BQ74" i="39" s="1"/>
  <c r="BW33" i="8"/>
  <c r="BR74" i="39" s="1"/>
  <c r="BX33" i="8"/>
  <c r="BS74" i="39" s="1"/>
  <c r="BY33" i="8"/>
  <c r="BT74" i="39" s="1"/>
  <c r="BZ33" i="8"/>
  <c r="BU74" i="39" s="1"/>
  <c r="BT32" i="8"/>
  <c r="BU32" i="8"/>
  <c r="BV32" i="8"/>
  <c r="BW32" i="8"/>
  <c r="BX32" i="8"/>
  <c r="BY32" i="8"/>
  <c r="BZ32" i="8"/>
  <c r="BT31" i="8"/>
  <c r="BO75" i="39" s="1"/>
  <c r="BU31" i="8"/>
  <c r="BV31" i="8"/>
  <c r="BQ75" i="39" s="1"/>
  <c r="BW31" i="8"/>
  <c r="BX31" i="8"/>
  <c r="BS75" i="39" s="1"/>
  <c r="BY31" i="8"/>
  <c r="BT75" i="39" s="1"/>
  <c r="BZ31" i="8"/>
  <c r="BU75" i="39" s="1"/>
  <c r="CE78" i="8" l="1"/>
  <c r="CD38" i="8"/>
  <c r="BS100" i="39"/>
  <c r="BP100" i="39"/>
  <c r="CB70" i="39"/>
  <c r="BP75" i="39"/>
  <c r="BT100" i="39"/>
  <c r="CA78" i="8"/>
  <c r="BR100" i="39"/>
  <c r="CA94" i="39"/>
  <c r="CC78" i="8"/>
  <c r="BW94" i="39"/>
  <c r="CB95" i="39"/>
  <c r="CB94" i="39"/>
  <c r="BX70" i="39"/>
  <c r="BX69" i="39"/>
  <c r="BO100" i="39"/>
  <c r="CA70" i="39"/>
  <c r="CA69" i="39"/>
  <c r="BR75" i="39"/>
  <c r="BZ70" i="39"/>
  <c r="BY36" i="8"/>
  <c r="BZ76" i="8"/>
  <c r="BS72" i="39"/>
  <c r="BQ97" i="39"/>
  <c r="BR72" i="39"/>
  <c r="BP97" i="39"/>
  <c r="BX76" i="8"/>
  <c r="BP73" i="39"/>
  <c r="BO97" i="39"/>
  <c r="BW76" i="8"/>
  <c r="BT36" i="8"/>
  <c r="AV66" i="8"/>
  <c r="AU26" i="8"/>
  <c r="AU27" i="8" s="1"/>
  <c r="AU28" i="8" s="1"/>
  <c r="AT26" i="8"/>
  <c r="AT27" i="8" s="1"/>
  <c r="AT28" i="8" s="1"/>
  <c r="AS26" i="8"/>
  <c r="AS27" i="8" s="1"/>
  <c r="AS28" i="8" s="1"/>
  <c r="AR26" i="8"/>
  <c r="AR27" i="8" s="1"/>
  <c r="AR28" i="8" s="1"/>
  <c r="AQ66" i="8"/>
  <c r="AP66" i="8"/>
  <c r="AO66" i="8"/>
  <c r="AN66" i="8"/>
  <c r="AM26" i="8"/>
  <c r="AM27" i="8" s="1"/>
  <c r="AM28" i="8" s="1"/>
  <c r="AL26" i="8"/>
  <c r="AL27" i="8" s="1"/>
  <c r="AL28" i="8" s="1"/>
  <c r="AK66" i="8"/>
  <c r="BW69" i="39" l="1"/>
  <c r="CB38" i="8"/>
  <c r="CB69" i="39"/>
  <c r="CG38" i="8"/>
  <c r="CF38" i="8"/>
  <c r="BZ69" i="39"/>
  <c r="CE38" i="8"/>
  <c r="BY94" i="39"/>
  <c r="CD78" i="8"/>
  <c r="CG78" i="8"/>
  <c r="CB78" i="8"/>
  <c r="CF78" i="8"/>
  <c r="CC38" i="8"/>
  <c r="AO67" i="8"/>
  <c r="AO68" i="8" s="1"/>
  <c r="AK67" i="8"/>
  <c r="AK68" i="8" s="1"/>
  <c r="AQ67" i="8"/>
  <c r="AQ68" i="8" s="1"/>
  <c r="AP67" i="8"/>
  <c r="AP68" i="8" s="1"/>
  <c r="AN67" i="8"/>
  <c r="AN68" i="8" s="1"/>
  <c r="AV67" i="8"/>
  <c r="AV68" i="8" s="1"/>
  <c r="BR95" i="39"/>
  <c r="BR96" i="39"/>
  <c r="AQ26" i="8"/>
  <c r="AQ27" i="8" s="1"/>
  <c r="AQ28" i="8" s="1"/>
  <c r="AU66" i="8"/>
  <c r="AM66" i="8"/>
  <c r="BT96" i="39"/>
  <c r="BT95" i="39"/>
  <c r="BP96" i="39"/>
  <c r="BP95" i="39"/>
  <c r="BU95" i="39"/>
  <c r="BU96" i="39"/>
  <c r="AP26" i="8"/>
  <c r="AP27" i="8" s="1"/>
  <c r="AP28" i="8" s="1"/>
  <c r="AT66" i="8"/>
  <c r="AL66" i="8"/>
  <c r="AO26" i="8"/>
  <c r="AO27" i="8" s="1"/>
  <c r="AO28" i="8" s="1"/>
  <c r="AS66" i="8"/>
  <c r="BS96" i="39"/>
  <c r="BS95" i="39"/>
  <c r="AV26" i="8"/>
  <c r="AV27" i="8" s="1"/>
  <c r="AV28" i="8" s="1"/>
  <c r="AN26" i="8"/>
  <c r="AN27" i="8" s="1"/>
  <c r="AN28" i="8" s="1"/>
  <c r="AR66" i="8"/>
  <c r="BO95" i="39"/>
  <c r="BO96" i="39"/>
  <c r="BQ95" i="39"/>
  <c r="BQ96" i="39"/>
  <c r="AK26" i="8"/>
  <c r="AK27" i="8" s="1"/>
  <c r="AK28" i="8" s="1"/>
  <c r="BP94" i="39" l="1"/>
  <c r="BO94" i="39"/>
  <c r="BS94" i="39"/>
  <c r="BU94" i="39"/>
  <c r="BT78" i="8"/>
  <c r="BU78" i="8"/>
  <c r="BZ78" i="8"/>
  <c r="AS67" i="8"/>
  <c r="AS68" i="8" s="1"/>
  <c r="BP71" i="39"/>
  <c r="BT94" i="39"/>
  <c r="BR94" i="39"/>
  <c r="BR71" i="39"/>
  <c r="BU71" i="39"/>
  <c r="AR67" i="8"/>
  <c r="AR68" i="8" s="1"/>
  <c r="BO71" i="39"/>
  <c r="AL67" i="8"/>
  <c r="AL68" i="8" s="1"/>
  <c r="BQ94" i="39"/>
  <c r="BX78" i="8"/>
  <c r="AT67" i="8"/>
  <c r="AT68" i="8" s="1"/>
  <c r="BQ71" i="39"/>
  <c r="BT71" i="39"/>
  <c r="AU67" i="8"/>
  <c r="AU68" i="8" s="1"/>
  <c r="BS71" i="39"/>
  <c r="AM67" i="8"/>
  <c r="AM68" i="8" s="1"/>
  <c r="BY78" i="8" l="1"/>
  <c r="BR70" i="39"/>
  <c r="BR69" i="39"/>
  <c r="BV78" i="8"/>
  <c r="BQ70" i="39"/>
  <c r="BQ69" i="39"/>
  <c r="BW38" i="8"/>
  <c r="BO70" i="39"/>
  <c r="BO69" i="39"/>
  <c r="BT70" i="39"/>
  <c r="BT69" i="39"/>
  <c r="BU70" i="39"/>
  <c r="BW78" i="8"/>
  <c r="BS70" i="39"/>
  <c r="BP70" i="39"/>
  <c r="BU69" i="39" l="1"/>
  <c r="BZ38" i="8"/>
  <c r="BV38" i="8"/>
  <c r="BP69" i="39"/>
  <c r="BU38" i="8"/>
  <c r="BY38" i="8"/>
  <c r="BT38" i="8"/>
  <c r="BS69" i="39"/>
  <c r="BX38" i="8"/>
  <c r="AV24" i="8" l="1"/>
  <c r="AV25" i="8" s="1"/>
  <c r="AV63" i="8"/>
  <c r="AL63" i="8"/>
  <c r="AL23" i="8"/>
  <c r="AL24" i="8" s="1"/>
  <c r="AL25" i="8" s="1"/>
  <c r="AU63" i="8"/>
  <c r="AU24" i="8"/>
  <c r="AU25" i="8" s="1"/>
  <c r="AK63" i="8"/>
  <c r="AK24" i="8"/>
  <c r="AK25" i="8" s="1"/>
  <c r="AT63" i="8"/>
  <c r="AT24" i="8"/>
  <c r="AT25" i="8" s="1"/>
  <c r="AR63" i="8"/>
  <c r="AR23" i="8"/>
  <c r="AR24" i="8" s="1"/>
  <c r="AR25" i="8" s="1"/>
  <c r="AO23" i="8"/>
  <c r="AO24" i="8" s="1"/>
  <c r="AO25" i="8" s="1"/>
  <c r="AO63" i="8"/>
  <c r="AN23" i="8"/>
  <c r="AN24" i="8" s="1"/>
  <c r="AN25" i="8" s="1"/>
  <c r="AN63" i="8"/>
  <c r="AQ63" i="8"/>
  <c r="AQ23" i="8"/>
  <c r="AQ24" i="8" s="1"/>
  <c r="AQ25" i="8" s="1"/>
  <c r="AM63" i="8"/>
  <c r="AM23" i="8"/>
  <c r="AM24" i="8" s="1"/>
  <c r="AM25" i="8" s="1"/>
  <c r="AP63" i="8"/>
  <c r="AP23" i="8"/>
  <c r="AP24" i="8" s="1"/>
  <c r="AP25" i="8" s="1"/>
  <c r="AS63" i="8"/>
  <c r="AS24" i="8"/>
  <c r="AS25" i="8" s="1"/>
  <c r="CF68" i="39" l="1"/>
  <c r="CF93" i="39"/>
  <c r="CF92" i="39"/>
  <c r="CG68" i="39"/>
  <c r="CH93" i="39"/>
  <c r="CH92" i="39"/>
  <c r="CG93" i="39"/>
  <c r="CG92" i="39"/>
  <c r="CH68" i="39"/>
  <c r="CD68" i="39"/>
  <c r="CC68" i="39"/>
  <c r="CD93" i="39"/>
  <c r="CD92" i="39"/>
  <c r="CC93" i="39"/>
  <c r="CC92" i="39"/>
  <c r="CE68" i="39"/>
  <c r="CI92" i="39"/>
  <c r="CI93" i="39"/>
  <c r="CE93" i="39"/>
  <c r="CE92" i="39"/>
  <c r="CI68" i="39"/>
  <c r="BZ93" i="39"/>
  <c r="BZ68" i="39"/>
  <c r="CB93" i="39"/>
  <c r="BX93" i="39"/>
  <c r="CB68" i="39"/>
  <c r="BX68" i="39"/>
  <c r="BV68" i="39"/>
  <c r="CA93" i="39"/>
  <c r="BV93" i="39"/>
  <c r="CA68" i="39"/>
  <c r="BW93" i="39"/>
  <c r="BY93" i="39"/>
  <c r="BW68" i="39"/>
  <c r="BY68" i="39"/>
  <c r="CA91" i="39"/>
  <c r="BZ91" i="39"/>
  <c r="BT68" i="39"/>
  <c r="BQ68" i="39"/>
  <c r="AP64" i="8"/>
  <c r="AP65" i="8" s="1"/>
  <c r="BT92" i="39"/>
  <c r="BT93" i="39"/>
  <c r="BQ92" i="39"/>
  <c r="BQ93" i="39"/>
  <c r="AU64" i="8"/>
  <c r="AU65" i="8" s="1"/>
  <c r="AL64" i="8"/>
  <c r="AL65" i="8" s="1"/>
  <c r="AO64" i="8"/>
  <c r="AO65" i="8" s="1"/>
  <c r="BU68" i="39"/>
  <c r="AM64" i="8"/>
  <c r="AM65" i="8" s="1"/>
  <c r="AT64" i="8"/>
  <c r="AT65" i="8" s="1"/>
  <c r="BU92" i="39"/>
  <c r="BU93" i="39"/>
  <c r="BP68" i="39"/>
  <c r="BO68" i="39"/>
  <c r="AV64" i="8"/>
  <c r="AV65" i="8" s="1"/>
  <c r="BS68" i="39"/>
  <c r="BS93" i="39"/>
  <c r="BS92" i="39"/>
  <c r="AQ64" i="8"/>
  <c r="AQ65" i="8" s="1"/>
  <c r="AR64" i="8"/>
  <c r="AR65" i="8" s="1"/>
  <c r="AK64" i="8"/>
  <c r="AK65" i="8" s="1"/>
  <c r="BP92" i="39"/>
  <c r="BP93" i="39"/>
  <c r="BO93" i="39"/>
  <c r="BO92" i="39"/>
  <c r="AN64" i="8"/>
  <c r="AN65" i="8" s="1"/>
  <c r="BR68" i="39"/>
  <c r="AS64" i="8"/>
  <c r="AS65" i="8" s="1"/>
  <c r="BR92" i="39"/>
  <c r="BR93" i="39"/>
  <c r="BT84" i="8"/>
  <c r="BT85" i="8" s="1"/>
  <c r="BU84" i="8"/>
  <c r="BU85" i="8" s="1"/>
  <c r="BV84" i="8"/>
  <c r="BV85" i="8" s="1"/>
  <c r="BW84" i="8"/>
  <c r="BW85" i="8" s="1"/>
  <c r="BX84" i="8"/>
  <c r="BX85" i="8" s="1"/>
  <c r="BY84" i="8"/>
  <c r="BY85" i="8" s="1"/>
  <c r="AW84" i="8"/>
  <c r="AY84" i="8"/>
  <c r="AZ84" i="8"/>
  <c r="BA84" i="8"/>
  <c r="BB84" i="8"/>
  <c r="BC84" i="8"/>
  <c r="BD84" i="8"/>
  <c r="BF84" i="8"/>
  <c r="BG84" i="8"/>
  <c r="BH84" i="8"/>
  <c r="BI84" i="8"/>
  <c r="BJ84" i="8"/>
  <c r="BK84" i="8"/>
  <c r="BM84" i="8"/>
  <c r="BN84" i="8"/>
  <c r="BO84" i="8"/>
  <c r="BP84" i="8"/>
  <c r="BQ84" i="8"/>
  <c r="BR84" i="8"/>
  <c r="AG131" i="60"/>
  <c r="AF131" i="60"/>
  <c r="AE131" i="60"/>
  <c r="AD131" i="60"/>
  <c r="AC131" i="60"/>
  <c r="AB131" i="60"/>
  <c r="AA131" i="60"/>
  <c r="Z131" i="60"/>
  <c r="Y131" i="60"/>
  <c r="X131" i="60"/>
  <c r="S131" i="60"/>
  <c r="R131" i="60"/>
  <c r="Q131" i="60"/>
  <c r="P131" i="60"/>
  <c r="O131" i="60"/>
  <c r="N131" i="60"/>
  <c r="M131" i="60"/>
  <c r="L131" i="60"/>
  <c r="K131" i="60"/>
  <c r="J131" i="60"/>
  <c r="I131" i="60"/>
  <c r="H131" i="60"/>
  <c r="G131" i="60"/>
  <c r="F131" i="60"/>
  <c r="E131" i="60"/>
  <c r="AG130" i="60"/>
  <c r="AF130" i="60"/>
  <c r="AE130" i="60"/>
  <c r="AD130" i="60"/>
  <c r="AC130" i="60"/>
  <c r="AB130" i="60"/>
  <c r="AA130" i="60"/>
  <c r="Z130" i="60"/>
  <c r="Y130" i="60"/>
  <c r="X130" i="60"/>
  <c r="W130" i="60"/>
  <c r="V130" i="60"/>
  <c r="U130" i="60"/>
  <c r="T130" i="60"/>
  <c r="S130" i="60"/>
  <c r="R130" i="60"/>
  <c r="Q130" i="60"/>
  <c r="P130" i="60"/>
  <c r="O130" i="60"/>
  <c r="N130" i="60"/>
  <c r="M130" i="60"/>
  <c r="L130" i="60"/>
  <c r="K130" i="60"/>
  <c r="J130" i="60"/>
  <c r="I130" i="60"/>
  <c r="H130" i="60"/>
  <c r="G130" i="60"/>
  <c r="F130" i="60"/>
  <c r="E130" i="60"/>
  <c r="AG129" i="60"/>
  <c r="AF129" i="60"/>
  <c r="AE129" i="60"/>
  <c r="AD129" i="60"/>
  <c r="AC129" i="60"/>
  <c r="AB129" i="60"/>
  <c r="AA129" i="60"/>
  <c r="Z129" i="60"/>
  <c r="Y129" i="60"/>
  <c r="X129" i="60"/>
  <c r="W129" i="60"/>
  <c r="V129" i="60"/>
  <c r="U129" i="60"/>
  <c r="T129" i="60"/>
  <c r="S129" i="60"/>
  <c r="R129" i="60"/>
  <c r="Q129" i="60"/>
  <c r="P129" i="60"/>
  <c r="O129" i="60"/>
  <c r="N129" i="60"/>
  <c r="M129" i="60"/>
  <c r="L129" i="60"/>
  <c r="K129" i="60"/>
  <c r="J129" i="60"/>
  <c r="I129" i="60"/>
  <c r="H129" i="60"/>
  <c r="G129" i="60"/>
  <c r="F129" i="60"/>
  <c r="E129" i="60"/>
  <c r="AG128" i="60"/>
  <c r="AF128" i="60"/>
  <c r="AE128" i="60"/>
  <c r="AD128" i="60"/>
  <c r="AC128" i="60"/>
  <c r="AB128" i="60"/>
  <c r="AA128" i="60"/>
  <c r="Z128" i="60"/>
  <c r="Y128" i="60"/>
  <c r="X128" i="60"/>
  <c r="W128" i="60"/>
  <c r="V128" i="60"/>
  <c r="U128" i="60"/>
  <c r="T128" i="60"/>
  <c r="S128" i="60"/>
  <c r="R128" i="60"/>
  <c r="Q128" i="60"/>
  <c r="P128" i="60"/>
  <c r="O128" i="60"/>
  <c r="N128" i="60"/>
  <c r="M128" i="60"/>
  <c r="L128" i="60"/>
  <c r="K128" i="60"/>
  <c r="J128" i="60"/>
  <c r="I128" i="60"/>
  <c r="H128" i="60"/>
  <c r="G128" i="60"/>
  <c r="F128" i="60"/>
  <c r="E128" i="60"/>
  <c r="AG127" i="60"/>
  <c r="AF127" i="60"/>
  <c r="AE127" i="60"/>
  <c r="AD127" i="60"/>
  <c r="AC127" i="60"/>
  <c r="AB127" i="60"/>
  <c r="AA127" i="60"/>
  <c r="Z127" i="60"/>
  <c r="Y127" i="60"/>
  <c r="X127" i="60"/>
  <c r="W127" i="60"/>
  <c r="V127" i="60"/>
  <c r="U127" i="60"/>
  <c r="T127" i="60"/>
  <c r="S127" i="60"/>
  <c r="R127" i="60"/>
  <c r="Q127" i="60"/>
  <c r="P127" i="60"/>
  <c r="O127" i="60"/>
  <c r="N127" i="60"/>
  <c r="M127" i="60"/>
  <c r="L127" i="60"/>
  <c r="K127" i="60"/>
  <c r="J127" i="60"/>
  <c r="I127" i="60"/>
  <c r="H127" i="60"/>
  <c r="G127" i="60"/>
  <c r="F127" i="60"/>
  <c r="E127" i="60"/>
  <c r="AG126" i="60"/>
  <c r="AG133" i="60" s="1"/>
  <c r="AF126" i="60"/>
  <c r="AE126" i="60"/>
  <c r="AE133" i="60" s="1"/>
  <c r="AD126" i="60"/>
  <c r="AD133" i="60" s="1"/>
  <c r="AC126" i="60"/>
  <c r="AC133" i="60" s="1"/>
  <c r="BZ84" i="8" s="1"/>
  <c r="BZ85" i="8" s="1"/>
  <c r="AB126" i="60"/>
  <c r="AB133" i="60" s="1"/>
  <c r="BS84" i="8" s="1"/>
  <c r="AA126" i="60"/>
  <c r="AA133" i="60" s="1"/>
  <c r="BL84" i="8" s="1"/>
  <c r="Z126" i="60"/>
  <c r="Z133" i="60" s="1"/>
  <c r="BE84" i="8" s="1"/>
  <c r="Y126" i="60"/>
  <c r="Y133" i="60" s="1"/>
  <c r="AX84" i="8" s="1"/>
  <c r="X126" i="60"/>
  <c r="W126" i="60"/>
  <c r="V126" i="60"/>
  <c r="U126" i="60"/>
  <c r="T126" i="60"/>
  <c r="S126" i="60"/>
  <c r="S133" i="60" s="1"/>
  <c r="AQ84" i="8" s="1"/>
  <c r="R126" i="60"/>
  <c r="R133" i="60" s="1"/>
  <c r="AP84" i="8" s="1"/>
  <c r="Q126" i="60"/>
  <c r="Q133" i="60" s="1"/>
  <c r="AO84" i="8" s="1"/>
  <c r="P126" i="60"/>
  <c r="O126" i="60"/>
  <c r="O133" i="60" s="1"/>
  <c r="AM84" i="8" s="1"/>
  <c r="N126" i="60"/>
  <c r="N133" i="60" s="1"/>
  <c r="AL84" i="8" s="1"/>
  <c r="M126" i="60"/>
  <c r="M133" i="60" s="1"/>
  <c r="AK84" i="8" s="1"/>
  <c r="L126" i="60"/>
  <c r="L133" i="60" s="1"/>
  <c r="AJ84" i="8" s="1"/>
  <c r="K126" i="60"/>
  <c r="K133" i="60" s="1"/>
  <c r="AI84" i="8" s="1"/>
  <c r="J126" i="60"/>
  <c r="J133" i="60" s="1"/>
  <c r="AH84" i="8" s="1"/>
  <c r="I126" i="60"/>
  <c r="I133" i="60" s="1"/>
  <c r="AG84" i="8" s="1"/>
  <c r="H126" i="60"/>
  <c r="G126" i="60"/>
  <c r="G133" i="60" s="1"/>
  <c r="AE84" i="8" s="1"/>
  <c r="F126" i="60"/>
  <c r="F133" i="60" s="1"/>
  <c r="AD84" i="8" s="1"/>
  <c r="E126" i="60"/>
  <c r="E133" i="60" s="1"/>
  <c r="AC84" i="8" s="1"/>
  <c r="W119" i="60"/>
  <c r="W131" i="60" s="1"/>
  <c r="V119" i="60"/>
  <c r="V131" i="60" s="1"/>
  <c r="U119" i="60"/>
  <c r="U131" i="60" s="1"/>
  <c r="T119" i="60"/>
  <c r="T131" i="60" s="1"/>
  <c r="AF13" i="60"/>
  <c r="AE13" i="60"/>
  <c r="AD13" i="60"/>
  <c r="AC13" i="60"/>
  <c r="AB13" i="60"/>
  <c r="AA13" i="60"/>
  <c r="Z13" i="60"/>
  <c r="Y13" i="60"/>
  <c r="X13" i="60"/>
  <c r="AF12" i="60"/>
  <c r="AE12" i="60"/>
  <c r="AD12" i="60"/>
  <c r="AC12" i="60"/>
  <c r="AB12" i="60"/>
  <c r="AA12" i="60"/>
  <c r="Z12" i="60"/>
  <c r="Y12" i="60"/>
  <c r="X12" i="60"/>
  <c r="CF91" i="39" l="1"/>
  <c r="CC91" i="39"/>
  <c r="CI91" i="39"/>
  <c r="CD91" i="39"/>
  <c r="CG91" i="39"/>
  <c r="CH77" i="8"/>
  <c r="CE67" i="39"/>
  <c r="CE66" i="39"/>
  <c r="CH66" i="39"/>
  <c r="CH67" i="39"/>
  <c r="CI77" i="8"/>
  <c r="BT91" i="39"/>
  <c r="CD66" i="39"/>
  <c r="CD67" i="39"/>
  <c r="CH91" i="39"/>
  <c r="CK77" i="8"/>
  <c r="CI67" i="39"/>
  <c r="CN77" i="8"/>
  <c r="CL77" i="8"/>
  <c r="CF66" i="39"/>
  <c r="CF67" i="39"/>
  <c r="CE91" i="39"/>
  <c r="CG67" i="39"/>
  <c r="CC67" i="39"/>
  <c r="BY66" i="39"/>
  <c r="BY67" i="39"/>
  <c r="BX91" i="39"/>
  <c r="BX92" i="39"/>
  <c r="BW66" i="39"/>
  <c r="BW67" i="39"/>
  <c r="CA66" i="39"/>
  <c r="CA67" i="39"/>
  <c r="CB66" i="39"/>
  <c r="CB67" i="39"/>
  <c r="BZ66" i="39"/>
  <c r="BZ67" i="39"/>
  <c r="BY92" i="39"/>
  <c r="BV92" i="39"/>
  <c r="CB77" i="8"/>
  <c r="BW92" i="39"/>
  <c r="CF77" i="8"/>
  <c r="CA92" i="39"/>
  <c r="CB92" i="39"/>
  <c r="CE77" i="8"/>
  <c r="BZ92" i="39"/>
  <c r="BX66" i="39"/>
  <c r="BX67" i="39"/>
  <c r="BV66" i="39"/>
  <c r="BV67" i="39"/>
  <c r="CC77" i="8"/>
  <c r="BQ91" i="39"/>
  <c r="BO91" i="39"/>
  <c r="BU91" i="39"/>
  <c r="CE37" i="8"/>
  <c r="BR58" i="39"/>
  <c r="BR83" i="39"/>
  <c r="BR23" i="39"/>
  <c r="BR46" i="39"/>
  <c r="BR16" i="39"/>
  <c r="BR34" i="39"/>
  <c r="BR6" i="39"/>
  <c r="BU16" i="39"/>
  <c r="BU34" i="39"/>
  <c r="BU58" i="39"/>
  <c r="BU83" i="39"/>
  <c r="BU23" i="39"/>
  <c r="BU46" i="39"/>
  <c r="BU6" i="39"/>
  <c r="BP83" i="39"/>
  <c r="BP23" i="39"/>
  <c r="BP46" i="39"/>
  <c r="BP16" i="39"/>
  <c r="BP34" i="39"/>
  <c r="BP6" i="39"/>
  <c r="BP58" i="39"/>
  <c r="BO46" i="39"/>
  <c r="BO16" i="39"/>
  <c r="BO34" i="39"/>
  <c r="BO6" i="39"/>
  <c r="BO58" i="39"/>
  <c r="BO83" i="39"/>
  <c r="BO23" i="39"/>
  <c r="BT34" i="39"/>
  <c r="BT6" i="39"/>
  <c r="BT58" i="39"/>
  <c r="BT83" i="39"/>
  <c r="BT23" i="39"/>
  <c r="BT46" i="39"/>
  <c r="BT16" i="39"/>
  <c r="BT77" i="8"/>
  <c r="H133" i="60"/>
  <c r="AF84" i="8" s="1"/>
  <c r="P133" i="60"/>
  <c r="AN84" i="8" s="1"/>
  <c r="X133" i="60"/>
  <c r="AV84" i="8" s="1"/>
  <c r="AF133" i="60"/>
  <c r="BR91" i="39"/>
  <c r="BS91" i="39"/>
  <c r="BV77" i="8"/>
  <c r="BY77" i="8"/>
  <c r="BQ67" i="39"/>
  <c r="BQ66" i="39"/>
  <c r="BO67" i="39"/>
  <c r="BO66" i="39"/>
  <c r="BS6" i="39"/>
  <c r="BS58" i="39"/>
  <c r="BS83" i="39"/>
  <c r="BS23" i="39"/>
  <c r="BS46" i="39"/>
  <c r="BS16" i="39"/>
  <c r="BS34" i="39"/>
  <c r="BT67" i="39"/>
  <c r="BT66" i="39"/>
  <c r="BQ46" i="39"/>
  <c r="BQ83" i="39"/>
  <c r="BQ23" i="39"/>
  <c r="BQ16" i="39"/>
  <c r="BQ34" i="39"/>
  <c r="BQ6" i="39"/>
  <c r="BQ58" i="39"/>
  <c r="BS67" i="39"/>
  <c r="BS66" i="39"/>
  <c r="BP67" i="39"/>
  <c r="BP66" i="39"/>
  <c r="BR67" i="39"/>
  <c r="BR66" i="39"/>
  <c r="BU67" i="39"/>
  <c r="W133" i="60"/>
  <c r="AU84" i="8" s="1"/>
  <c r="U133" i="60"/>
  <c r="AS84" i="8" s="1"/>
  <c r="T133" i="60"/>
  <c r="AR84" i="8" s="1"/>
  <c r="V133" i="60"/>
  <c r="AT84" i="8" s="1"/>
  <c r="BZ77" i="8" l="1"/>
  <c r="CF37" i="8"/>
  <c r="CJ37" i="8"/>
  <c r="CM37" i="8"/>
  <c r="BX77" i="8"/>
  <c r="CM77" i="8"/>
  <c r="BU37" i="8"/>
  <c r="CG37" i="8"/>
  <c r="CD37" i="8"/>
  <c r="CG66" i="39"/>
  <c r="CL37" i="8"/>
  <c r="CI66" i="39"/>
  <c r="CN37" i="8"/>
  <c r="CB37" i="8"/>
  <c r="CI37" i="8"/>
  <c r="CJ77" i="8"/>
  <c r="CA37" i="8"/>
  <c r="CC66" i="39"/>
  <c r="CH37" i="8"/>
  <c r="CK37" i="8"/>
  <c r="BW91" i="39"/>
  <c r="CG77" i="8"/>
  <c r="CB91" i="39"/>
  <c r="CA77" i="8"/>
  <c r="BV91" i="39"/>
  <c r="BV37" i="8"/>
  <c r="CD77" i="8"/>
  <c r="BY91" i="39"/>
  <c r="CC37" i="8"/>
  <c r="BY37" i="8"/>
  <c r="BX37" i="8"/>
  <c r="BT37" i="8"/>
  <c r="BW77" i="8"/>
  <c r="BW37" i="8"/>
  <c r="BP91" i="39"/>
  <c r="BU77" i="8"/>
  <c r="BU66" i="39"/>
  <c r="BZ37" i="8"/>
  <c r="S84" i="8"/>
  <c r="T84" i="8"/>
  <c r="U84" i="8"/>
  <c r="V84" i="8"/>
  <c r="W84" i="8"/>
  <c r="X84" i="8"/>
  <c r="Y84" i="8"/>
  <c r="Z84" i="8"/>
  <c r="AA84" i="8"/>
  <c r="AB84" i="8"/>
  <c r="R84" i="8"/>
  <c r="K17" i="58" l="1"/>
  <c r="L17" i="58"/>
  <c r="M17" i="58"/>
  <c r="N17" i="58"/>
  <c r="O17" i="58"/>
  <c r="P17" i="58"/>
  <c r="Q17" i="58"/>
  <c r="R17" i="58"/>
  <c r="S17" i="58"/>
  <c r="T17" i="58"/>
  <c r="U17" i="58"/>
  <c r="V17" i="58"/>
  <c r="W17" i="58"/>
  <c r="X17" i="58"/>
  <c r="Y17" i="58"/>
  <c r="Z17" i="58"/>
  <c r="AA17" i="58"/>
  <c r="AB17" i="58"/>
  <c r="AC17" i="58"/>
  <c r="AD17" i="58"/>
  <c r="AE17" i="58"/>
  <c r="AF17" i="58"/>
  <c r="J17" i="58"/>
  <c r="I17" i="58"/>
  <c r="I16" i="58"/>
  <c r="AF16" i="58"/>
  <c r="K16" i="58"/>
  <c r="L16" i="58"/>
  <c r="M16" i="58"/>
  <c r="N16" i="58"/>
  <c r="O16" i="58"/>
  <c r="P16" i="58"/>
  <c r="Q16" i="58"/>
  <c r="R16" i="58"/>
  <c r="S16" i="58"/>
  <c r="T16" i="58"/>
  <c r="U16" i="58"/>
  <c r="V16" i="58"/>
  <c r="W16" i="58"/>
  <c r="X16" i="58"/>
  <c r="Y16" i="58"/>
  <c r="Z16" i="58"/>
  <c r="AA16" i="58"/>
  <c r="AB16" i="58"/>
  <c r="AC16" i="58"/>
  <c r="AD16" i="58"/>
  <c r="AE16" i="58"/>
  <c r="J16" i="58"/>
  <c r="C11" i="34"/>
  <c r="D11" i="34"/>
  <c r="E11" i="34"/>
  <c r="F11" i="34"/>
  <c r="G11" i="34"/>
  <c r="H11" i="34"/>
  <c r="I11" i="34"/>
  <c r="J11" i="34"/>
  <c r="K11" i="34"/>
  <c r="L11" i="34"/>
  <c r="M11" i="34"/>
  <c r="N11" i="34"/>
  <c r="B11" i="34"/>
  <c r="BQ73" i="8" l="1"/>
  <c r="BL99" i="39" s="1"/>
  <c r="BR73" i="8"/>
  <c r="BM99" i="39" s="1"/>
  <c r="BS73" i="8"/>
  <c r="BN99" i="39" s="1"/>
  <c r="BQ72" i="8"/>
  <c r="BR72" i="8"/>
  <c r="BS72" i="8"/>
  <c r="BQ71" i="8"/>
  <c r="BR71" i="8"/>
  <c r="BM100" i="39" s="1"/>
  <c r="BS71" i="8"/>
  <c r="BS57" i="8"/>
  <c r="BN98" i="39" s="1"/>
  <c r="BQ57" i="8"/>
  <c r="BL98" i="39" s="1"/>
  <c r="BR57" i="8"/>
  <c r="BM98" i="39" s="1"/>
  <c r="BK97" i="39"/>
  <c r="BP57" i="8"/>
  <c r="BK98" i="39" s="1"/>
  <c r="BP71" i="8"/>
  <c r="BP72" i="8"/>
  <c r="BP73" i="8"/>
  <c r="BK99" i="39" s="1"/>
  <c r="BP76" i="8"/>
  <c r="BQ33" i="8"/>
  <c r="BL74" i="39" s="1"/>
  <c r="BR33" i="8"/>
  <c r="BM74" i="39" s="1"/>
  <c r="BS33" i="8"/>
  <c r="BN74" i="39" s="1"/>
  <c r="BQ32" i="8"/>
  <c r="BR32" i="8"/>
  <c r="BS32" i="8"/>
  <c r="BQ31" i="8"/>
  <c r="BL75" i="39" s="1"/>
  <c r="BR31" i="8"/>
  <c r="BM75" i="39" s="1"/>
  <c r="BS31" i="8"/>
  <c r="BL73" i="39"/>
  <c r="BM73" i="39"/>
  <c r="BN73" i="39"/>
  <c r="BL72" i="39"/>
  <c r="BM72" i="39"/>
  <c r="BN72" i="39"/>
  <c r="BH96" i="39"/>
  <c r="BN96" i="39"/>
  <c r="BL94" i="39"/>
  <c r="BJ95" i="39"/>
  <c r="AJ66" i="8"/>
  <c r="AI66" i="8"/>
  <c r="AI67" i="8" s="1"/>
  <c r="AH66" i="8"/>
  <c r="AG26" i="8"/>
  <c r="AG27" i="8" s="1"/>
  <c r="AG28" i="8" s="1"/>
  <c r="AF26" i="8"/>
  <c r="AF27" i="8" s="1"/>
  <c r="AF28" i="8" s="1"/>
  <c r="AE66" i="8"/>
  <c r="AE67" i="8" s="1"/>
  <c r="AD66" i="8"/>
  <c r="AC66" i="8"/>
  <c r="AC67" i="8" s="1"/>
  <c r="AB66" i="8"/>
  <c r="BK100" i="39" l="1"/>
  <c r="AH26" i="8"/>
  <c r="AH27" i="8" s="1"/>
  <c r="AH28" i="8" s="1"/>
  <c r="AJ67" i="8"/>
  <c r="AE26" i="8"/>
  <c r="AE27" i="8" s="1"/>
  <c r="AE28" i="8" s="1"/>
  <c r="BN75" i="39"/>
  <c r="AD67" i="8"/>
  <c r="AD68" i="8" s="1"/>
  <c r="BH71" i="39"/>
  <c r="AH67" i="8"/>
  <c r="AH68" i="8" s="1"/>
  <c r="BI95" i="39"/>
  <c r="BK95" i="39"/>
  <c r="BK94" i="39"/>
  <c r="BK96" i="39"/>
  <c r="AB67" i="8"/>
  <c r="AB68" i="8" s="1"/>
  <c r="AB26" i="8"/>
  <c r="AB27" i="8" s="1"/>
  <c r="AB28" i="8" s="1"/>
  <c r="AD26" i="8"/>
  <c r="AD27" i="8" s="1"/>
  <c r="AD28" i="8" s="1"/>
  <c r="AF66" i="8"/>
  <c r="AF67" i="8" s="1"/>
  <c r="AG66" i="8"/>
  <c r="AG67" i="8" s="1"/>
  <c r="AG68" i="8" s="1"/>
  <c r="AC26" i="8"/>
  <c r="AC27" i="8" s="1"/>
  <c r="AC28" i="8" s="1"/>
  <c r="BS36" i="8"/>
  <c r="AJ26" i="8"/>
  <c r="AJ27" i="8" s="1"/>
  <c r="AJ28" i="8" s="1"/>
  <c r="BR36" i="8"/>
  <c r="AI26" i="8"/>
  <c r="AI27" i="8" s="1"/>
  <c r="AI28" i="8" s="1"/>
  <c r="BQ36" i="8"/>
  <c r="BN97" i="39"/>
  <c r="BN100" i="39"/>
  <c r="BM97" i="39"/>
  <c r="BQ76" i="8"/>
  <c r="BL100" i="39"/>
  <c r="BQ78" i="8"/>
  <c r="BM96" i="39"/>
  <c r="BL97" i="39"/>
  <c r="BL96" i="39"/>
  <c r="AE68" i="8"/>
  <c r="BN95" i="39"/>
  <c r="BL95" i="39"/>
  <c r="BM95" i="39"/>
  <c r="BJ96" i="39"/>
  <c r="AC68" i="8"/>
  <c r="BS76" i="8"/>
  <c r="BI96" i="39"/>
  <c r="AJ68" i="8"/>
  <c r="BR76" i="8"/>
  <c r="BJ94" i="39"/>
  <c r="AI68" i="8"/>
  <c r="AF68" i="8" l="1"/>
  <c r="BN94" i="39"/>
  <c r="BI71" i="39"/>
  <c r="BI94" i="39"/>
  <c r="BM71" i="39"/>
  <c r="BH69" i="39"/>
  <c r="BH70" i="39"/>
  <c r="BL71" i="39"/>
  <c r="BN71" i="39"/>
  <c r="BJ71" i="39"/>
  <c r="BK71" i="39"/>
  <c r="BH95" i="39"/>
  <c r="BH94" i="39"/>
  <c r="BS78" i="8"/>
  <c r="BN70" i="39" l="1"/>
  <c r="BN69" i="39"/>
  <c r="BJ69" i="39"/>
  <c r="BJ70" i="39"/>
  <c r="BL70" i="39"/>
  <c r="BL69" i="39"/>
  <c r="BS38" i="8"/>
  <c r="BM69" i="39"/>
  <c r="BM70" i="39"/>
  <c r="BK69" i="39"/>
  <c r="BK70" i="39"/>
  <c r="BI69" i="39"/>
  <c r="BI70" i="39"/>
  <c r="BM94" i="39"/>
  <c r="BR78" i="8"/>
  <c r="BQ38" i="8" l="1"/>
  <c r="BR38" i="8"/>
  <c r="AG11" i="34"/>
  <c r="AC11" i="34"/>
  <c r="V11" i="34"/>
  <c r="W11" i="34"/>
  <c r="AF11" i="34"/>
  <c r="Y11" i="34"/>
  <c r="U11" i="34"/>
  <c r="P11" i="34"/>
  <c r="X11" i="34"/>
  <c r="Q11" i="34"/>
  <c r="AB11" i="34"/>
  <c r="O11" i="34"/>
  <c r="AH11" i="34"/>
  <c r="AI11" i="34"/>
  <c r="T11" i="34"/>
  <c r="Z11" i="34"/>
  <c r="AA11" i="34"/>
  <c r="R11" i="34"/>
  <c r="S11" i="34"/>
  <c r="AD11" i="34"/>
  <c r="AE11" i="34"/>
  <c r="BQ85" i="8" l="1"/>
  <c r="BR85" i="8"/>
  <c r="BS85" i="8"/>
  <c r="Z26" i="8"/>
  <c r="Z27" i="8" s="1"/>
  <c r="Z28" i="8" s="1"/>
  <c r="AA26" i="8"/>
  <c r="AA27" i="8" s="1"/>
  <c r="AA28" i="8" s="1"/>
  <c r="Y26" i="8"/>
  <c r="Y27" i="8" s="1"/>
  <c r="Y28" i="8" s="1"/>
  <c r="Z23" i="8"/>
  <c r="Z24" i="8" s="1"/>
  <c r="Z25" i="8" s="1"/>
  <c r="AA23" i="8"/>
  <c r="AA24" i="8" s="1"/>
  <c r="AA25" i="8" s="1"/>
  <c r="Y23" i="8"/>
  <c r="Y24" i="8" s="1"/>
  <c r="Y25" i="8" s="1"/>
  <c r="D15" i="24"/>
  <c r="D14" i="24"/>
  <c r="D13" i="24"/>
  <c r="D12" i="24"/>
  <c r="D11" i="24"/>
  <c r="BN46" i="39" l="1"/>
  <c r="BN58" i="39"/>
  <c r="BN16" i="39"/>
  <c r="BN34" i="39"/>
  <c r="BN6" i="39"/>
  <c r="BN23" i="39"/>
  <c r="BN83" i="39"/>
  <c r="BL6" i="39"/>
  <c r="BL34" i="39"/>
  <c r="BL46" i="39"/>
  <c r="BL23" i="39"/>
  <c r="BL83" i="39"/>
  <c r="BL58" i="39"/>
  <c r="BL16" i="39"/>
  <c r="BM46" i="39"/>
  <c r="BM6" i="39"/>
  <c r="BM58" i="39"/>
  <c r="BM34" i="39"/>
  <c r="BM16" i="39"/>
  <c r="BM23" i="39"/>
  <c r="BM83" i="39"/>
  <c r="AK57" i="8"/>
  <c r="BC57" i="8"/>
  <c r="BK57" i="8"/>
  <c r="AG57" i="8"/>
  <c r="AH57" i="8"/>
  <c r="AI57" i="8"/>
  <c r="AJ57" i="8"/>
  <c r="AL57" i="8"/>
  <c r="AM57" i="8"/>
  <c r="AN57" i="8"/>
  <c r="AO57" i="8"/>
  <c r="AP57" i="8"/>
  <c r="AQ57" i="8"/>
  <c r="AR57" i="8"/>
  <c r="AW57" i="8"/>
  <c r="AX57" i="8"/>
  <c r="AY57" i="8"/>
  <c r="AZ57" i="8"/>
  <c r="BA57" i="8"/>
  <c r="BB57" i="8"/>
  <c r="BD57" i="8"/>
  <c r="BE57" i="8"/>
  <c r="BF57" i="8"/>
  <c r="BG57" i="8"/>
  <c r="BH57" i="8"/>
  <c r="BI57" i="8"/>
  <c r="BJ57" i="8"/>
  <c r="BL57" i="8"/>
  <c r="BM57" i="8"/>
  <c r="BH98" i="39" s="1"/>
  <c r="BN57" i="8"/>
  <c r="BI98" i="39" s="1"/>
  <c r="BO57" i="8"/>
  <c r="BJ98" i="39" s="1"/>
  <c r="BH97" i="39"/>
  <c r="AF57" i="8"/>
  <c r="AH17" i="8"/>
  <c r="AJ17" i="8"/>
  <c r="AK17" i="8"/>
  <c r="AL17" i="8"/>
  <c r="AP17" i="8"/>
  <c r="AR17" i="8"/>
  <c r="BI73" i="39"/>
  <c r="BK73" i="39"/>
  <c r="AF17" i="8"/>
  <c r="AG17" i="8"/>
  <c r="AI17" i="8"/>
  <c r="AM17" i="8"/>
  <c r="AN17" i="8"/>
  <c r="AO17" i="8"/>
  <c r="AQ17" i="8"/>
  <c r="BH73" i="39"/>
  <c r="BJ73" i="39"/>
  <c r="BJ72" i="39"/>
  <c r="BK72" i="39"/>
  <c r="Y13" i="8"/>
  <c r="Z12" i="8"/>
  <c r="AA12" i="8"/>
  <c r="AB12" i="8"/>
  <c r="AC12" i="8"/>
  <c r="AD12" i="8"/>
  <c r="AE12" i="8"/>
  <c r="BI72" i="39" l="1"/>
  <c r="BH72" i="39"/>
  <c r="BJ97" i="39"/>
  <c r="BI97" i="39"/>
  <c r="AD63" i="8" l="1"/>
  <c r="AD23" i="8"/>
  <c r="AD24" i="8" s="1"/>
  <c r="AD25" i="8" s="1"/>
  <c r="AH23" i="8"/>
  <c r="AH24" i="8" s="1"/>
  <c r="AH25" i="8" s="1"/>
  <c r="AH63" i="8"/>
  <c r="AC23" i="8"/>
  <c r="AC24" i="8" s="1"/>
  <c r="AC25" i="8" s="1"/>
  <c r="AC63" i="8"/>
  <c r="AC64" i="8" s="1"/>
  <c r="AC65" i="8" s="1"/>
  <c r="AI23" i="8"/>
  <c r="AI24" i="8" s="1"/>
  <c r="AI25" i="8" s="1"/>
  <c r="AI63" i="8"/>
  <c r="AB63" i="8"/>
  <c r="AB23" i="8"/>
  <c r="AB24" i="8" s="1"/>
  <c r="AB25" i="8" s="1"/>
  <c r="AF23" i="8"/>
  <c r="AF24" i="8" s="1"/>
  <c r="AF25" i="8" s="1"/>
  <c r="AF63" i="8"/>
  <c r="AE63" i="8"/>
  <c r="AE23" i="8"/>
  <c r="AE24" i="8" s="1"/>
  <c r="AE25" i="8" s="1"/>
  <c r="AJ23" i="8"/>
  <c r="AJ24" i="8" s="1"/>
  <c r="AJ25" i="8" s="1"/>
  <c r="AJ63" i="8"/>
  <c r="AG23" i="8"/>
  <c r="AG24" i="8" s="1"/>
  <c r="AG25" i="8" s="1"/>
  <c r="AG63" i="8"/>
  <c r="AG64" i="8" s="1"/>
  <c r="AG65" i="8" s="1"/>
  <c r="AH71" i="8"/>
  <c r="AG76" i="8"/>
  <c r="AH36" i="8"/>
  <c r="AF36" i="8"/>
  <c r="AF76" i="8"/>
  <c r="BN68" i="39" l="1"/>
  <c r="BH68" i="39"/>
  <c r="BL68" i="39"/>
  <c r="AE64" i="8"/>
  <c r="AE65" i="8" s="1"/>
  <c r="BL92" i="39"/>
  <c r="BL93" i="39"/>
  <c r="AD64" i="8"/>
  <c r="AD65" i="8" s="1"/>
  <c r="BH92" i="39"/>
  <c r="BH93" i="39"/>
  <c r="BN92" i="39"/>
  <c r="BN93" i="39"/>
  <c r="AI64" i="8"/>
  <c r="AI65" i="8" s="1"/>
  <c r="BI93" i="39"/>
  <c r="BI92" i="39"/>
  <c r="AF64" i="8"/>
  <c r="AF65" i="8" s="1"/>
  <c r="BI68" i="39"/>
  <c r="AH64" i="8"/>
  <c r="AH65" i="8" s="1"/>
  <c r="AJ64" i="8"/>
  <c r="AJ65" i="8" s="1"/>
  <c r="BJ92" i="39"/>
  <c r="BJ93" i="39"/>
  <c r="BK68" i="39"/>
  <c r="BM68" i="39"/>
  <c r="BJ68" i="39"/>
  <c r="AB64" i="8"/>
  <c r="AB65" i="8" s="1"/>
  <c r="BK92" i="39"/>
  <c r="BK93" i="39"/>
  <c r="BM93" i="39"/>
  <c r="BM92" i="39"/>
  <c r="J10" i="24"/>
  <c r="D10" i="24"/>
  <c r="AG85" i="8"/>
  <c r="BN91" i="39" l="1"/>
  <c r="BM91" i="39"/>
  <c r="BI91" i="39"/>
  <c r="BL91" i="39"/>
  <c r="BJ66" i="39"/>
  <c r="BJ67" i="39"/>
  <c r="BK91" i="39"/>
  <c r="BM67" i="39"/>
  <c r="BK66" i="39"/>
  <c r="BK67" i="39"/>
  <c r="BL67" i="39"/>
  <c r="BL66" i="39"/>
  <c r="BH66" i="39"/>
  <c r="BH67" i="39"/>
  <c r="BJ91" i="39"/>
  <c r="BN67" i="39"/>
  <c r="BN66" i="39"/>
  <c r="BP77" i="8"/>
  <c r="BR77" i="8"/>
  <c r="BS77" i="8"/>
  <c r="BH91" i="39"/>
  <c r="BI66" i="39"/>
  <c r="BI67" i="39"/>
  <c r="AZ12" i="34"/>
  <c r="AZ13" i="34" s="1"/>
  <c r="AY12" i="34"/>
  <c r="AY13" i="34" s="1"/>
  <c r="AX12" i="34"/>
  <c r="AX13" i="34" s="1"/>
  <c r="AW12" i="34"/>
  <c r="AW13" i="34" s="1"/>
  <c r="AV12" i="34"/>
  <c r="AV13" i="34" s="1"/>
  <c r="AU12" i="34"/>
  <c r="AU13" i="34" s="1"/>
  <c r="AT12" i="34"/>
  <c r="AT13" i="34" s="1"/>
  <c r="AS12" i="34"/>
  <c r="AS13" i="34" s="1"/>
  <c r="AR12" i="34"/>
  <c r="AR13" i="34" s="1"/>
  <c r="AQ12" i="34"/>
  <c r="AQ13" i="34" s="1"/>
  <c r="AP12" i="34"/>
  <c r="AP13" i="34" s="1"/>
  <c r="AO12" i="34"/>
  <c r="AO13" i="34" s="1"/>
  <c r="AN12" i="34"/>
  <c r="AN13" i="34" s="1"/>
  <c r="AM12" i="34"/>
  <c r="AM13" i="34" s="1"/>
  <c r="AL12" i="34"/>
  <c r="AL13" i="34" s="1"/>
  <c r="AK12" i="34"/>
  <c r="AK13" i="34" s="1"/>
  <c r="AJ12" i="34"/>
  <c r="AJ13" i="34" s="1"/>
  <c r="AI12" i="34"/>
  <c r="AI13" i="34" s="1"/>
  <c r="AH12" i="34"/>
  <c r="AH13" i="34" s="1"/>
  <c r="AG12" i="34"/>
  <c r="AG13" i="34" s="1"/>
  <c r="AF12" i="34"/>
  <c r="AF13" i="34" s="1"/>
  <c r="AE12" i="34"/>
  <c r="AE13" i="34" s="1"/>
  <c r="AD12" i="34"/>
  <c r="AD13" i="34" s="1"/>
  <c r="AC12" i="34"/>
  <c r="AC13" i="34" s="1"/>
  <c r="AB12" i="34"/>
  <c r="AB13" i="34" s="1"/>
  <c r="AA12" i="34"/>
  <c r="AA13" i="34" s="1"/>
  <c r="Z12" i="34"/>
  <c r="Z13" i="34" s="1"/>
  <c r="Y12" i="34"/>
  <c r="Y13" i="34" s="1"/>
  <c r="X12" i="34"/>
  <c r="X13" i="34" s="1"/>
  <c r="W12" i="34"/>
  <c r="W13" i="34" s="1"/>
  <c r="V12" i="34"/>
  <c r="V13" i="34" s="1"/>
  <c r="U12" i="34"/>
  <c r="U13" i="34" s="1"/>
  <c r="T12" i="34"/>
  <c r="T13" i="34" s="1"/>
  <c r="S12" i="34"/>
  <c r="S13" i="34" s="1"/>
  <c r="R12" i="34"/>
  <c r="R13" i="34" s="1"/>
  <c r="Q12" i="34"/>
  <c r="Q13" i="34" s="1"/>
  <c r="P12" i="34"/>
  <c r="P13" i="34" s="1"/>
  <c r="O12" i="34"/>
  <c r="O13" i="34" s="1"/>
  <c r="N12" i="34"/>
  <c r="N13" i="34" s="1"/>
  <c r="M12" i="34"/>
  <c r="M13" i="34" s="1"/>
  <c r="L12" i="34"/>
  <c r="L13" i="34" s="1"/>
  <c r="K12" i="34"/>
  <c r="K13" i="34" s="1"/>
  <c r="J12" i="34"/>
  <c r="J13" i="34" s="1"/>
  <c r="I12" i="34"/>
  <c r="I13" i="34" s="1"/>
  <c r="H12" i="34"/>
  <c r="H13" i="34" s="1"/>
  <c r="G12" i="34"/>
  <c r="G13" i="34" s="1"/>
  <c r="F12" i="34"/>
  <c r="F13" i="34" s="1"/>
  <c r="E12" i="34"/>
  <c r="E13" i="34" s="1"/>
  <c r="D12" i="34"/>
  <c r="D13" i="34" s="1"/>
  <c r="C12" i="34"/>
  <c r="C13" i="34" s="1"/>
  <c r="B12" i="34"/>
  <c r="B13" i="34" s="1"/>
  <c r="BA10" i="34"/>
  <c r="BQ77" i="8" l="1"/>
  <c r="BB10" i="34"/>
  <c r="BA12" i="34"/>
  <c r="BA13" i="34" s="1"/>
  <c r="BN29" i="8" s="1"/>
  <c r="BI65" i="39" s="1"/>
  <c r="BS37" i="8"/>
  <c r="BM66" i="39"/>
  <c r="BR37" i="8"/>
  <c r="BQ37" i="8"/>
  <c r="I4" i="24"/>
  <c r="BC10" i="34" l="1"/>
  <c r="BB12" i="34"/>
  <c r="BB13" i="34" s="1"/>
  <c r="BO29" i="8" s="1"/>
  <c r="BJ65" i="39" s="1"/>
  <c r="Z62" i="8"/>
  <c r="AA62" i="8"/>
  <c r="AB62" i="8"/>
  <c r="AC62" i="8"/>
  <c r="AD62" i="8"/>
  <c r="AE62" i="8"/>
  <c r="Z61" i="8"/>
  <c r="AA61" i="8"/>
  <c r="AB61" i="8"/>
  <c r="AC61" i="8"/>
  <c r="AD61" i="8"/>
  <c r="AE61" i="8"/>
  <c r="Z60" i="8"/>
  <c r="AA60" i="8"/>
  <c r="AB60" i="8"/>
  <c r="AC60" i="8"/>
  <c r="AD60" i="8"/>
  <c r="AE60" i="8"/>
  <c r="Z59" i="8"/>
  <c r="AA59" i="8"/>
  <c r="AB59" i="8"/>
  <c r="AC59" i="8"/>
  <c r="AD59" i="8"/>
  <c r="AE59" i="8"/>
  <c r="Z58" i="8"/>
  <c r="AA58" i="8"/>
  <c r="AB58" i="8"/>
  <c r="AC58" i="8"/>
  <c r="AD58" i="8"/>
  <c r="AE58" i="8"/>
  <c r="Z56" i="8"/>
  <c r="Z57" i="8" s="1"/>
  <c r="AA56" i="8"/>
  <c r="AA57" i="8" s="1"/>
  <c r="AB56" i="8"/>
  <c r="AB57" i="8" s="1"/>
  <c r="AC56" i="8"/>
  <c r="AC57" i="8" s="1"/>
  <c r="AD56" i="8"/>
  <c r="AD57" i="8" s="1"/>
  <c r="AE56" i="8"/>
  <c r="AE57" i="8" s="1"/>
  <c r="BA98" i="39"/>
  <c r="BB98" i="39"/>
  <c r="BC98" i="39"/>
  <c r="BD98" i="39"/>
  <c r="BE98" i="39"/>
  <c r="BF98" i="39"/>
  <c r="BG98" i="39"/>
  <c r="Z55" i="8"/>
  <c r="AA55" i="8"/>
  <c r="AB55" i="8"/>
  <c r="AC55" i="8"/>
  <c r="AD55" i="8"/>
  <c r="AE55" i="8"/>
  <c r="Z54" i="8"/>
  <c r="AA54" i="8"/>
  <c r="AB54" i="8"/>
  <c r="AC54" i="8"/>
  <c r="AD54" i="8"/>
  <c r="AE54" i="8"/>
  <c r="Z53" i="8"/>
  <c r="AA53" i="8"/>
  <c r="AB53" i="8"/>
  <c r="AC53" i="8"/>
  <c r="AD53" i="8"/>
  <c r="AE53" i="8"/>
  <c r="Z52" i="8"/>
  <c r="AA52" i="8"/>
  <c r="AB52" i="8"/>
  <c r="AC52" i="8"/>
  <c r="AD52" i="8"/>
  <c r="AE52" i="8"/>
  <c r="BA97" i="39"/>
  <c r="BG97" i="39"/>
  <c r="Z51" i="8"/>
  <c r="AA51" i="8"/>
  <c r="AB51" i="8"/>
  <c r="AC51" i="8"/>
  <c r="AD51" i="8"/>
  <c r="AE51" i="8"/>
  <c r="Y52" i="8"/>
  <c r="Y53" i="8"/>
  <c r="Y54" i="8"/>
  <c r="Y55" i="8"/>
  <c r="Y56" i="8"/>
  <c r="Y57" i="8" s="1"/>
  <c r="Y58" i="8"/>
  <c r="Y59" i="8"/>
  <c r="Y60" i="8"/>
  <c r="Y61" i="8"/>
  <c r="Y62" i="8"/>
  <c r="Y51" i="8"/>
  <c r="AE22" i="8"/>
  <c r="AD22" i="8"/>
  <c r="AC22" i="8"/>
  <c r="Z22" i="8"/>
  <c r="AA22" i="8"/>
  <c r="AB22" i="8"/>
  <c r="Y22" i="8"/>
  <c r="Z21" i="8"/>
  <c r="AA21" i="8"/>
  <c r="AB21" i="8"/>
  <c r="AC21" i="8"/>
  <c r="AD21" i="8"/>
  <c r="AE21" i="8"/>
  <c r="Y21" i="8"/>
  <c r="Z20" i="8"/>
  <c r="AA20" i="8"/>
  <c r="AB20" i="8"/>
  <c r="AC20" i="8"/>
  <c r="AD20" i="8"/>
  <c r="AE20" i="8"/>
  <c r="Y20" i="8"/>
  <c r="Z19" i="8"/>
  <c r="AA19" i="8"/>
  <c r="AB19" i="8"/>
  <c r="AC19" i="8"/>
  <c r="AD19" i="8"/>
  <c r="AE19" i="8"/>
  <c r="Y19" i="8"/>
  <c r="Z18" i="8"/>
  <c r="AA18" i="8"/>
  <c r="AB18" i="8"/>
  <c r="AC18" i="8"/>
  <c r="AD18" i="8"/>
  <c r="AE18" i="8"/>
  <c r="Y18" i="8"/>
  <c r="Z16" i="8"/>
  <c r="Z17" i="8" s="1"/>
  <c r="AA16" i="8"/>
  <c r="AA17" i="8" s="1"/>
  <c r="AB16" i="8"/>
  <c r="AB17" i="8" s="1"/>
  <c r="AC16" i="8"/>
  <c r="AC17" i="8" s="1"/>
  <c r="AD16" i="8"/>
  <c r="AD17" i="8" s="1"/>
  <c r="AE16" i="8"/>
  <c r="AE17" i="8" s="1"/>
  <c r="BA73" i="39"/>
  <c r="BB73" i="39"/>
  <c r="BC73" i="39"/>
  <c r="BD73" i="39"/>
  <c r="BE73" i="39"/>
  <c r="BF73" i="39"/>
  <c r="BG73" i="39"/>
  <c r="Y16" i="8"/>
  <c r="Y17" i="8" s="1"/>
  <c r="Z15" i="8"/>
  <c r="AA15" i="8"/>
  <c r="AB15" i="8"/>
  <c r="AC15" i="8"/>
  <c r="AD15" i="8"/>
  <c r="AE15" i="8"/>
  <c r="Y15" i="8"/>
  <c r="Z14" i="8"/>
  <c r="AA14" i="8"/>
  <c r="AB14" i="8"/>
  <c r="AC14" i="8"/>
  <c r="AD14" i="8"/>
  <c r="AE14" i="8"/>
  <c r="Y14" i="8"/>
  <c r="Z13" i="8"/>
  <c r="AA13" i="8"/>
  <c r="AB13" i="8"/>
  <c r="AC13" i="8"/>
  <c r="AD13" i="8"/>
  <c r="AE13" i="8"/>
  <c r="BB72" i="39"/>
  <c r="BC72" i="39"/>
  <c r="BD72" i="39"/>
  <c r="BE72" i="39"/>
  <c r="Y29" i="8"/>
  <c r="Y31" i="8"/>
  <c r="Y32" i="8"/>
  <c r="Y33" i="8"/>
  <c r="Y12" i="8"/>
  <c r="Y36" i="8" s="1"/>
  <c r="Z11" i="8"/>
  <c r="AA11" i="8"/>
  <c r="AB11" i="8"/>
  <c r="AC11" i="8"/>
  <c r="AD11" i="8"/>
  <c r="AE11" i="8"/>
  <c r="Y11" i="8"/>
  <c r="D9" i="24"/>
  <c r="D18" i="24" l="1"/>
  <c r="D17" i="24"/>
  <c r="BD10" i="34"/>
  <c r="BC12" i="34"/>
  <c r="BC13" i="34" s="1"/>
  <c r="BA72" i="39"/>
  <c r="BF97" i="39"/>
  <c r="BE97" i="39"/>
  <c r="BG72" i="39"/>
  <c r="BD97" i="39"/>
  <c r="BF72" i="39"/>
  <c r="BC97" i="39"/>
  <c r="BB97" i="39"/>
  <c r="Y38" i="8"/>
  <c r="BP69" i="8" l="1"/>
  <c r="BK90" i="39" s="1"/>
  <c r="BP29" i="8"/>
  <c r="BK65" i="39" s="1"/>
  <c r="BE10" i="34"/>
  <c r="BD12" i="34"/>
  <c r="BD13" i="34" s="1"/>
  <c r="Y37" i="8"/>
  <c r="AT72" i="39"/>
  <c r="AU72" i="39"/>
  <c r="AV72" i="39"/>
  <c r="AW72" i="39"/>
  <c r="AX72" i="39"/>
  <c r="AY72" i="39"/>
  <c r="AZ72" i="39"/>
  <c r="AT97" i="39"/>
  <c r="AU97" i="39"/>
  <c r="AV97" i="39"/>
  <c r="AW97" i="39"/>
  <c r="AX97" i="39"/>
  <c r="AY97" i="39"/>
  <c r="AZ97" i="39"/>
  <c r="AT98" i="39"/>
  <c r="AU98" i="39"/>
  <c r="AV98" i="39"/>
  <c r="AW98" i="39"/>
  <c r="AX98" i="39"/>
  <c r="AY98" i="39"/>
  <c r="AZ98" i="39"/>
  <c r="BQ69" i="8" l="1"/>
  <c r="BL90" i="39" s="1"/>
  <c r="BQ29" i="8"/>
  <c r="BL65" i="39" s="1"/>
  <c r="BF10" i="34"/>
  <c r="BE12" i="34"/>
  <c r="BE13" i="34" s="1"/>
  <c r="S69" i="8"/>
  <c r="BR29" i="8" l="1"/>
  <c r="BM65" i="39" s="1"/>
  <c r="BR69" i="8"/>
  <c r="BM90" i="39" s="1"/>
  <c r="BG10" i="34"/>
  <c r="BF12" i="34"/>
  <c r="BF13" i="34" s="1"/>
  <c r="BS29" i="8" l="1"/>
  <c r="BN65" i="39" s="1"/>
  <c r="BS69" i="8"/>
  <c r="BN90" i="39" s="1"/>
  <c r="BH10" i="34"/>
  <c r="BG12" i="34"/>
  <c r="BG13" i="34" s="1"/>
  <c r="AB85" i="8"/>
  <c r="BT69" i="8" l="1"/>
  <c r="BO90" i="39" s="1"/>
  <c r="BT29" i="8"/>
  <c r="BO65" i="39" s="1"/>
  <c r="BI10" i="34"/>
  <c r="BH12" i="34"/>
  <c r="BH13" i="34" s="1"/>
  <c r="BN69" i="8"/>
  <c r="BI90" i="39" s="1"/>
  <c r="BO69" i="8"/>
  <c r="BJ90" i="39" s="1"/>
  <c r="BM69" i="8"/>
  <c r="BH90" i="39" s="1"/>
  <c r="H12" i="8"/>
  <c r="H11" i="8"/>
  <c r="BM29" i="8"/>
  <c r="BH65" i="39" s="1"/>
  <c r="BL29" i="8"/>
  <c r="BG65" i="39" s="1"/>
  <c r="BK29" i="8"/>
  <c r="BF65" i="39" s="1"/>
  <c r="BJ29" i="8"/>
  <c r="BE65" i="39" s="1"/>
  <c r="BI29" i="8"/>
  <c r="BD65" i="39" s="1"/>
  <c r="BH29" i="8"/>
  <c r="BC65" i="39" s="1"/>
  <c r="BG29" i="8"/>
  <c r="BB65" i="39" s="1"/>
  <c r="BF29" i="8"/>
  <c r="BA65" i="39" s="1"/>
  <c r="BE29" i="8"/>
  <c r="AZ65" i="39" s="1"/>
  <c r="BD29" i="8"/>
  <c r="AY65" i="39" s="1"/>
  <c r="BC29" i="8"/>
  <c r="AX65" i="39" s="1"/>
  <c r="BB29" i="8"/>
  <c r="AW65" i="39" s="1"/>
  <c r="BA29" i="8"/>
  <c r="AV65" i="39" s="1"/>
  <c r="AZ29" i="8"/>
  <c r="AU65" i="39" s="1"/>
  <c r="AY29" i="8"/>
  <c r="AT65" i="39" s="1"/>
  <c r="AX29" i="8"/>
  <c r="AS65" i="39" s="1"/>
  <c r="AW29" i="8"/>
  <c r="BL69" i="8"/>
  <c r="BG90" i="39" s="1"/>
  <c r="BK69" i="8"/>
  <c r="BF90" i="39" s="1"/>
  <c r="BJ69" i="8"/>
  <c r="BE90" i="39" s="1"/>
  <c r="BI69" i="8"/>
  <c r="BD90" i="39" s="1"/>
  <c r="BH69" i="8"/>
  <c r="BC90" i="39" s="1"/>
  <c r="BG69" i="8"/>
  <c r="BB90" i="39" s="1"/>
  <c r="BF69" i="8"/>
  <c r="BA90" i="39" s="1"/>
  <c r="BE69" i="8"/>
  <c r="AZ90" i="39" s="1"/>
  <c r="BD69" i="8"/>
  <c r="AY90" i="39" s="1"/>
  <c r="BC69" i="8"/>
  <c r="AX90" i="39" s="1"/>
  <c r="BB69" i="8"/>
  <c r="AW90" i="39" s="1"/>
  <c r="BA69" i="8"/>
  <c r="AV90" i="39" s="1"/>
  <c r="AZ69" i="8"/>
  <c r="AU90" i="39" s="1"/>
  <c r="AY69" i="8"/>
  <c r="AT90" i="39" s="1"/>
  <c r="AX69" i="8"/>
  <c r="AS90" i="39" s="1"/>
  <c r="AW69" i="8"/>
  <c r="BO73" i="8"/>
  <c r="BJ99" i="39" s="1"/>
  <c r="BN73" i="8"/>
  <c r="BI99" i="39" s="1"/>
  <c r="BM73" i="8"/>
  <c r="BH99" i="39" s="1"/>
  <c r="BL73" i="8"/>
  <c r="BG99" i="39" s="1"/>
  <c r="BK73" i="8"/>
  <c r="BF99" i="39" s="1"/>
  <c r="BJ73" i="8"/>
  <c r="BE99" i="39" s="1"/>
  <c r="BI73" i="8"/>
  <c r="BD99" i="39" s="1"/>
  <c r="BH73" i="8"/>
  <c r="BC99" i="39" s="1"/>
  <c r="BG73" i="8"/>
  <c r="BB99" i="39" s="1"/>
  <c r="BF73" i="8"/>
  <c r="BA99" i="39" s="1"/>
  <c r="BE73" i="8"/>
  <c r="AZ99" i="39" s="1"/>
  <c r="BD73" i="8"/>
  <c r="AY99" i="39" s="1"/>
  <c r="BC73" i="8"/>
  <c r="AX99" i="39" s="1"/>
  <c r="BB73" i="8"/>
  <c r="AW99" i="39" s="1"/>
  <c r="BA73" i="8"/>
  <c r="AV99" i="39" s="1"/>
  <c r="AZ73" i="8"/>
  <c r="AU99" i="39" s="1"/>
  <c r="AY73" i="8"/>
  <c r="AT99" i="39" s="1"/>
  <c r="AX73" i="8"/>
  <c r="AS99" i="39" s="1"/>
  <c r="BO72" i="8"/>
  <c r="BN72" i="8"/>
  <c r="BM72" i="8"/>
  <c r="BL72" i="8"/>
  <c r="BK72" i="8"/>
  <c r="BJ72" i="8"/>
  <c r="BI72" i="8"/>
  <c r="BH72" i="8"/>
  <c r="BG72" i="8"/>
  <c r="BF72" i="8"/>
  <c r="BE72" i="8"/>
  <c r="BD72" i="8"/>
  <c r="BC72" i="8"/>
  <c r="BB72" i="8"/>
  <c r="BA72" i="8"/>
  <c r="AZ72" i="8"/>
  <c r="AY72" i="8"/>
  <c r="AX72" i="8"/>
  <c r="BO71" i="8"/>
  <c r="BN71" i="8"/>
  <c r="BM71" i="8"/>
  <c r="BL71" i="8"/>
  <c r="BK71" i="8"/>
  <c r="BJ71" i="8"/>
  <c r="BI71" i="8"/>
  <c r="BH71" i="8"/>
  <c r="BC100" i="39" s="1"/>
  <c r="BG71" i="8"/>
  <c r="BF71" i="8"/>
  <c r="BE71" i="8"/>
  <c r="BD71" i="8"/>
  <c r="AY100" i="39" s="1"/>
  <c r="BC71" i="8"/>
  <c r="BB71" i="8"/>
  <c r="BA71" i="8"/>
  <c r="AZ71" i="8"/>
  <c r="AU100" i="39" s="1"/>
  <c r="AY71" i="8"/>
  <c r="AX71" i="8"/>
  <c r="BG96" i="39"/>
  <c r="BC96" i="39"/>
  <c r="BB96" i="39"/>
  <c r="BA96" i="39"/>
  <c r="AY96" i="39"/>
  <c r="AV96" i="39"/>
  <c r="AU96" i="39"/>
  <c r="AT96" i="39"/>
  <c r="AS96" i="39"/>
  <c r="BE93" i="39"/>
  <c r="BD93" i="39"/>
  <c r="BC93" i="39"/>
  <c r="BB93" i="39"/>
  <c r="AY93" i="39"/>
  <c r="AX93" i="39"/>
  <c r="AV93" i="39"/>
  <c r="AU93" i="39"/>
  <c r="AT93" i="39"/>
  <c r="AS98" i="39"/>
  <c r="BG76" i="8"/>
  <c r="BP33" i="8"/>
  <c r="BK74" i="39" s="1"/>
  <c r="BO33" i="8"/>
  <c r="BJ74" i="39" s="1"/>
  <c r="BN33" i="8"/>
  <c r="BI74" i="39" s="1"/>
  <c r="BM33" i="8"/>
  <c r="BH74" i="39" s="1"/>
  <c r="BL33" i="8"/>
  <c r="BG74" i="39" s="1"/>
  <c r="BK33" i="8"/>
  <c r="BF74" i="39" s="1"/>
  <c r="BJ33" i="8"/>
  <c r="BE74" i="39" s="1"/>
  <c r="BI33" i="8"/>
  <c r="BD74" i="39" s="1"/>
  <c r="BH33" i="8"/>
  <c r="BC74" i="39" s="1"/>
  <c r="BG33" i="8"/>
  <c r="BB74" i="39" s="1"/>
  <c r="BF33" i="8"/>
  <c r="BA74" i="39" s="1"/>
  <c r="BE33" i="8"/>
  <c r="AZ74" i="39" s="1"/>
  <c r="BD33" i="8"/>
  <c r="AY74" i="39" s="1"/>
  <c r="BC33" i="8"/>
  <c r="AX74" i="39" s="1"/>
  <c r="BB33" i="8"/>
  <c r="AW74" i="39" s="1"/>
  <c r="BA33" i="8"/>
  <c r="AV74" i="39" s="1"/>
  <c r="AZ33" i="8"/>
  <c r="AU74" i="39" s="1"/>
  <c r="AY33" i="8"/>
  <c r="AT74" i="39" s="1"/>
  <c r="AX33" i="8"/>
  <c r="AS74" i="39" s="1"/>
  <c r="BP32" i="8"/>
  <c r="BO32" i="8"/>
  <c r="BN32" i="8"/>
  <c r="BM32" i="8"/>
  <c r="BL32" i="8"/>
  <c r="BK32" i="8"/>
  <c r="BJ32" i="8"/>
  <c r="BI32" i="8"/>
  <c r="BH32" i="8"/>
  <c r="BG32" i="8"/>
  <c r="BF32" i="8"/>
  <c r="BE32" i="8"/>
  <c r="BD32" i="8"/>
  <c r="BC32" i="8"/>
  <c r="BB32" i="8"/>
  <c r="BA32" i="8"/>
  <c r="AZ32" i="8"/>
  <c r="AY32" i="8"/>
  <c r="AX32" i="8"/>
  <c r="BP31" i="8"/>
  <c r="BK75" i="39" s="1"/>
  <c r="BO31" i="8"/>
  <c r="BN31" i="8"/>
  <c r="BM31" i="8"/>
  <c r="BH75" i="39" s="1"/>
  <c r="BL31" i="8"/>
  <c r="BK31" i="8"/>
  <c r="BJ31" i="8"/>
  <c r="BI31" i="8"/>
  <c r="BH31" i="8"/>
  <c r="BG31" i="8"/>
  <c r="BB75" i="39" s="1"/>
  <c r="BF31" i="8"/>
  <c r="BE31" i="8"/>
  <c r="AZ75" i="39" s="1"/>
  <c r="BD31" i="8"/>
  <c r="BC31" i="8"/>
  <c r="AX75" i="39" s="1"/>
  <c r="BB31" i="8"/>
  <c r="BA31" i="8"/>
  <c r="AZ31" i="8"/>
  <c r="AY31" i="8"/>
  <c r="AT75" i="39" s="1"/>
  <c r="AX31" i="8"/>
  <c r="BG71" i="39"/>
  <c r="BC71" i="39"/>
  <c r="BB71" i="39"/>
  <c r="BA71" i="39"/>
  <c r="AY71" i="39"/>
  <c r="AU71" i="39"/>
  <c r="AT71" i="39"/>
  <c r="AS71" i="39"/>
  <c r="BF68" i="39"/>
  <c r="BE68" i="39"/>
  <c r="BD68" i="39"/>
  <c r="BC68" i="39"/>
  <c r="BB68" i="39"/>
  <c r="AX68" i="39"/>
  <c r="AW68" i="39"/>
  <c r="AV68" i="39"/>
  <c r="AU68" i="39"/>
  <c r="AT68" i="39"/>
  <c r="AS73" i="39"/>
  <c r="BF75" i="39" l="1"/>
  <c r="BA100" i="39"/>
  <c r="BI100" i="39"/>
  <c r="AT100" i="39"/>
  <c r="BJ100" i="39"/>
  <c r="BJ75" i="39"/>
  <c r="BU69" i="8"/>
  <c r="BP90" i="39" s="1"/>
  <c r="BU29" i="8"/>
  <c r="BP65" i="39" s="1"/>
  <c r="AZ100" i="39"/>
  <c r="BH100" i="39"/>
  <c r="BA75" i="39"/>
  <c r="BI75" i="39"/>
  <c r="AW100" i="39"/>
  <c r="BE100" i="39"/>
  <c r="BJ10" i="34"/>
  <c r="BI12" i="34"/>
  <c r="BI13" i="34" s="1"/>
  <c r="BG100" i="39"/>
  <c r="AW93" i="39"/>
  <c r="AY68" i="39"/>
  <c r="BG68" i="39"/>
  <c r="AV71" i="39"/>
  <c r="BD71" i="39"/>
  <c r="BF93" i="39"/>
  <c r="BG93" i="39"/>
  <c r="BA68" i="39"/>
  <c r="AX71" i="39"/>
  <c r="BF71" i="39"/>
  <c r="AU75" i="39"/>
  <c r="BC75" i="39"/>
  <c r="AZ92" i="39"/>
  <c r="AZ93" i="39"/>
  <c r="AW96" i="39"/>
  <c r="BE96" i="39"/>
  <c r="BB100" i="39"/>
  <c r="AZ67" i="39"/>
  <c r="AZ68" i="39"/>
  <c r="BD96" i="39"/>
  <c r="AV75" i="39"/>
  <c r="BD75" i="39"/>
  <c r="BA93" i="39"/>
  <c r="AX96" i="39"/>
  <c r="BF96" i="39"/>
  <c r="AW70" i="39"/>
  <c r="AW71" i="39"/>
  <c r="BE70" i="39"/>
  <c r="BE71" i="39"/>
  <c r="AZ71" i="39"/>
  <c r="AW75" i="39"/>
  <c r="BE75" i="39"/>
  <c r="AV100" i="39"/>
  <c r="BD100" i="39"/>
  <c r="AZ96" i="39"/>
  <c r="AY75" i="39"/>
  <c r="BG75" i="39"/>
  <c r="AX100" i="39"/>
  <c r="BF100" i="39"/>
  <c r="AS75" i="39"/>
  <c r="BJ76" i="8"/>
  <c r="AS100" i="39"/>
  <c r="BK76" i="8"/>
  <c r="AS97" i="39"/>
  <c r="BF76" i="8"/>
  <c r="BN76" i="8"/>
  <c r="AS68" i="39"/>
  <c r="BO76" i="8"/>
  <c r="AS93" i="39"/>
  <c r="Q84" i="8"/>
  <c r="P84" i="8"/>
  <c r="O84" i="8"/>
  <c r="N84" i="8"/>
  <c r="M84" i="8"/>
  <c r="L84" i="8"/>
  <c r="K84" i="8"/>
  <c r="J84" i="8"/>
  <c r="I84" i="8"/>
  <c r="H84" i="8"/>
  <c r="BL76" i="8"/>
  <c r="BE76" i="8"/>
  <c r="BM76" i="8"/>
  <c r="AZ76" i="8"/>
  <c r="BI76" i="8"/>
  <c r="AZ73" i="39"/>
  <c r="AT73" i="39"/>
  <c r="AU73" i="39"/>
  <c r="AV73" i="39"/>
  <c r="AW73" i="39"/>
  <c r="AY36" i="8"/>
  <c r="BG36" i="8"/>
  <c r="BO36" i="8"/>
  <c r="AX73" i="39"/>
  <c r="AZ36" i="8"/>
  <c r="AY73" i="39"/>
  <c r="AY76" i="8"/>
  <c r="BD76" i="8"/>
  <c r="BA76" i="8"/>
  <c r="AX76" i="8"/>
  <c r="AX36" i="8"/>
  <c r="BH76" i="8"/>
  <c r="AY92" i="39"/>
  <c r="BA36" i="8"/>
  <c r="BB36" i="8"/>
  <c r="BC76" i="8"/>
  <c r="AV95" i="39"/>
  <c r="BM77" i="8"/>
  <c r="AY95" i="39"/>
  <c r="BB76" i="8"/>
  <c r="BM37" i="8"/>
  <c r="BM38" i="8"/>
  <c r="BV69" i="8" l="1"/>
  <c r="BQ90" i="39" s="1"/>
  <c r="BV29" i="8"/>
  <c r="BQ65" i="39" s="1"/>
  <c r="BK10" i="34"/>
  <c r="BJ12" i="34"/>
  <c r="BJ13" i="34" s="1"/>
  <c r="BN38" i="8"/>
  <c r="BN37" i="8"/>
  <c r="BP37" i="8"/>
  <c r="BO77" i="8"/>
  <c r="BO37" i="8"/>
  <c r="BN77" i="8"/>
  <c r="BP38" i="8"/>
  <c r="BN78" i="8"/>
  <c r="BP78" i="8"/>
  <c r="BO38" i="8"/>
  <c r="BO78" i="8"/>
  <c r="BE37" i="8"/>
  <c r="BJ38" i="8"/>
  <c r="AX66" i="39"/>
  <c r="AX67" i="39"/>
  <c r="BE66" i="39"/>
  <c r="BE67" i="39"/>
  <c r="BC94" i="39"/>
  <c r="BC95" i="39"/>
  <c r="BD66" i="39"/>
  <c r="BD67" i="39"/>
  <c r="BD91" i="39"/>
  <c r="BD92" i="39"/>
  <c r="AT91" i="39"/>
  <c r="AT92" i="39"/>
  <c r="BF95" i="39"/>
  <c r="BD95" i="39"/>
  <c r="BB69" i="39"/>
  <c r="BB70" i="39"/>
  <c r="BC69" i="39"/>
  <c r="BC70" i="39"/>
  <c r="BC66" i="39"/>
  <c r="BC67" i="39"/>
  <c r="AU69" i="39"/>
  <c r="AU70" i="39"/>
  <c r="AU66" i="39"/>
  <c r="AU67" i="39"/>
  <c r="AU91" i="39"/>
  <c r="AU92" i="39"/>
  <c r="BF66" i="39"/>
  <c r="BF67" i="39"/>
  <c r="AV66" i="39"/>
  <c r="AV67" i="39"/>
  <c r="BB38" i="8"/>
  <c r="AW69" i="39"/>
  <c r="AV91" i="39"/>
  <c r="AV92" i="39"/>
  <c r="BG94" i="39"/>
  <c r="BG95" i="39"/>
  <c r="AX91" i="39"/>
  <c r="AX92" i="39"/>
  <c r="BA67" i="39"/>
  <c r="AV70" i="39"/>
  <c r="AX95" i="39"/>
  <c r="BG92" i="39"/>
  <c r="BG67" i="39"/>
  <c r="AW66" i="39"/>
  <c r="AW67" i="39"/>
  <c r="AT69" i="39"/>
  <c r="AT70" i="39"/>
  <c r="BG69" i="39"/>
  <c r="BG70" i="39"/>
  <c r="BB94" i="39"/>
  <c r="BB95" i="39"/>
  <c r="BA94" i="39"/>
  <c r="BA95" i="39"/>
  <c r="BE91" i="39"/>
  <c r="BE92" i="39"/>
  <c r="AZ95" i="39"/>
  <c r="BA92" i="39"/>
  <c r="AZ69" i="39"/>
  <c r="AZ70" i="39"/>
  <c r="AY69" i="39"/>
  <c r="AY70" i="39"/>
  <c r="AT94" i="39"/>
  <c r="AT95" i="39"/>
  <c r="BE95" i="39"/>
  <c r="BF70" i="39"/>
  <c r="BF92" i="39"/>
  <c r="AY67" i="39"/>
  <c r="AZ66" i="39"/>
  <c r="BA69" i="39"/>
  <c r="BA70" i="39"/>
  <c r="BB66" i="39"/>
  <c r="BB67" i="39"/>
  <c r="AT66" i="39"/>
  <c r="AT67" i="39"/>
  <c r="AU94" i="39"/>
  <c r="AU95" i="39"/>
  <c r="BC91" i="39"/>
  <c r="BC92" i="39"/>
  <c r="BB91" i="39"/>
  <c r="BB92" i="39"/>
  <c r="BE77" i="8"/>
  <c r="AZ91" i="39"/>
  <c r="AW95" i="39"/>
  <c r="AX70" i="39"/>
  <c r="BD70" i="39"/>
  <c r="AW92" i="39"/>
  <c r="R85" i="8"/>
  <c r="AS69" i="39"/>
  <c r="AS70" i="39"/>
  <c r="AS94" i="39"/>
  <c r="AS95" i="39"/>
  <c r="AY94" i="39"/>
  <c r="BD85" i="8"/>
  <c r="BC85" i="8"/>
  <c r="BB85" i="8"/>
  <c r="BA85" i="8"/>
  <c r="AZ85" i="8"/>
  <c r="AY85" i="8"/>
  <c r="AX85" i="8"/>
  <c r="BK85" i="8"/>
  <c r="BJ85" i="8"/>
  <c r="BI85" i="8"/>
  <c r="BH85" i="8"/>
  <c r="BG85" i="8"/>
  <c r="BF85" i="8"/>
  <c r="BE85" i="8"/>
  <c r="BI36" i="8"/>
  <c r="AS72" i="39"/>
  <c r="BJ36" i="8"/>
  <c r="BK36" i="8"/>
  <c r="BC36" i="8"/>
  <c r="AS92" i="39"/>
  <c r="AS67" i="39"/>
  <c r="BM36" i="8"/>
  <c r="BL36" i="8"/>
  <c r="BE36" i="8"/>
  <c r="BF36" i="8"/>
  <c r="BD36" i="8"/>
  <c r="BP36" i="8"/>
  <c r="BH36" i="8"/>
  <c r="BN36" i="8"/>
  <c r="AZ77" i="8"/>
  <c r="BM78" i="8"/>
  <c r="BI37" i="8"/>
  <c r="BH38" i="8"/>
  <c r="BC77" i="8"/>
  <c r="BA77" i="8"/>
  <c r="AY77" i="8"/>
  <c r="BF78" i="8"/>
  <c r="BG78" i="8"/>
  <c r="BH78" i="8"/>
  <c r="BI77" i="8"/>
  <c r="BH37" i="8"/>
  <c r="BJ37" i="8"/>
  <c r="BF38" i="8"/>
  <c r="BK37" i="8"/>
  <c r="BG38" i="8"/>
  <c r="BC37" i="8"/>
  <c r="BW29" i="8" l="1"/>
  <c r="BR65" i="39" s="1"/>
  <c r="BW69" i="8"/>
  <c r="BR90" i="39" s="1"/>
  <c r="BL10" i="34"/>
  <c r="BK12" i="34"/>
  <c r="BK13" i="34" s="1"/>
  <c r="BB37" i="8"/>
  <c r="AZ37" i="8"/>
  <c r="BA37" i="8"/>
  <c r="BG77" i="8"/>
  <c r="AZ78" i="8"/>
  <c r="BJ77" i="8"/>
  <c r="BG37" i="8"/>
  <c r="BL38" i="8"/>
  <c r="BE69" i="39"/>
  <c r="AY38" i="8"/>
  <c r="AZ38" i="8"/>
  <c r="BL78" i="8"/>
  <c r="AX38" i="8"/>
  <c r="BD38" i="8"/>
  <c r="AY66" i="39"/>
  <c r="BD37" i="8"/>
  <c r="BD69" i="39"/>
  <c r="BI38" i="8"/>
  <c r="BF91" i="39"/>
  <c r="BK77" i="8"/>
  <c r="AX94" i="39"/>
  <c r="BC78" i="8"/>
  <c r="BD94" i="39"/>
  <c r="BI78" i="8"/>
  <c r="BF69" i="39"/>
  <c r="BK38" i="8"/>
  <c r="AV69" i="39"/>
  <c r="BA38" i="8"/>
  <c r="BF94" i="39"/>
  <c r="BK78" i="8"/>
  <c r="AX69" i="39"/>
  <c r="BC38" i="8"/>
  <c r="AY78" i="8"/>
  <c r="BB78" i="8"/>
  <c r="AW94" i="39"/>
  <c r="BH77" i="8"/>
  <c r="AX78" i="8"/>
  <c r="BE38" i="8"/>
  <c r="BJ78" i="8"/>
  <c r="BE94" i="39"/>
  <c r="BA91" i="39"/>
  <c r="BF77" i="8"/>
  <c r="BG66" i="39"/>
  <c r="BL37" i="8"/>
  <c r="BA66" i="39"/>
  <c r="BF37" i="8"/>
  <c r="AY37" i="8"/>
  <c r="BD77" i="8"/>
  <c r="AY91" i="39"/>
  <c r="BD78" i="8"/>
  <c r="AW91" i="39"/>
  <c r="BB77" i="8"/>
  <c r="BA78" i="8"/>
  <c r="AV94" i="39"/>
  <c r="AZ94" i="39"/>
  <c r="BE78" i="8"/>
  <c r="BG91" i="39"/>
  <c r="BL77" i="8"/>
  <c r="BD34" i="39"/>
  <c r="BD58" i="39"/>
  <c r="BD83" i="39"/>
  <c r="BD23" i="39"/>
  <c r="BD46" i="39"/>
  <c r="BD16" i="39"/>
  <c r="BD6" i="39"/>
  <c r="AX46" i="39"/>
  <c r="AX58" i="39"/>
  <c r="AX34" i="39"/>
  <c r="AX83" i="39"/>
  <c r="BE83" i="39"/>
  <c r="BE23" i="39"/>
  <c r="BE16" i="39"/>
  <c r="BE46" i="39"/>
  <c r="BE6" i="39"/>
  <c r="BE34" i="39"/>
  <c r="BE58" i="39"/>
  <c r="AY46" i="39"/>
  <c r="AY34" i="39"/>
  <c r="AY83" i="39"/>
  <c r="AY58" i="39"/>
  <c r="BF58" i="39"/>
  <c r="BF83" i="39"/>
  <c r="BF23" i="39"/>
  <c r="BF46" i="39"/>
  <c r="BF16" i="39"/>
  <c r="BF6" i="39"/>
  <c r="BF34" i="39"/>
  <c r="BC6" i="39"/>
  <c r="BC34" i="39"/>
  <c r="BC58" i="39"/>
  <c r="BC83" i="39"/>
  <c r="BC23" i="39"/>
  <c r="BC46" i="39"/>
  <c r="BC16" i="39"/>
  <c r="AT58" i="39"/>
  <c r="AT83" i="39"/>
  <c r="AT46" i="39"/>
  <c r="AT34" i="39"/>
  <c r="BA34" i="39"/>
  <c r="BA58" i="39"/>
  <c r="BA83" i="39"/>
  <c r="BA23" i="39"/>
  <c r="BA46" i="39"/>
  <c r="BA16" i="39"/>
  <c r="BA6" i="39"/>
  <c r="AU58" i="39"/>
  <c r="AU46" i="39"/>
  <c r="AU34" i="39"/>
  <c r="AU83" i="39"/>
  <c r="AW34" i="39"/>
  <c r="AW83" i="39"/>
  <c r="AW46" i="39"/>
  <c r="AW58" i="39"/>
  <c r="BB34" i="39"/>
  <c r="BB23" i="39"/>
  <c r="BB58" i="39"/>
  <c r="BB83" i="39"/>
  <c r="BB46" i="39"/>
  <c r="BB16" i="39"/>
  <c r="BB6" i="39"/>
  <c r="AV34" i="39"/>
  <c r="AV83" i="39"/>
  <c r="AV58" i="39"/>
  <c r="AV46" i="39"/>
  <c r="AT23" i="39"/>
  <c r="AT6" i="39"/>
  <c r="AT16" i="39"/>
  <c r="AU23" i="39"/>
  <c r="AU6" i="39"/>
  <c r="AU16" i="39"/>
  <c r="AV23" i="39"/>
  <c r="AV16" i="39"/>
  <c r="AV6" i="39"/>
  <c r="AW23" i="39"/>
  <c r="AW6" i="39"/>
  <c r="AW16" i="39"/>
  <c r="AZ23" i="39"/>
  <c r="AZ6" i="39"/>
  <c r="AZ16" i="39"/>
  <c r="AZ34" i="39"/>
  <c r="AZ83" i="39"/>
  <c r="AZ46" i="39"/>
  <c r="AZ58" i="39"/>
  <c r="AX23" i="39"/>
  <c r="AX6" i="39"/>
  <c r="AX16" i="39"/>
  <c r="AY23" i="39"/>
  <c r="AY16" i="39"/>
  <c r="AY6" i="39"/>
  <c r="BP85" i="8"/>
  <c r="BO85" i="8"/>
  <c r="BN85" i="8"/>
  <c r="BM85" i="8"/>
  <c r="BL85" i="8"/>
  <c r="AS66" i="39"/>
  <c r="AX37" i="8"/>
  <c r="AS91" i="39"/>
  <c r="AX77" i="8"/>
  <c r="AS83" i="39"/>
  <c r="AS58" i="39"/>
  <c r="AS46" i="39"/>
  <c r="AS34" i="39"/>
  <c r="AS23" i="39"/>
  <c r="AS16" i="39"/>
  <c r="AS6" i="39"/>
  <c r="BX29" i="8" l="1"/>
  <c r="BS65" i="39" s="1"/>
  <c r="BX69" i="8"/>
  <c r="BS90" i="39" s="1"/>
  <c r="BM10" i="34"/>
  <c r="BL12" i="34"/>
  <c r="BL13" i="34" s="1"/>
  <c r="BI83" i="39"/>
  <c r="BI34" i="39"/>
  <c r="BI58" i="39"/>
  <c r="BI23" i="39"/>
  <c r="BI16" i="39"/>
  <c r="BI6" i="39"/>
  <c r="BI46" i="39"/>
  <c r="BJ46" i="39"/>
  <c r="BJ34" i="39"/>
  <c r="BJ83" i="39"/>
  <c r="BJ58" i="39"/>
  <c r="BJ23" i="39"/>
  <c r="BJ16" i="39"/>
  <c r="BJ6" i="39"/>
  <c r="BK16" i="39"/>
  <c r="BK6" i="39"/>
  <c r="BK83" i="39"/>
  <c r="BK58" i="39"/>
  <c r="BK23" i="39"/>
  <c r="BK46" i="39"/>
  <c r="BK34" i="39"/>
  <c r="BH58" i="39"/>
  <c r="BH23" i="39"/>
  <c r="BH16" i="39"/>
  <c r="BH6" i="39"/>
  <c r="BH46" i="39"/>
  <c r="BH83" i="39"/>
  <c r="BH34" i="39"/>
  <c r="BG58" i="39"/>
  <c r="BG83" i="39"/>
  <c r="BG23" i="39"/>
  <c r="BG46" i="39"/>
  <c r="BG16" i="39"/>
  <c r="BG6" i="39"/>
  <c r="BG34" i="39"/>
  <c r="I26" i="39"/>
  <c r="H26" i="39"/>
  <c r="G26" i="39"/>
  <c r="F26" i="39"/>
  <c r="E26" i="39"/>
  <c r="D26" i="39"/>
  <c r="C26" i="39"/>
  <c r="H58" i="8"/>
  <c r="H18" i="8"/>
  <c r="X18" i="8"/>
  <c r="W18" i="8"/>
  <c r="V18" i="8"/>
  <c r="U18" i="8"/>
  <c r="T18" i="8"/>
  <c r="S18" i="8"/>
  <c r="R18" i="8"/>
  <c r="Q18" i="8"/>
  <c r="P18" i="8"/>
  <c r="O18" i="8"/>
  <c r="N18" i="8"/>
  <c r="M18" i="8"/>
  <c r="L18" i="8"/>
  <c r="K18" i="8"/>
  <c r="J18" i="8"/>
  <c r="I18" i="8"/>
  <c r="H16" i="8"/>
  <c r="H17" i="8" s="1"/>
  <c r="H20" i="8"/>
  <c r="H19" i="8"/>
  <c r="H15" i="8"/>
  <c r="H14" i="8"/>
  <c r="H13" i="8"/>
  <c r="BY69" i="8" l="1"/>
  <c r="BT90" i="39" s="1"/>
  <c r="BY29" i="8"/>
  <c r="BT65" i="39" s="1"/>
  <c r="BN10" i="34"/>
  <c r="BM12" i="34"/>
  <c r="BM13" i="34" s="1"/>
  <c r="AR90" i="39"/>
  <c r="I90" i="39"/>
  <c r="H90" i="39"/>
  <c r="G90" i="39"/>
  <c r="F90" i="39"/>
  <c r="E90" i="39"/>
  <c r="D90" i="39"/>
  <c r="C90" i="39"/>
  <c r="AR65" i="39"/>
  <c r="I65" i="39"/>
  <c r="H65" i="39"/>
  <c r="G65" i="39"/>
  <c r="F65" i="39"/>
  <c r="E65" i="39"/>
  <c r="D65" i="39"/>
  <c r="C65" i="39"/>
  <c r="AR81" i="39"/>
  <c r="AQ81" i="39"/>
  <c r="AP81" i="39"/>
  <c r="AO81" i="39"/>
  <c r="AN81" i="39"/>
  <c r="AM81" i="39"/>
  <c r="AL81" i="39"/>
  <c r="AK81" i="39"/>
  <c r="AJ81" i="39"/>
  <c r="AI81" i="39"/>
  <c r="AH81" i="39"/>
  <c r="AG81" i="39"/>
  <c r="AF81" i="39"/>
  <c r="AE81" i="39"/>
  <c r="AD81" i="39"/>
  <c r="AC81" i="39"/>
  <c r="AB81" i="39"/>
  <c r="AA81" i="39"/>
  <c r="Z81" i="39"/>
  <c r="Y81" i="39"/>
  <c r="X81" i="39"/>
  <c r="W81" i="39"/>
  <c r="V81" i="39"/>
  <c r="U81" i="39"/>
  <c r="T81" i="39"/>
  <c r="S81" i="39"/>
  <c r="R81" i="39"/>
  <c r="Q81" i="39"/>
  <c r="P81" i="39"/>
  <c r="O81" i="39"/>
  <c r="N81" i="39"/>
  <c r="M81" i="39"/>
  <c r="L81" i="39"/>
  <c r="K81" i="39"/>
  <c r="J81" i="39"/>
  <c r="I81" i="39"/>
  <c r="H81" i="39"/>
  <c r="G81" i="39"/>
  <c r="F81" i="39"/>
  <c r="E81" i="39"/>
  <c r="D81" i="39"/>
  <c r="C81" i="39"/>
  <c r="AR56" i="39"/>
  <c r="AQ56" i="39"/>
  <c r="AP56" i="39"/>
  <c r="AO56" i="39"/>
  <c r="AN56" i="39"/>
  <c r="AM56" i="39"/>
  <c r="AL56" i="39"/>
  <c r="AK56" i="39"/>
  <c r="AJ56" i="39"/>
  <c r="AI56" i="39"/>
  <c r="AH56" i="39"/>
  <c r="AG56" i="39"/>
  <c r="AF56" i="39"/>
  <c r="AE56" i="39"/>
  <c r="AD56" i="39"/>
  <c r="AC56" i="39"/>
  <c r="AB56" i="39"/>
  <c r="AA56" i="39"/>
  <c r="Z56" i="39"/>
  <c r="Y56" i="39"/>
  <c r="X56" i="39"/>
  <c r="W56" i="39"/>
  <c r="V56" i="39"/>
  <c r="U56" i="39"/>
  <c r="T56" i="39"/>
  <c r="S56" i="39"/>
  <c r="R56" i="39"/>
  <c r="Q56" i="39"/>
  <c r="P56" i="39"/>
  <c r="O56" i="39"/>
  <c r="N56" i="39"/>
  <c r="M56" i="39"/>
  <c r="L56" i="39"/>
  <c r="K56" i="39"/>
  <c r="J56" i="39"/>
  <c r="I56" i="39"/>
  <c r="H56" i="39"/>
  <c r="G56" i="39"/>
  <c r="F56" i="39"/>
  <c r="E56" i="39"/>
  <c r="D56" i="39"/>
  <c r="C56" i="39"/>
  <c r="J8" i="33"/>
  <c r="H33" i="8"/>
  <c r="C74" i="39" s="1"/>
  <c r="L72" i="8"/>
  <c r="BZ69" i="8" l="1"/>
  <c r="BU90" i="39" s="1"/>
  <c r="BZ29" i="8"/>
  <c r="BU65" i="39" s="1"/>
  <c r="BV10" i="8"/>
  <c r="BW10" i="8"/>
  <c r="BY10" i="8"/>
  <c r="BW50" i="8"/>
  <c r="BR89" i="39" s="1"/>
  <c r="BX50" i="8"/>
  <c r="BS89" i="39" s="1"/>
  <c r="BY50" i="8"/>
  <c r="BT89" i="39" s="1"/>
  <c r="BX10" i="8"/>
  <c r="BT10" i="8"/>
  <c r="BU10" i="8"/>
  <c r="BU50" i="8"/>
  <c r="BP89" i="39" s="1"/>
  <c r="BV50" i="8"/>
  <c r="BQ89" i="39" s="1"/>
  <c r="BS50" i="8"/>
  <c r="BN89" i="39" s="1"/>
  <c r="BQ10" i="8"/>
  <c r="BL64" i="39" s="1"/>
  <c r="BR50" i="8"/>
  <c r="BM89" i="39" s="1"/>
  <c r="BR10" i="8"/>
  <c r="BM64" i="39" s="1"/>
  <c r="BQ50" i="8"/>
  <c r="BL89" i="39" s="1"/>
  <c r="BS10" i="8"/>
  <c r="BN64" i="39" s="1"/>
  <c r="BP50" i="8"/>
  <c r="BK89" i="39" s="1"/>
  <c r="BO10" i="34"/>
  <c r="BN12" i="34"/>
  <c r="BN13" i="34" s="1"/>
  <c r="BN50" i="8"/>
  <c r="BL50" i="8"/>
  <c r="BH50" i="8"/>
  <c r="BK50" i="8"/>
  <c r="BI10" i="8"/>
  <c r="BM50" i="8"/>
  <c r="BI50" i="8"/>
  <c r="BK10" i="8"/>
  <c r="BD50" i="8"/>
  <c r="AY89" i="39" s="1"/>
  <c r="AY10" i="8"/>
  <c r="AY9" i="8" s="1"/>
  <c r="BE50" i="8"/>
  <c r="AZ50" i="8"/>
  <c r="AU89" i="39" s="1"/>
  <c r="BA50" i="8"/>
  <c r="AV89" i="39" s="1"/>
  <c r="BC50" i="8"/>
  <c r="BA10" i="8"/>
  <c r="BA9" i="8" s="1"/>
  <c r="BB50" i="8"/>
  <c r="AY50" i="8"/>
  <c r="AT89" i="39" s="1"/>
  <c r="BG50" i="8"/>
  <c r="BO50" i="8"/>
  <c r="BJ50" i="8"/>
  <c r="AX50" i="8"/>
  <c r="AS89" i="39" s="1"/>
  <c r="BF50" i="8"/>
  <c r="BB10" i="8"/>
  <c r="BJ10" i="8"/>
  <c r="BC10" i="8"/>
  <c r="BC9" i="8" s="1"/>
  <c r="BD10" i="8"/>
  <c r="BD9" i="8" s="1"/>
  <c r="BG10" i="8"/>
  <c r="AX10" i="8"/>
  <c r="AX9" i="8" s="1"/>
  <c r="AZ10" i="8"/>
  <c r="BO10" i="8"/>
  <c r="BM10" i="8"/>
  <c r="BL10" i="8"/>
  <c r="BE10" i="8"/>
  <c r="BF10" i="8"/>
  <c r="BP10" i="8"/>
  <c r="BH10" i="8"/>
  <c r="BN10" i="8"/>
  <c r="E14" i="29"/>
  <c r="F14" i="29" s="1"/>
  <c r="E15" i="29"/>
  <c r="H15" i="29" s="1"/>
  <c r="C91" i="28"/>
  <c r="D13" i="29"/>
  <c r="D10" i="29"/>
  <c r="D11" i="29"/>
  <c r="D12" i="29"/>
  <c r="D9" i="29"/>
  <c r="C87" i="28"/>
  <c r="H31" i="8"/>
  <c r="D87" i="28"/>
  <c r="P31" i="8"/>
  <c r="L20" i="29"/>
  <c r="C20" i="37"/>
  <c r="C21" i="37" s="1"/>
  <c r="C17" i="37"/>
  <c r="C18" i="37" s="1"/>
  <c r="BZ10" i="8" l="1"/>
  <c r="BU64" i="39" s="1"/>
  <c r="BP49" i="8"/>
  <c r="BK88" i="39" s="1"/>
  <c r="BY49" i="8"/>
  <c r="BT88" i="39" s="1"/>
  <c r="CA69" i="8"/>
  <c r="CA29" i="8"/>
  <c r="BR9" i="8"/>
  <c r="BM63" i="39" s="1"/>
  <c r="BZ50" i="8"/>
  <c r="BU49" i="8"/>
  <c r="BP88" i="39" s="1"/>
  <c r="BZ9" i="8"/>
  <c r="BU63" i="39" s="1"/>
  <c r="BQ9" i="8"/>
  <c r="BL63" i="39" s="1"/>
  <c r="BW49" i="8"/>
  <c r="BR88" i="39" s="1"/>
  <c r="BU9" i="8"/>
  <c r="BP63" i="39" s="1"/>
  <c r="BP64" i="39"/>
  <c r="BY9" i="8"/>
  <c r="BT63" i="39" s="1"/>
  <c r="BT64" i="39"/>
  <c r="BT9" i="8"/>
  <c r="BO63" i="39" s="1"/>
  <c r="BO64" i="39"/>
  <c r="BW9" i="8"/>
  <c r="BR63" i="39" s="1"/>
  <c r="BR64" i="39"/>
  <c r="BV9" i="8"/>
  <c r="BQ63" i="39" s="1"/>
  <c r="BQ64" i="39"/>
  <c r="BV49" i="8"/>
  <c r="BQ88" i="39" s="1"/>
  <c r="BX9" i="8"/>
  <c r="BS63" i="39" s="1"/>
  <c r="BS64" i="39"/>
  <c r="BX49" i="8"/>
  <c r="BS88" i="39" s="1"/>
  <c r="BS49" i="8"/>
  <c r="BN88" i="39" s="1"/>
  <c r="BQ49" i="8"/>
  <c r="BL88" i="39" s="1"/>
  <c r="BS9" i="8"/>
  <c r="BN63" i="39" s="1"/>
  <c r="BR49" i="8"/>
  <c r="BM88" i="39" s="1"/>
  <c r="BP10" i="34"/>
  <c r="BO12" i="34"/>
  <c r="BO13" i="34" s="1"/>
  <c r="BM9" i="8"/>
  <c r="BH63" i="39" s="1"/>
  <c r="BH64" i="39"/>
  <c r="BO9" i="8"/>
  <c r="BJ63" i="39" s="1"/>
  <c r="BJ64" i="39"/>
  <c r="BP9" i="8"/>
  <c r="BK63" i="39" s="1"/>
  <c r="BK64" i="39"/>
  <c r="BN9" i="8"/>
  <c r="BI63" i="39" s="1"/>
  <c r="BI64" i="39"/>
  <c r="BM49" i="8"/>
  <c r="BH88" i="39" s="1"/>
  <c r="BH89" i="39"/>
  <c r="BO49" i="8"/>
  <c r="BJ88" i="39" s="1"/>
  <c r="BJ89" i="39"/>
  <c r="BN49" i="8"/>
  <c r="BI88" i="39" s="1"/>
  <c r="BI89" i="39"/>
  <c r="BF49" i="8"/>
  <c r="BA88" i="39" s="1"/>
  <c r="BA89" i="39"/>
  <c r="BK49" i="8"/>
  <c r="BF88" i="39" s="1"/>
  <c r="BF89" i="39"/>
  <c r="BI49" i="8"/>
  <c r="BD88" i="39" s="1"/>
  <c r="BD89" i="39"/>
  <c r="BH49" i="8"/>
  <c r="BC88" i="39" s="1"/>
  <c r="BC89" i="39"/>
  <c r="BJ49" i="8"/>
  <c r="BE88" i="39" s="1"/>
  <c r="BE89" i="39"/>
  <c r="BG49" i="8"/>
  <c r="BB88" i="39" s="1"/>
  <c r="BB89" i="39"/>
  <c r="BL49" i="8"/>
  <c r="BG88" i="39" s="1"/>
  <c r="BG89" i="39"/>
  <c r="BL9" i="8"/>
  <c r="BG63" i="39" s="1"/>
  <c r="BG64" i="39"/>
  <c r="BJ9" i="8"/>
  <c r="BE63" i="39" s="1"/>
  <c r="BE64" i="39"/>
  <c r="BK9" i="8"/>
  <c r="BF63" i="39" s="1"/>
  <c r="BF64" i="39"/>
  <c r="BI9" i="8"/>
  <c r="BD63" i="39" s="1"/>
  <c r="BD64" i="39"/>
  <c r="BH9" i="8"/>
  <c r="BC63" i="39" s="1"/>
  <c r="BC64" i="39"/>
  <c r="BG9" i="8"/>
  <c r="BB63" i="39" s="1"/>
  <c r="BB64" i="39"/>
  <c r="BF9" i="8"/>
  <c r="BA63" i="39" s="1"/>
  <c r="BA64" i="39"/>
  <c r="BA49" i="8"/>
  <c r="AV88" i="39" s="1"/>
  <c r="BD49" i="8"/>
  <c r="AY88" i="39" s="1"/>
  <c r="AY49" i="8"/>
  <c r="AT88" i="39" s="1"/>
  <c r="BC49" i="8"/>
  <c r="AX88" i="39" s="1"/>
  <c r="AX89" i="39"/>
  <c r="BE49" i="8"/>
  <c r="AZ88" i="39" s="1"/>
  <c r="AZ89" i="39"/>
  <c r="AZ49" i="8"/>
  <c r="AU88" i="39" s="1"/>
  <c r="BB49" i="8"/>
  <c r="AW88" i="39" s="1"/>
  <c r="AW89" i="39"/>
  <c r="AZ9" i="8"/>
  <c r="AU64" i="39"/>
  <c r="BB9" i="8"/>
  <c r="AW64" i="39"/>
  <c r="AV64" i="39"/>
  <c r="AX63" i="39"/>
  <c r="AT63" i="39"/>
  <c r="AY63" i="39"/>
  <c r="AY64" i="39"/>
  <c r="AT64" i="39"/>
  <c r="AV63" i="39"/>
  <c r="BE9" i="8"/>
  <c r="AZ64" i="39"/>
  <c r="AX64" i="39"/>
  <c r="AX49" i="8"/>
  <c r="AS88" i="39" s="1"/>
  <c r="AS63" i="39"/>
  <c r="AS64" i="39"/>
  <c r="F15" i="29"/>
  <c r="I15" i="29" s="1"/>
  <c r="E9" i="29"/>
  <c r="H9" i="29" s="1"/>
  <c r="BV65" i="39" l="1"/>
  <c r="CA10" i="8"/>
  <c r="BV64" i="39" s="1"/>
  <c r="BV90" i="39"/>
  <c r="CA50" i="8"/>
  <c r="BV89" i="39" s="1"/>
  <c r="CA49" i="8"/>
  <c r="BV88" i="39" s="1"/>
  <c r="CB69" i="8"/>
  <c r="CB29" i="8"/>
  <c r="BU89" i="39"/>
  <c r="BZ49" i="8"/>
  <c r="BU88" i="39" s="1"/>
  <c r="BQ10" i="34"/>
  <c r="BP12" i="34"/>
  <c r="BP13" i="34" s="1"/>
  <c r="AZ63" i="39"/>
  <c r="AW63" i="39"/>
  <c r="AU63" i="39"/>
  <c r="F9" i="29"/>
  <c r="I9" i="29" s="1"/>
  <c r="L23" i="29"/>
  <c r="CA9" i="8" l="1"/>
  <c r="BV63" i="39" s="1"/>
  <c r="BW65" i="39"/>
  <c r="CB10" i="8"/>
  <c r="BW64" i="39" s="1"/>
  <c r="BW90" i="39"/>
  <c r="CB50" i="8"/>
  <c r="BW89" i="39" s="1"/>
  <c r="CC69" i="8"/>
  <c r="CC29" i="8"/>
  <c r="BR10" i="34"/>
  <c r="BQ12" i="34"/>
  <c r="BQ13" i="34" s="1"/>
  <c r="Q29" i="8"/>
  <c r="L65" i="39" s="1"/>
  <c r="P29" i="8"/>
  <c r="K65" i="39" s="1"/>
  <c r="O29" i="8"/>
  <c r="J65" i="39" s="1"/>
  <c r="Q69" i="8"/>
  <c r="L90" i="39" s="1"/>
  <c r="P69" i="8"/>
  <c r="K90" i="39" s="1"/>
  <c r="O69" i="8"/>
  <c r="J90" i="39" s="1"/>
  <c r="CB49" i="8" l="1"/>
  <c r="BW88" i="39" s="1"/>
  <c r="CB9" i="8"/>
  <c r="BW63" i="39" s="1"/>
  <c r="BX65" i="39"/>
  <c r="CC10" i="8"/>
  <c r="BX64" i="39" s="1"/>
  <c r="BX90" i="39"/>
  <c r="CC50" i="8"/>
  <c r="BX89" i="39" s="1"/>
  <c r="CD29" i="8"/>
  <c r="CD69" i="8"/>
  <c r="BS10" i="34"/>
  <c r="BR12" i="34"/>
  <c r="BR13" i="34" s="1"/>
  <c r="BB19" i="36"/>
  <c r="BA19" i="36"/>
  <c r="AZ19" i="36"/>
  <c r="AY19" i="36"/>
  <c r="AX19" i="36"/>
  <c r="AW19" i="36"/>
  <c r="AV19" i="36"/>
  <c r="AU19" i="36"/>
  <c r="AT19" i="36"/>
  <c r="AS19" i="36"/>
  <c r="AR19" i="36"/>
  <c r="AQ19" i="36"/>
  <c r="AP19" i="36"/>
  <c r="AO19" i="36"/>
  <c r="AN19" i="36"/>
  <c r="AM19" i="36"/>
  <c r="AL19" i="36"/>
  <c r="AK19" i="36"/>
  <c r="AJ19" i="36"/>
  <c r="AI19" i="36"/>
  <c r="AH19" i="36"/>
  <c r="AG19" i="36"/>
  <c r="AF19" i="36"/>
  <c r="AE19" i="36"/>
  <c r="AD19" i="36"/>
  <c r="AC19" i="36"/>
  <c r="AB19" i="36"/>
  <c r="AA19" i="36"/>
  <c r="Z19" i="36"/>
  <c r="Y19" i="36"/>
  <c r="X19" i="36"/>
  <c r="W19" i="36"/>
  <c r="V19" i="36"/>
  <c r="U19" i="36"/>
  <c r="T19" i="36"/>
  <c r="S19" i="36"/>
  <c r="R19" i="36"/>
  <c r="Q19" i="36"/>
  <c r="P19" i="36"/>
  <c r="O19" i="36"/>
  <c r="N19" i="36"/>
  <c r="M19" i="36"/>
  <c r="L19" i="36"/>
  <c r="K19" i="36"/>
  <c r="J19" i="36"/>
  <c r="I19" i="36"/>
  <c r="H19" i="36"/>
  <c r="G19" i="36"/>
  <c r="F19" i="36"/>
  <c r="E19" i="36"/>
  <c r="D19" i="36"/>
  <c r="C19" i="36"/>
  <c r="BB18" i="36"/>
  <c r="BB20" i="36" s="1"/>
  <c r="BB22" i="36" s="1"/>
  <c r="BA18" i="36"/>
  <c r="BA20" i="36" s="1"/>
  <c r="AZ18" i="36"/>
  <c r="AY18" i="36"/>
  <c r="AY20" i="36" s="1"/>
  <c r="AY22" i="36" s="1"/>
  <c r="AX18" i="36"/>
  <c r="AW18" i="36"/>
  <c r="AV18" i="36"/>
  <c r="AU18" i="36"/>
  <c r="AT18" i="36"/>
  <c r="AT20" i="36" s="1"/>
  <c r="AT22" i="36" s="1"/>
  <c r="AS18" i="36"/>
  <c r="AS20" i="36" s="1"/>
  <c r="AR18" i="36"/>
  <c r="AQ18" i="36"/>
  <c r="AQ20" i="36" s="1"/>
  <c r="AQ22" i="36" s="1"/>
  <c r="AP18" i="36"/>
  <c r="AO18" i="36"/>
  <c r="AN18" i="36"/>
  <c r="AM18" i="36"/>
  <c r="AL18" i="36"/>
  <c r="AL20" i="36" s="1"/>
  <c r="AL22" i="36" s="1"/>
  <c r="AK18" i="36"/>
  <c r="AK20" i="36" s="1"/>
  <c r="AJ18" i="36"/>
  <c r="AI18" i="36"/>
  <c r="AI20" i="36" s="1"/>
  <c r="AI22" i="36" s="1"/>
  <c r="AH18" i="36"/>
  <c r="AG18" i="36"/>
  <c r="AF18" i="36"/>
  <c r="AE18" i="36"/>
  <c r="AD18" i="36"/>
  <c r="AD20" i="36" s="1"/>
  <c r="AD22" i="36" s="1"/>
  <c r="AC18" i="36"/>
  <c r="AC20" i="36" s="1"/>
  <c r="AB18" i="36"/>
  <c r="AA18" i="36"/>
  <c r="AA20" i="36" s="1"/>
  <c r="AA22" i="36" s="1"/>
  <c r="Z18" i="36"/>
  <c r="Y18" i="36"/>
  <c r="X18" i="36"/>
  <c r="W18" i="36"/>
  <c r="V18" i="36"/>
  <c r="V20" i="36" s="1"/>
  <c r="V22" i="36" s="1"/>
  <c r="U18" i="36"/>
  <c r="U20" i="36" s="1"/>
  <c r="T18" i="36"/>
  <c r="S18" i="36"/>
  <c r="S20" i="36" s="1"/>
  <c r="S22" i="36" s="1"/>
  <c r="R18" i="36"/>
  <c r="Q18" i="36"/>
  <c r="P18" i="36"/>
  <c r="O18" i="36"/>
  <c r="N18" i="36"/>
  <c r="N20" i="36" s="1"/>
  <c r="N22" i="36" s="1"/>
  <c r="M18" i="36"/>
  <c r="M20" i="36" s="1"/>
  <c r="L18" i="36"/>
  <c r="L20" i="36" s="1"/>
  <c r="K18" i="36"/>
  <c r="K20" i="36" s="1"/>
  <c r="K22" i="36" s="1"/>
  <c r="J18" i="36"/>
  <c r="I18" i="36"/>
  <c r="H18" i="36"/>
  <c r="G18" i="36"/>
  <c r="F18" i="36"/>
  <c r="F20" i="36" s="1"/>
  <c r="F22" i="36" s="1"/>
  <c r="E18" i="36"/>
  <c r="E20" i="36" s="1"/>
  <c r="D18" i="36"/>
  <c r="D20" i="36" s="1"/>
  <c r="C18" i="36"/>
  <c r="CC49" i="8" l="1"/>
  <c r="BX88" i="39" s="1"/>
  <c r="CC9" i="8"/>
  <c r="BX63" i="39" s="1"/>
  <c r="BY90" i="39"/>
  <c r="CD50" i="8"/>
  <c r="BY89" i="39" s="1"/>
  <c r="BY65" i="39"/>
  <c r="CD10" i="8"/>
  <c r="BY64" i="39" s="1"/>
  <c r="CE29" i="8"/>
  <c r="CE69" i="8"/>
  <c r="T20" i="36"/>
  <c r="AB20" i="36"/>
  <c r="AB23" i="36" s="1"/>
  <c r="AJ20" i="36"/>
  <c r="AJ22" i="36" s="1"/>
  <c r="AR20" i="36"/>
  <c r="AR22" i="36" s="1"/>
  <c r="AZ20" i="36"/>
  <c r="AZ22" i="36" s="1"/>
  <c r="BT10" i="34"/>
  <c r="BS12" i="34"/>
  <c r="BS13" i="34" s="1"/>
  <c r="C20" i="36"/>
  <c r="C22" i="36" s="1"/>
  <c r="F23" i="36"/>
  <c r="N23" i="36"/>
  <c r="V23" i="36"/>
  <c r="AD23" i="36"/>
  <c r="AL23" i="36"/>
  <c r="AT23" i="36"/>
  <c r="BB23" i="36"/>
  <c r="K23" i="36"/>
  <c r="S23" i="36"/>
  <c r="AA23" i="36"/>
  <c r="AI23" i="36"/>
  <c r="AQ23" i="36"/>
  <c r="AY23" i="36"/>
  <c r="D23" i="36"/>
  <c r="L23" i="36"/>
  <c r="T23" i="36"/>
  <c r="AZ23" i="36"/>
  <c r="E23" i="36"/>
  <c r="M23" i="36"/>
  <c r="U23" i="36"/>
  <c r="AC23" i="36"/>
  <c r="AK23" i="36"/>
  <c r="AS23" i="36"/>
  <c r="BA23" i="36"/>
  <c r="G20" i="36"/>
  <c r="G23" i="36" s="1"/>
  <c r="W20" i="36"/>
  <c r="W23" i="36" s="1"/>
  <c r="AM20" i="36"/>
  <c r="AM23" i="36" s="1"/>
  <c r="H20" i="36"/>
  <c r="H23" i="36" s="1"/>
  <c r="P20" i="36"/>
  <c r="P23" i="36" s="1"/>
  <c r="X20" i="36"/>
  <c r="X22" i="36" s="1"/>
  <c r="AF20" i="36"/>
  <c r="AF23" i="36" s="1"/>
  <c r="AN20" i="36"/>
  <c r="AN22" i="36" s="1"/>
  <c r="AV20" i="36"/>
  <c r="AV23" i="36" s="1"/>
  <c r="D22" i="36"/>
  <c r="L22" i="36"/>
  <c r="T22" i="36"/>
  <c r="O20" i="36"/>
  <c r="O23" i="36" s="1"/>
  <c r="AE20" i="36"/>
  <c r="AE23" i="36" s="1"/>
  <c r="AU20" i="36"/>
  <c r="AU23" i="36" s="1"/>
  <c r="I20" i="36"/>
  <c r="I22" i="36" s="1"/>
  <c r="Q20" i="36"/>
  <c r="Q22" i="36" s="1"/>
  <c r="Y20" i="36"/>
  <c r="Y23" i="36" s="1"/>
  <c r="AG20" i="36"/>
  <c r="AG22" i="36" s="1"/>
  <c r="AO20" i="36"/>
  <c r="AO23" i="36" s="1"/>
  <c r="AW20" i="36"/>
  <c r="AW22" i="36" s="1"/>
  <c r="E22" i="36"/>
  <c r="M22" i="36"/>
  <c r="U22" i="36"/>
  <c r="AC22" i="36"/>
  <c r="AK22" i="36"/>
  <c r="AS22" i="36"/>
  <c r="BA22" i="36"/>
  <c r="J20" i="36"/>
  <c r="J23" i="36" s="1"/>
  <c r="AP20" i="36"/>
  <c r="AP23" i="36" s="1"/>
  <c r="R20" i="36"/>
  <c r="R23" i="36" s="1"/>
  <c r="AX20" i="36"/>
  <c r="AX23" i="36" s="1"/>
  <c r="AH20" i="36"/>
  <c r="AH23" i="36" s="1"/>
  <c r="Z20" i="36"/>
  <c r="Z23" i="36" s="1"/>
  <c r="CD49" i="8" l="1"/>
  <c r="BY88" i="39" s="1"/>
  <c r="CD9" i="8"/>
  <c r="BY63" i="39" s="1"/>
  <c r="BZ90" i="39"/>
  <c r="CE50" i="8"/>
  <c r="BZ89" i="39" s="1"/>
  <c r="BZ65" i="39"/>
  <c r="CE10" i="8"/>
  <c r="CF29" i="8"/>
  <c r="CF69" i="8"/>
  <c r="AB22" i="36"/>
  <c r="AR23" i="36"/>
  <c r="AJ23" i="36"/>
  <c r="BU10" i="34"/>
  <c r="BT12" i="34"/>
  <c r="BT13" i="34" s="1"/>
  <c r="C23" i="36"/>
  <c r="AV22" i="36"/>
  <c r="AF22" i="36"/>
  <c r="P22" i="36"/>
  <c r="O22" i="36"/>
  <c r="Q25" i="36"/>
  <c r="R22" i="36"/>
  <c r="AM22" i="36"/>
  <c r="AG23" i="36"/>
  <c r="J22" i="36"/>
  <c r="AW23" i="36"/>
  <c r="W22" i="36"/>
  <c r="Q23" i="36"/>
  <c r="AU22" i="36"/>
  <c r="G22" i="36"/>
  <c r="AO22" i="36"/>
  <c r="Z22" i="36"/>
  <c r="H22" i="36"/>
  <c r="I23" i="36"/>
  <c r="Y22" i="36"/>
  <c r="AX22" i="36"/>
  <c r="AE22" i="36"/>
  <c r="AN23" i="36"/>
  <c r="X23" i="36"/>
  <c r="AP22" i="36"/>
  <c r="AH22" i="36"/>
  <c r="CE49" i="8" l="1"/>
  <c r="BZ88" i="39" s="1"/>
  <c r="CA90" i="39"/>
  <c r="CF50" i="8"/>
  <c r="CA89" i="39" s="1"/>
  <c r="CA65" i="39"/>
  <c r="CF10" i="8"/>
  <c r="CA64" i="39" s="1"/>
  <c r="CE9" i="8"/>
  <c r="BZ63" i="39" s="1"/>
  <c r="BZ64" i="39"/>
  <c r="CG29" i="8"/>
  <c r="CG69" i="8"/>
  <c r="S26" i="36"/>
  <c r="V26" i="36"/>
  <c r="O26" i="36"/>
  <c r="BB26" i="36"/>
  <c r="V25" i="36"/>
  <c r="BV10" i="34"/>
  <c r="BU12" i="34"/>
  <c r="BU13" i="34" s="1"/>
  <c r="AM26" i="36"/>
  <c r="AL26" i="36"/>
  <c r="AH25" i="36"/>
  <c r="AT25" i="36"/>
  <c r="AT26" i="36"/>
  <c r="R25" i="36"/>
  <c r="AQ26" i="36"/>
  <c r="AA25" i="36"/>
  <c r="K26" i="36"/>
  <c r="BB25" i="36"/>
  <c r="D25" i="24" s="1"/>
  <c r="J20" i="24" s="1"/>
  <c r="Y26" i="36"/>
  <c r="W26" i="36"/>
  <c r="U26" i="36"/>
  <c r="U25" i="36"/>
  <c r="T26" i="36"/>
  <c r="T25" i="36"/>
  <c r="Z26" i="36"/>
  <c r="BA26" i="36"/>
  <c r="BA25" i="36"/>
  <c r="AW26" i="36"/>
  <c r="AZ26" i="36"/>
  <c r="AW25" i="36"/>
  <c r="AZ25" i="36"/>
  <c r="AV26" i="36"/>
  <c r="AV25" i="36"/>
  <c r="O25" i="36"/>
  <c r="AE26" i="36"/>
  <c r="AE25" i="36"/>
  <c r="AN26" i="36"/>
  <c r="AN25" i="36"/>
  <c r="AD25" i="36"/>
  <c r="Z25" i="36"/>
  <c r="N25" i="36"/>
  <c r="N26" i="36"/>
  <c r="AD26" i="36"/>
  <c r="AU26" i="36"/>
  <c r="AU25" i="36"/>
  <c r="AP25" i="36"/>
  <c r="AO26" i="36"/>
  <c r="AY25" i="36"/>
  <c r="AQ25" i="36"/>
  <c r="AX25" i="36"/>
  <c r="X26" i="36"/>
  <c r="X25" i="36"/>
  <c r="AC26" i="36"/>
  <c r="AC25" i="36"/>
  <c r="AB26" i="36"/>
  <c r="AB25" i="36"/>
  <c r="P26" i="36"/>
  <c r="P25" i="36"/>
  <c r="AF26" i="36"/>
  <c r="AF25" i="36"/>
  <c r="S25" i="36"/>
  <c r="AI26" i="36"/>
  <c r="J25" i="36"/>
  <c r="M26" i="36"/>
  <c r="M25" i="36"/>
  <c r="L26" i="36"/>
  <c r="L25" i="36"/>
  <c r="I25" i="36"/>
  <c r="AX26" i="36"/>
  <c r="Y25" i="36"/>
  <c r="K25" i="36"/>
  <c r="AA26" i="36"/>
  <c r="W25" i="36"/>
  <c r="AI25" i="36"/>
  <c r="AP26" i="36"/>
  <c r="J26" i="36"/>
  <c r="AO25" i="36"/>
  <c r="AS26" i="36"/>
  <c r="AS25" i="36"/>
  <c r="AR26" i="36"/>
  <c r="AR25" i="36"/>
  <c r="I26" i="36"/>
  <c r="AK26" i="36"/>
  <c r="AK25" i="36"/>
  <c r="AJ26" i="36"/>
  <c r="AG25" i="36"/>
  <c r="AJ25" i="36"/>
  <c r="AY26" i="36"/>
  <c r="AH26" i="36"/>
  <c r="AL25" i="36"/>
  <c r="AM25" i="36"/>
  <c r="Q26" i="36"/>
  <c r="R26" i="36"/>
  <c r="AG26" i="36"/>
  <c r="I11" i="8"/>
  <c r="J11" i="8"/>
  <c r="K11" i="8"/>
  <c r="L11" i="8"/>
  <c r="M11" i="8"/>
  <c r="N11" i="8"/>
  <c r="I12" i="8"/>
  <c r="J12" i="8"/>
  <c r="K12" i="8"/>
  <c r="L12" i="8"/>
  <c r="M12" i="8"/>
  <c r="H72" i="39" s="1"/>
  <c r="N12" i="8"/>
  <c r="I13" i="8"/>
  <c r="J13" i="8"/>
  <c r="K13" i="8"/>
  <c r="L13" i="8"/>
  <c r="M13" i="8"/>
  <c r="N13" i="8"/>
  <c r="I14" i="8"/>
  <c r="J14" i="8"/>
  <c r="K14" i="8"/>
  <c r="L14" i="8"/>
  <c r="M14" i="8"/>
  <c r="N14" i="8"/>
  <c r="I15" i="8"/>
  <c r="J15" i="8"/>
  <c r="K15" i="8"/>
  <c r="L15" i="8"/>
  <c r="M15" i="8"/>
  <c r="N15" i="8"/>
  <c r="I16" i="8"/>
  <c r="I17" i="8" s="1"/>
  <c r="D73" i="39" s="1"/>
  <c r="J16" i="8"/>
  <c r="J17" i="8" s="1"/>
  <c r="E73" i="39" s="1"/>
  <c r="K16" i="8"/>
  <c r="K17" i="8" s="1"/>
  <c r="F73" i="39" s="1"/>
  <c r="L16" i="8"/>
  <c r="L17" i="8" s="1"/>
  <c r="G73" i="39" s="1"/>
  <c r="M16" i="8"/>
  <c r="M17" i="8" s="1"/>
  <c r="H73" i="39" s="1"/>
  <c r="N16" i="8"/>
  <c r="N17" i="8" s="1"/>
  <c r="I73" i="39" s="1"/>
  <c r="I19" i="8"/>
  <c r="J19" i="8"/>
  <c r="K19" i="8"/>
  <c r="L19" i="8"/>
  <c r="M19" i="8"/>
  <c r="N19" i="8"/>
  <c r="I20" i="8"/>
  <c r="J20" i="8"/>
  <c r="K20" i="8"/>
  <c r="L20" i="8"/>
  <c r="M20" i="8"/>
  <c r="N20" i="8"/>
  <c r="H21" i="8"/>
  <c r="I21" i="8"/>
  <c r="J21" i="8"/>
  <c r="K21" i="8"/>
  <c r="L21" i="8"/>
  <c r="M21" i="8"/>
  <c r="N21" i="8"/>
  <c r="H22" i="8"/>
  <c r="I22" i="8"/>
  <c r="J22" i="8"/>
  <c r="K22" i="8"/>
  <c r="L22" i="8"/>
  <c r="M22" i="8"/>
  <c r="N22" i="8"/>
  <c r="H23" i="8"/>
  <c r="C68" i="39" s="1"/>
  <c r="I23" i="8"/>
  <c r="J23" i="8"/>
  <c r="K23" i="8"/>
  <c r="L23" i="8"/>
  <c r="G68" i="39" s="1"/>
  <c r="M23" i="8"/>
  <c r="N23" i="8"/>
  <c r="H26" i="8"/>
  <c r="C71" i="39" s="1"/>
  <c r="I26" i="8"/>
  <c r="J26" i="8"/>
  <c r="K26" i="8"/>
  <c r="L26" i="8"/>
  <c r="M26" i="8"/>
  <c r="N26" i="8"/>
  <c r="I31" i="8"/>
  <c r="J31" i="8"/>
  <c r="K31" i="8"/>
  <c r="L31" i="8"/>
  <c r="M31" i="8"/>
  <c r="N31" i="8"/>
  <c r="H32" i="8"/>
  <c r="C75" i="39" s="1"/>
  <c r="I32" i="8"/>
  <c r="J32" i="8"/>
  <c r="K32" i="8"/>
  <c r="L32" i="8"/>
  <c r="M32" i="8"/>
  <c r="N32" i="8"/>
  <c r="I33" i="8"/>
  <c r="D74" i="39" s="1"/>
  <c r="J33" i="8"/>
  <c r="E74" i="39" s="1"/>
  <c r="K33" i="8"/>
  <c r="F74" i="39" s="1"/>
  <c r="L33" i="8"/>
  <c r="G74" i="39" s="1"/>
  <c r="M33" i="8"/>
  <c r="H74" i="39" s="1"/>
  <c r="N33" i="8"/>
  <c r="I74" i="39" s="1"/>
  <c r="H51" i="8"/>
  <c r="I51" i="8"/>
  <c r="J51" i="8"/>
  <c r="K51" i="8"/>
  <c r="L51" i="8"/>
  <c r="M51" i="8"/>
  <c r="N51" i="8"/>
  <c r="H52" i="8"/>
  <c r="I52" i="8"/>
  <c r="J52" i="8"/>
  <c r="K52" i="8"/>
  <c r="L52" i="8"/>
  <c r="M52" i="8"/>
  <c r="N52" i="8"/>
  <c r="H53" i="8"/>
  <c r="I53" i="8"/>
  <c r="J53" i="8"/>
  <c r="K53" i="8"/>
  <c r="L53" i="8"/>
  <c r="M53" i="8"/>
  <c r="N53" i="8"/>
  <c r="H54" i="8"/>
  <c r="I54" i="8"/>
  <c r="J54" i="8"/>
  <c r="K54" i="8"/>
  <c r="L54" i="8"/>
  <c r="M54" i="8"/>
  <c r="N54" i="8"/>
  <c r="H55" i="8"/>
  <c r="I55" i="8"/>
  <c r="J55" i="8"/>
  <c r="K55" i="8"/>
  <c r="L55" i="8"/>
  <c r="M55" i="8"/>
  <c r="N55" i="8"/>
  <c r="H56" i="8"/>
  <c r="I56" i="8"/>
  <c r="I57" i="8" s="1"/>
  <c r="D98" i="39" s="1"/>
  <c r="J56" i="8"/>
  <c r="J57" i="8" s="1"/>
  <c r="E98" i="39" s="1"/>
  <c r="K56" i="8"/>
  <c r="K57" i="8" s="1"/>
  <c r="F98" i="39" s="1"/>
  <c r="L56" i="8"/>
  <c r="L57" i="8" s="1"/>
  <c r="G98" i="39" s="1"/>
  <c r="M56" i="8"/>
  <c r="M57" i="8" s="1"/>
  <c r="H98" i="39" s="1"/>
  <c r="N56" i="8"/>
  <c r="N57" i="8" s="1"/>
  <c r="I98" i="39" s="1"/>
  <c r="I58" i="8"/>
  <c r="J58" i="8"/>
  <c r="K58" i="8"/>
  <c r="L58" i="8"/>
  <c r="M58" i="8"/>
  <c r="N58" i="8"/>
  <c r="H59" i="8"/>
  <c r="I59" i="8"/>
  <c r="J59" i="8"/>
  <c r="K59" i="8"/>
  <c r="L59" i="8"/>
  <c r="M59" i="8"/>
  <c r="N59" i="8"/>
  <c r="H60" i="8"/>
  <c r="I60" i="8"/>
  <c r="J60" i="8"/>
  <c r="K60" i="8"/>
  <c r="L60" i="8"/>
  <c r="M60" i="8"/>
  <c r="N60" i="8"/>
  <c r="H61" i="8"/>
  <c r="I61" i="8"/>
  <c r="J61" i="8"/>
  <c r="K61" i="8"/>
  <c r="L61" i="8"/>
  <c r="M61" i="8"/>
  <c r="N61" i="8"/>
  <c r="H62" i="8"/>
  <c r="I62" i="8"/>
  <c r="J62" i="8"/>
  <c r="K62" i="8"/>
  <c r="L62" i="8"/>
  <c r="M62" i="8"/>
  <c r="N62" i="8"/>
  <c r="H63" i="8"/>
  <c r="C93" i="39" s="1"/>
  <c r="I63" i="8"/>
  <c r="D93" i="39" s="1"/>
  <c r="J63" i="8"/>
  <c r="E93" i="39" s="1"/>
  <c r="K63" i="8"/>
  <c r="F93" i="39" s="1"/>
  <c r="L63" i="8"/>
  <c r="G93" i="39" s="1"/>
  <c r="M63" i="8"/>
  <c r="H93" i="39" s="1"/>
  <c r="N63" i="8"/>
  <c r="I93" i="39" s="1"/>
  <c r="H66" i="8"/>
  <c r="C96" i="39" s="1"/>
  <c r="I66" i="8"/>
  <c r="D96" i="39" s="1"/>
  <c r="J66" i="8"/>
  <c r="E96" i="39" s="1"/>
  <c r="K66" i="8"/>
  <c r="F96" i="39" s="1"/>
  <c r="L66" i="8"/>
  <c r="G96" i="39" s="1"/>
  <c r="M66" i="8"/>
  <c r="H96" i="39" s="1"/>
  <c r="N66" i="8"/>
  <c r="I96" i="39" s="1"/>
  <c r="H71" i="8"/>
  <c r="I71" i="8"/>
  <c r="J71" i="8"/>
  <c r="K71" i="8"/>
  <c r="L71" i="8"/>
  <c r="G100" i="39" s="1"/>
  <c r="M71" i="8"/>
  <c r="N71" i="8"/>
  <c r="H72" i="8"/>
  <c r="I72" i="8"/>
  <c r="J72" i="8"/>
  <c r="K72" i="8"/>
  <c r="M72" i="8"/>
  <c r="N72" i="8"/>
  <c r="H73" i="8"/>
  <c r="C99" i="39" s="1"/>
  <c r="I73" i="8"/>
  <c r="D99" i="39" s="1"/>
  <c r="J73" i="8"/>
  <c r="E99" i="39" s="1"/>
  <c r="K73" i="8"/>
  <c r="F99" i="39" s="1"/>
  <c r="L73" i="8"/>
  <c r="G99" i="39" s="1"/>
  <c r="M73" i="8"/>
  <c r="H99" i="39" s="1"/>
  <c r="N73" i="8"/>
  <c r="I99" i="39" s="1"/>
  <c r="I5" i="24"/>
  <c r="Z69" i="8"/>
  <c r="U90" i="39" s="1"/>
  <c r="AV29" i="8"/>
  <c r="AQ65" i="39" s="1"/>
  <c r="AU69" i="8"/>
  <c r="AP90" i="39" s="1"/>
  <c r="AT69" i="8"/>
  <c r="AO90" i="39" s="1"/>
  <c r="AS29" i="8"/>
  <c r="AN65" i="39" s="1"/>
  <c r="AR69" i="8"/>
  <c r="AM90" i="39" s="1"/>
  <c r="AQ69" i="8"/>
  <c r="AL90" i="39" s="1"/>
  <c r="AO29" i="8"/>
  <c r="AJ65" i="39" s="1"/>
  <c r="AN29" i="8"/>
  <c r="AI65" i="39" s="1"/>
  <c r="AM29" i="8"/>
  <c r="AH65" i="39" s="1"/>
  <c r="AI29" i="8"/>
  <c r="AD65" i="39" s="1"/>
  <c r="AH69" i="8"/>
  <c r="AC90" i="39" s="1"/>
  <c r="AG29" i="8"/>
  <c r="AB65" i="39" s="1"/>
  <c r="AF29" i="8"/>
  <c r="AA65" i="39" s="1"/>
  <c r="AE69" i="8"/>
  <c r="Z90" i="39" s="1"/>
  <c r="T65" i="39"/>
  <c r="X29" i="8"/>
  <c r="S65" i="39" s="1"/>
  <c r="W69" i="8"/>
  <c r="R90" i="39" s="1"/>
  <c r="V69" i="8"/>
  <c r="Q90" i="39" s="1"/>
  <c r="U29" i="8"/>
  <c r="P65" i="39" s="1"/>
  <c r="CF49" i="8" l="1"/>
  <c r="CA88" i="39" s="1"/>
  <c r="CF9" i="8"/>
  <c r="CA63" i="39" s="1"/>
  <c r="CH29" i="8"/>
  <c r="CH69" i="8"/>
  <c r="CB90" i="39"/>
  <c r="CG50" i="8"/>
  <c r="CB89" i="39" s="1"/>
  <c r="CB65" i="39"/>
  <c r="CG10" i="8"/>
  <c r="BW10" i="34"/>
  <c r="BV12" i="34"/>
  <c r="BV13" i="34" s="1"/>
  <c r="F100" i="39"/>
  <c r="E100" i="39"/>
  <c r="D100" i="39"/>
  <c r="E75" i="39"/>
  <c r="C97" i="39"/>
  <c r="F75" i="39"/>
  <c r="H57" i="8"/>
  <c r="C98" i="39" s="1"/>
  <c r="C100" i="39"/>
  <c r="H97" i="39"/>
  <c r="G97" i="39"/>
  <c r="D72" i="39"/>
  <c r="C73" i="39"/>
  <c r="G72" i="39"/>
  <c r="I97" i="39"/>
  <c r="D75" i="39"/>
  <c r="N24" i="8"/>
  <c r="I68" i="39"/>
  <c r="F72" i="39"/>
  <c r="N27" i="8"/>
  <c r="I71" i="39"/>
  <c r="M24" i="8"/>
  <c r="H68" i="39"/>
  <c r="E72" i="39"/>
  <c r="I27" i="8"/>
  <c r="D71" i="39"/>
  <c r="M27" i="8"/>
  <c r="H71" i="39"/>
  <c r="F97" i="39"/>
  <c r="I75" i="39"/>
  <c r="L27" i="8"/>
  <c r="G70" i="39" s="1"/>
  <c r="G71" i="39"/>
  <c r="K24" i="8"/>
  <c r="F68" i="39"/>
  <c r="H36" i="8"/>
  <c r="C72" i="39"/>
  <c r="H10" i="8"/>
  <c r="J18" i="24"/>
  <c r="I100" i="39"/>
  <c r="E97" i="39"/>
  <c r="H75" i="39"/>
  <c r="K27" i="8"/>
  <c r="F71" i="39"/>
  <c r="J24" i="8"/>
  <c r="E68" i="39"/>
  <c r="J19" i="24"/>
  <c r="H100" i="39"/>
  <c r="D97" i="39"/>
  <c r="G75" i="39"/>
  <c r="J27" i="8"/>
  <c r="E71" i="39"/>
  <c r="I24" i="8"/>
  <c r="D68" i="39"/>
  <c r="I72" i="39"/>
  <c r="K36" i="8"/>
  <c r="M76" i="8"/>
  <c r="M50" i="8"/>
  <c r="H89" i="39" s="1"/>
  <c r="L76" i="8"/>
  <c r="L50" i="8"/>
  <c r="G89" i="39" s="1"/>
  <c r="I36" i="8"/>
  <c r="J50" i="8"/>
  <c r="E89" i="39" s="1"/>
  <c r="J76" i="8"/>
  <c r="K76" i="8"/>
  <c r="K50" i="8"/>
  <c r="F89" i="39" s="1"/>
  <c r="I50" i="8"/>
  <c r="D89" i="39" s="1"/>
  <c r="I76" i="8"/>
  <c r="N36" i="8"/>
  <c r="H50" i="8"/>
  <c r="C89" i="39" s="1"/>
  <c r="H76" i="8"/>
  <c r="M36" i="8"/>
  <c r="L36" i="8"/>
  <c r="N76" i="8"/>
  <c r="N50" i="8"/>
  <c r="I89" i="39" s="1"/>
  <c r="J36" i="8"/>
  <c r="M67" i="8"/>
  <c r="L64" i="8"/>
  <c r="N67" i="8"/>
  <c r="L67" i="8"/>
  <c r="K64" i="8"/>
  <c r="H67" i="8"/>
  <c r="K67" i="8"/>
  <c r="N64" i="8"/>
  <c r="M64" i="8"/>
  <c r="J64" i="8"/>
  <c r="J67" i="8"/>
  <c r="I64" i="8"/>
  <c r="I67" i="8"/>
  <c r="H64" i="8"/>
  <c r="L24" i="8"/>
  <c r="G67" i="39" s="1"/>
  <c r="H27" i="8"/>
  <c r="H24" i="8"/>
  <c r="AQ29" i="8"/>
  <c r="AL65" i="39" s="1"/>
  <c r="AA29" i="8"/>
  <c r="V65" i="39" s="1"/>
  <c r="AA69" i="8"/>
  <c r="V90" i="39" s="1"/>
  <c r="N90" i="39"/>
  <c r="S29" i="8"/>
  <c r="N65" i="39" s="1"/>
  <c r="Z29" i="8"/>
  <c r="U65" i="39" s="1"/>
  <c r="AH29" i="8"/>
  <c r="AC65" i="39" s="1"/>
  <c r="AC69" i="8"/>
  <c r="X90" i="39" s="1"/>
  <c r="AC29" i="8"/>
  <c r="X65" i="39" s="1"/>
  <c r="AD29" i="8"/>
  <c r="Y65" i="39" s="1"/>
  <c r="AD69" i="8"/>
  <c r="Y90" i="39" s="1"/>
  <c r="R29" i="8"/>
  <c r="R69" i="8"/>
  <c r="M90" i="39" s="1"/>
  <c r="AP29" i="8"/>
  <c r="AK65" i="39" s="1"/>
  <c r="AP69" i="8"/>
  <c r="AK90" i="39" s="1"/>
  <c r="T69" i="8"/>
  <c r="O90" i="39" s="1"/>
  <c r="T29" i="8"/>
  <c r="O65" i="39" s="1"/>
  <c r="AB69" i="8"/>
  <c r="W90" i="39" s="1"/>
  <c r="AB29" i="8"/>
  <c r="W65" i="39" s="1"/>
  <c r="AJ69" i="8"/>
  <c r="AE90" i="39" s="1"/>
  <c r="AJ29" i="8"/>
  <c r="AE65" i="39" s="1"/>
  <c r="AK29" i="8"/>
  <c r="AF65" i="39" s="1"/>
  <c r="AK69" i="8"/>
  <c r="AF90" i="39" s="1"/>
  <c r="AL29" i="8"/>
  <c r="AL69" i="8"/>
  <c r="AG90" i="39" s="1"/>
  <c r="U69" i="8"/>
  <c r="P90" i="39" s="1"/>
  <c r="AS69" i="8"/>
  <c r="AN90" i="39" s="1"/>
  <c r="V29" i="8"/>
  <c r="Q65" i="39" s="1"/>
  <c r="AM69" i="8"/>
  <c r="AH90" i="39" s="1"/>
  <c r="W29" i="8"/>
  <c r="R65" i="39" s="1"/>
  <c r="AE29" i="8"/>
  <c r="AU29" i="8"/>
  <c r="AP65" i="39" s="1"/>
  <c r="X69" i="8"/>
  <c r="S90" i="39" s="1"/>
  <c r="AF69" i="8"/>
  <c r="AA90" i="39" s="1"/>
  <c r="AN69" i="8"/>
  <c r="AI90" i="39" s="1"/>
  <c r="AV69" i="8"/>
  <c r="AQ90" i="39" s="1"/>
  <c r="AT29" i="8"/>
  <c r="AO65" i="39" s="1"/>
  <c r="Y69" i="8"/>
  <c r="T90" i="39" s="1"/>
  <c r="AR29" i="8"/>
  <c r="AM65" i="39" s="1"/>
  <c r="AG69" i="8"/>
  <c r="AB90" i="39" s="1"/>
  <c r="AO69" i="8"/>
  <c r="AJ90" i="39" s="1"/>
  <c r="AI69" i="8"/>
  <c r="AD90" i="39" s="1"/>
  <c r="CG49" i="8" l="1"/>
  <c r="CB88" i="39" s="1"/>
  <c r="CC90" i="39"/>
  <c r="CH50" i="8"/>
  <c r="CI69" i="8"/>
  <c r="CI29" i="8"/>
  <c r="CC65" i="39"/>
  <c r="CH10" i="8"/>
  <c r="CG9" i="8"/>
  <c r="CB63" i="39" s="1"/>
  <c r="CB64" i="39"/>
  <c r="AG65" i="39"/>
  <c r="Z65" i="39"/>
  <c r="BX10" i="34"/>
  <c r="BW12" i="34"/>
  <c r="BW13" i="34" s="1"/>
  <c r="L28" i="8"/>
  <c r="L38" i="8" s="1"/>
  <c r="M65" i="39"/>
  <c r="M28" i="8"/>
  <c r="H70" i="39"/>
  <c r="L65" i="8"/>
  <c r="G92" i="39"/>
  <c r="J68" i="8"/>
  <c r="E94" i="39" s="1"/>
  <c r="E95" i="39"/>
  <c r="N68" i="8"/>
  <c r="I94" i="39" s="1"/>
  <c r="I95" i="39"/>
  <c r="K28" i="8"/>
  <c r="F70" i="39"/>
  <c r="N25" i="8"/>
  <c r="I67" i="39"/>
  <c r="N65" i="8"/>
  <c r="I91" i="39" s="1"/>
  <c r="I92" i="39"/>
  <c r="H65" i="8"/>
  <c r="C91" i="39" s="1"/>
  <c r="C92" i="39"/>
  <c r="H68" i="8"/>
  <c r="C94" i="39" s="1"/>
  <c r="C95" i="39"/>
  <c r="M25" i="8"/>
  <c r="H67" i="39"/>
  <c r="J65" i="8"/>
  <c r="E91" i="39" s="1"/>
  <c r="E92" i="39"/>
  <c r="J28" i="8"/>
  <c r="E70" i="39"/>
  <c r="M65" i="8"/>
  <c r="H91" i="39" s="1"/>
  <c r="H92" i="39"/>
  <c r="M68" i="8"/>
  <c r="H94" i="39" s="1"/>
  <c r="H95" i="39"/>
  <c r="K68" i="8"/>
  <c r="F95" i="39"/>
  <c r="I68" i="8"/>
  <c r="D94" i="39" s="1"/>
  <c r="D95" i="39"/>
  <c r="C64" i="39"/>
  <c r="K25" i="8"/>
  <c r="F67" i="39"/>
  <c r="I28" i="8"/>
  <c r="D69" i="39" s="1"/>
  <c r="D70" i="39"/>
  <c r="H28" i="8"/>
  <c r="C69" i="39" s="1"/>
  <c r="C70" i="39"/>
  <c r="H25" i="8"/>
  <c r="C66" i="39" s="1"/>
  <c r="C67" i="39"/>
  <c r="K65" i="8"/>
  <c r="F91" i="39" s="1"/>
  <c r="F92" i="39"/>
  <c r="I65" i="8"/>
  <c r="D91" i="39" s="1"/>
  <c r="D92" i="39"/>
  <c r="L68" i="8"/>
  <c r="G94" i="39" s="1"/>
  <c r="G95" i="39"/>
  <c r="I25" i="8"/>
  <c r="D67" i="39"/>
  <c r="J25" i="8"/>
  <c r="E67" i="39"/>
  <c r="N28" i="8"/>
  <c r="I70" i="39"/>
  <c r="H38" i="8"/>
  <c r="H49" i="8"/>
  <c r="C88" i="39" s="1"/>
  <c r="H77" i="8"/>
  <c r="I49" i="8"/>
  <c r="D88" i="39" s="1"/>
  <c r="H37" i="8"/>
  <c r="M77" i="8"/>
  <c r="H78" i="8"/>
  <c r="I78" i="8"/>
  <c r="L25" i="8"/>
  <c r="N78" i="8"/>
  <c r="G14" i="29"/>
  <c r="G11" i="29"/>
  <c r="CH9" i="8" l="1"/>
  <c r="CC64" i="39"/>
  <c r="CJ69" i="8"/>
  <c r="CJ29" i="8"/>
  <c r="CD65" i="39"/>
  <c r="CI10" i="8"/>
  <c r="CD90" i="39"/>
  <c r="CI50" i="8"/>
  <c r="CH49" i="8"/>
  <c r="CC89" i="39"/>
  <c r="BT50" i="8"/>
  <c r="BO89" i="39" s="1"/>
  <c r="BY10" i="34"/>
  <c r="BX12" i="34"/>
  <c r="BX13" i="34" s="1"/>
  <c r="G69" i="39"/>
  <c r="K77" i="8"/>
  <c r="L49" i="8"/>
  <c r="G88" i="39" s="1"/>
  <c r="N38" i="8"/>
  <c r="I69" i="39"/>
  <c r="F66" i="39"/>
  <c r="K37" i="8"/>
  <c r="N37" i="8"/>
  <c r="I66" i="39"/>
  <c r="I77" i="8"/>
  <c r="J77" i="8"/>
  <c r="H9" i="8"/>
  <c r="C63" i="39" s="1"/>
  <c r="M37" i="8"/>
  <c r="H66" i="39"/>
  <c r="N49" i="8"/>
  <c r="I88" i="39" s="1"/>
  <c r="L78" i="8"/>
  <c r="J49" i="8"/>
  <c r="E88" i="39" s="1"/>
  <c r="D66" i="39"/>
  <c r="I37" i="8"/>
  <c r="F69" i="39"/>
  <c r="K38" i="8"/>
  <c r="L77" i="8"/>
  <c r="G91" i="39"/>
  <c r="M49" i="8"/>
  <c r="H88" i="39" s="1"/>
  <c r="K78" i="8"/>
  <c r="F94" i="39"/>
  <c r="J78" i="8"/>
  <c r="E69" i="39"/>
  <c r="J38" i="8"/>
  <c r="M38" i="8"/>
  <c r="H69" i="39"/>
  <c r="N77" i="8"/>
  <c r="E66" i="39"/>
  <c r="J37" i="8"/>
  <c r="L37" i="8"/>
  <c r="G66" i="39"/>
  <c r="M78" i="8"/>
  <c r="K49" i="8"/>
  <c r="F88" i="39" s="1"/>
  <c r="I38" i="8"/>
  <c r="I14" i="29"/>
  <c r="H14" i="29"/>
  <c r="AR96" i="39"/>
  <c r="AQ96" i="39"/>
  <c r="AP96" i="39"/>
  <c r="AO96" i="39"/>
  <c r="AN96" i="39"/>
  <c r="AM96" i="39"/>
  <c r="AL96" i="39"/>
  <c r="AK96" i="39"/>
  <c r="AJ96" i="39"/>
  <c r="AI96" i="39"/>
  <c r="AH96" i="39"/>
  <c r="AG96" i="39"/>
  <c r="AF96" i="39"/>
  <c r="AE96" i="39"/>
  <c r="AD96" i="39"/>
  <c r="AB96" i="39"/>
  <c r="AA96" i="39"/>
  <c r="Z96" i="39"/>
  <c r="Y96" i="39"/>
  <c r="X96" i="39"/>
  <c r="W96" i="39"/>
  <c r="AA66" i="8"/>
  <c r="V96" i="39" s="1"/>
  <c r="Z66" i="8"/>
  <c r="Y66" i="8"/>
  <c r="T96" i="39" s="1"/>
  <c r="X66" i="8"/>
  <c r="S96" i="39" s="1"/>
  <c r="W66" i="8"/>
  <c r="R96" i="39" s="1"/>
  <c r="V66" i="8"/>
  <c r="Q96" i="39" s="1"/>
  <c r="U66" i="8"/>
  <c r="P96" i="39" s="1"/>
  <c r="T66" i="8"/>
  <c r="O96" i="39" s="1"/>
  <c r="S66" i="8"/>
  <c r="N96" i="39" s="1"/>
  <c r="R66" i="8"/>
  <c r="M96" i="39" s="1"/>
  <c r="Q66" i="8"/>
  <c r="L96" i="39" s="1"/>
  <c r="P66" i="8"/>
  <c r="K96" i="39" s="1"/>
  <c r="O66" i="8"/>
  <c r="J96" i="39" s="1"/>
  <c r="AR93" i="39"/>
  <c r="AQ93" i="39"/>
  <c r="AP93" i="39"/>
  <c r="AO93" i="39"/>
  <c r="AN93" i="39"/>
  <c r="AM93" i="39"/>
  <c r="AL93" i="39"/>
  <c r="AK93" i="39"/>
  <c r="AJ93" i="39"/>
  <c r="AI93" i="39"/>
  <c r="AH93" i="39"/>
  <c r="AG93" i="39"/>
  <c r="AF93" i="39"/>
  <c r="AE93" i="39"/>
  <c r="AD93" i="39"/>
  <c r="AC93" i="39"/>
  <c r="AB93" i="39"/>
  <c r="AA93" i="39"/>
  <c r="Z93" i="39"/>
  <c r="Y93" i="39"/>
  <c r="X93" i="39"/>
  <c r="W93" i="39"/>
  <c r="AA63" i="8"/>
  <c r="V93" i="39" s="1"/>
  <c r="Z63" i="8"/>
  <c r="Y63" i="8"/>
  <c r="T93" i="39" s="1"/>
  <c r="X63" i="8"/>
  <c r="S93" i="39" s="1"/>
  <c r="W63" i="8"/>
  <c r="R93" i="39" s="1"/>
  <c r="V63" i="8"/>
  <c r="Q93" i="39" s="1"/>
  <c r="U63" i="8"/>
  <c r="P93" i="39" s="1"/>
  <c r="T63" i="8"/>
  <c r="O93" i="39" s="1"/>
  <c r="S63" i="8"/>
  <c r="N93" i="39" s="1"/>
  <c r="R63" i="8"/>
  <c r="M93" i="39" s="1"/>
  <c r="Q63" i="8"/>
  <c r="L93" i="39" s="1"/>
  <c r="P63" i="8"/>
  <c r="K93" i="39" s="1"/>
  <c r="O63" i="8"/>
  <c r="J93" i="39" s="1"/>
  <c r="AR68" i="39"/>
  <c r="AN68" i="39"/>
  <c r="AM68" i="39"/>
  <c r="AK68" i="39"/>
  <c r="AJ68" i="39"/>
  <c r="AI68" i="39"/>
  <c r="AF68" i="39"/>
  <c r="AE68" i="39"/>
  <c r="AC68" i="39"/>
  <c r="AB68" i="39"/>
  <c r="AA68" i="39"/>
  <c r="Z68" i="39"/>
  <c r="Y68" i="39"/>
  <c r="X68" i="39"/>
  <c r="W68" i="39"/>
  <c r="U68" i="39"/>
  <c r="T68" i="39"/>
  <c r="X23" i="8"/>
  <c r="S68" i="39" s="1"/>
  <c r="W23" i="8"/>
  <c r="R68" i="39" s="1"/>
  <c r="V23" i="8"/>
  <c r="U23" i="8"/>
  <c r="P68" i="39" s="1"/>
  <c r="T23" i="8"/>
  <c r="O68" i="39" s="1"/>
  <c r="S23" i="8"/>
  <c r="R23" i="8"/>
  <c r="M68" i="39" s="1"/>
  <c r="Q23" i="8"/>
  <c r="L68" i="39" s="1"/>
  <c r="P23" i="8"/>
  <c r="K68" i="39" s="1"/>
  <c r="O23" i="8"/>
  <c r="J68" i="39" s="1"/>
  <c r="AR71" i="39"/>
  <c r="AQ71" i="39"/>
  <c r="AP71" i="39"/>
  <c r="AO71" i="39"/>
  <c r="AN71" i="39"/>
  <c r="AM71" i="39"/>
  <c r="AL71" i="39"/>
  <c r="AK71" i="39"/>
  <c r="AJ71" i="39"/>
  <c r="AI71" i="39"/>
  <c r="AH71" i="39"/>
  <c r="AG71" i="39"/>
  <c r="AE71" i="39"/>
  <c r="AD71" i="39"/>
  <c r="AC71" i="39"/>
  <c r="AB71" i="39"/>
  <c r="AA71" i="39"/>
  <c r="Z71" i="39"/>
  <c r="Y71" i="39"/>
  <c r="W71" i="39"/>
  <c r="V71" i="39"/>
  <c r="U71" i="39"/>
  <c r="T71" i="39"/>
  <c r="X26" i="8"/>
  <c r="S71" i="39" s="1"/>
  <c r="W26" i="8"/>
  <c r="R71" i="39" s="1"/>
  <c r="V26" i="8"/>
  <c r="Q71" i="39" s="1"/>
  <c r="U26" i="8"/>
  <c r="T26" i="8"/>
  <c r="O71" i="39" s="1"/>
  <c r="S26" i="8"/>
  <c r="N71" i="39" s="1"/>
  <c r="R26" i="8"/>
  <c r="M71" i="39" s="1"/>
  <c r="Q26" i="8"/>
  <c r="L71" i="39" s="1"/>
  <c r="P26" i="8"/>
  <c r="K71" i="39" s="1"/>
  <c r="O26" i="8"/>
  <c r="J71" i="39" s="1"/>
  <c r="AW73" i="8"/>
  <c r="AR99" i="39" s="1"/>
  <c r="AV73" i="8"/>
  <c r="AQ99" i="39" s="1"/>
  <c r="AU73" i="8"/>
  <c r="AP99" i="39" s="1"/>
  <c r="AT73" i="8"/>
  <c r="AO99" i="39" s="1"/>
  <c r="AS73" i="8"/>
  <c r="AN99" i="39" s="1"/>
  <c r="AR73" i="8"/>
  <c r="AM99" i="39" s="1"/>
  <c r="AQ73" i="8"/>
  <c r="AL99" i="39" s="1"/>
  <c r="AP73" i="8"/>
  <c r="AK99" i="39" s="1"/>
  <c r="AO73" i="8"/>
  <c r="AJ99" i="39" s="1"/>
  <c r="AN73" i="8"/>
  <c r="AI99" i="39" s="1"/>
  <c r="AM73" i="8"/>
  <c r="AH99" i="39" s="1"/>
  <c r="AL73" i="8"/>
  <c r="AG99" i="39" s="1"/>
  <c r="AK73" i="8"/>
  <c r="AF99" i="39" s="1"/>
  <c r="AJ73" i="8"/>
  <c r="AE99" i="39" s="1"/>
  <c r="AI73" i="8"/>
  <c r="AD99" i="39" s="1"/>
  <c r="AH73" i="8"/>
  <c r="AC99" i="39" s="1"/>
  <c r="AG73" i="8"/>
  <c r="AB99" i="39" s="1"/>
  <c r="AF73" i="8"/>
  <c r="AA99" i="39" s="1"/>
  <c r="AE73" i="8"/>
  <c r="Z99" i="39" s="1"/>
  <c r="AD73" i="8"/>
  <c r="Y99" i="39" s="1"/>
  <c r="AC73" i="8"/>
  <c r="X99" i="39" s="1"/>
  <c r="AB73" i="8"/>
  <c r="W99" i="39" s="1"/>
  <c r="AA73" i="8"/>
  <c r="V99" i="39" s="1"/>
  <c r="Z73" i="8"/>
  <c r="U99" i="39" s="1"/>
  <c r="Y73" i="8"/>
  <c r="T99" i="39" s="1"/>
  <c r="X73" i="8"/>
  <c r="S99" i="39" s="1"/>
  <c r="W73" i="8"/>
  <c r="R99" i="39" s="1"/>
  <c r="V73" i="8"/>
  <c r="Q99" i="39" s="1"/>
  <c r="U73" i="8"/>
  <c r="P99" i="39" s="1"/>
  <c r="T73" i="8"/>
  <c r="O99" i="39" s="1"/>
  <c r="S73" i="8"/>
  <c r="N99" i="39" s="1"/>
  <c r="R73" i="8"/>
  <c r="M99" i="39" s="1"/>
  <c r="Q73" i="8"/>
  <c r="L99" i="39" s="1"/>
  <c r="P73" i="8"/>
  <c r="K99" i="39" s="1"/>
  <c r="O73" i="8"/>
  <c r="J99" i="39" s="1"/>
  <c r="AW72"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AW71" i="8"/>
  <c r="AV71" i="8"/>
  <c r="AU71" i="8"/>
  <c r="AT71" i="8"/>
  <c r="AS71" i="8"/>
  <c r="AR71" i="8"/>
  <c r="AQ71" i="8"/>
  <c r="AP71" i="8"/>
  <c r="AO71" i="8"/>
  <c r="AN71" i="8"/>
  <c r="AM71" i="8"/>
  <c r="AL71" i="8"/>
  <c r="AK71" i="8"/>
  <c r="AJ71" i="8"/>
  <c r="AI71" i="8"/>
  <c r="AG71" i="8"/>
  <c r="AF71" i="8"/>
  <c r="AE71" i="8"/>
  <c r="AD71" i="8"/>
  <c r="AC71" i="8"/>
  <c r="AB71" i="8"/>
  <c r="AA71" i="8"/>
  <c r="Z71" i="8"/>
  <c r="Y71" i="8"/>
  <c r="X71" i="8"/>
  <c r="W71" i="8"/>
  <c r="V71" i="8"/>
  <c r="U71" i="8"/>
  <c r="T71" i="8"/>
  <c r="S71" i="8"/>
  <c r="R71" i="8"/>
  <c r="Q71" i="8"/>
  <c r="P71" i="8"/>
  <c r="O71" i="8"/>
  <c r="Q31" i="8"/>
  <c r="AW32" i="8"/>
  <c r="AV32" i="8"/>
  <c r="AU32" i="8"/>
  <c r="AT32" i="8"/>
  <c r="AS32" i="8"/>
  <c r="AR32" i="8"/>
  <c r="AQ32" i="8"/>
  <c r="AP32" i="8"/>
  <c r="AO32" i="8"/>
  <c r="AN32" i="8"/>
  <c r="AM32" i="8"/>
  <c r="AL32" i="8"/>
  <c r="AK32" i="8"/>
  <c r="AJ32" i="8"/>
  <c r="AI32" i="8"/>
  <c r="AH32" i="8"/>
  <c r="AG32" i="8"/>
  <c r="AF32" i="8"/>
  <c r="AE32" i="8"/>
  <c r="AD32" i="8"/>
  <c r="AC32" i="8"/>
  <c r="AB32" i="8"/>
  <c r="AA32" i="8"/>
  <c r="Z32" i="8"/>
  <c r="X32" i="8"/>
  <c r="W32" i="8"/>
  <c r="V32" i="8"/>
  <c r="U32" i="8"/>
  <c r="T32" i="8"/>
  <c r="S32" i="8"/>
  <c r="R32" i="8"/>
  <c r="Q32" i="8"/>
  <c r="P32" i="8"/>
  <c r="K75" i="39" s="1"/>
  <c r="O32" i="8"/>
  <c r="AW31" i="8"/>
  <c r="AV31" i="8"/>
  <c r="AU31" i="8"/>
  <c r="AT31" i="8"/>
  <c r="AS31" i="8"/>
  <c r="AR31" i="8"/>
  <c r="AQ31" i="8"/>
  <c r="AP31" i="8"/>
  <c r="AO31" i="8"/>
  <c r="AN31" i="8"/>
  <c r="AM31" i="8"/>
  <c r="AL31" i="8"/>
  <c r="AK31" i="8"/>
  <c r="AJ31" i="8"/>
  <c r="AI31" i="8"/>
  <c r="AH31" i="8"/>
  <c r="AG31" i="8"/>
  <c r="AF31" i="8"/>
  <c r="AE31" i="8"/>
  <c r="AD31" i="8"/>
  <c r="AC31" i="8"/>
  <c r="AB31" i="8"/>
  <c r="AA31" i="8"/>
  <c r="Z31" i="8"/>
  <c r="X31" i="8"/>
  <c r="S75" i="39" s="1"/>
  <c r="W31" i="8"/>
  <c r="V31" i="8"/>
  <c r="U31" i="8"/>
  <c r="T31" i="8"/>
  <c r="S31" i="8"/>
  <c r="R31" i="8"/>
  <c r="O31" i="8"/>
  <c r="J75" i="39" s="1"/>
  <c r="AW33" i="8"/>
  <c r="AR74" i="39" s="1"/>
  <c r="AV33" i="8"/>
  <c r="AQ74" i="39" s="1"/>
  <c r="AU33" i="8"/>
  <c r="AP74" i="39" s="1"/>
  <c r="AT33" i="8"/>
  <c r="AO74" i="39" s="1"/>
  <c r="AS33" i="8"/>
  <c r="AN74" i="39" s="1"/>
  <c r="AR33" i="8"/>
  <c r="AM74" i="39" s="1"/>
  <c r="AQ33" i="8"/>
  <c r="AL74" i="39" s="1"/>
  <c r="AP33" i="8"/>
  <c r="AK74" i="39" s="1"/>
  <c r="AO33" i="8"/>
  <c r="AJ74" i="39" s="1"/>
  <c r="AN33" i="8"/>
  <c r="AI74" i="39" s="1"/>
  <c r="AM33" i="8"/>
  <c r="AH74" i="39" s="1"/>
  <c r="AL33" i="8"/>
  <c r="AG74" i="39" s="1"/>
  <c r="AK33" i="8"/>
  <c r="AF74" i="39" s="1"/>
  <c r="AJ33" i="8"/>
  <c r="AE74" i="39" s="1"/>
  <c r="AI33" i="8"/>
  <c r="AD74" i="39" s="1"/>
  <c r="AH33" i="8"/>
  <c r="AC74" i="39" s="1"/>
  <c r="AG33" i="8"/>
  <c r="AB74" i="39" s="1"/>
  <c r="AF33" i="8"/>
  <c r="AA74" i="39" s="1"/>
  <c r="AE33" i="8"/>
  <c r="Z74" i="39" s="1"/>
  <c r="AD33" i="8"/>
  <c r="Y74" i="39" s="1"/>
  <c r="AC33" i="8"/>
  <c r="X74" i="39" s="1"/>
  <c r="AB33" i="8"/>
  <c r="W74" i="39" s="1"/>
  <c r="AA33" i="8"/>
  <c r="V74" i="39" s="1"/>
  <c r="Z33" i="8"/>
  <c r="U74" i="39" s="1"/>
  <c r="T74" i="39"/>
  <c r="X33" i="8"/>
  <c r="S74" i="39" s="1"/>
  <c r="W33" i="8"/>
  <c r="R74" i="39" s="1"/>
  <c r="V33" i="8"/>
  <c r="Q74" i="39" s="1"/>
  <c r="U33" i="8"/>
  <c r="P74" i="39" s="1"/>
  <c r="T33" i="8"/>
  <c r="O74" i="39" s="1"/>
  <c r="S33" i="8"/>
  <c r="N74" i="39" s="1"/>
  <c r="R33" i="8"/>
  <c r="M74" i="39" s="1"/>
  <c r="Q33" i="8"/>
  <c r="L74" i="39" s="1"/>
  <c r="P33" i="8"/>
  <c r="K74" i="39" s="1"/>
  <c r="O33" i="8"/>
  <c r="J74" i="39" s="1"/>
  <c r="V75" i="39" l="1"/>
  <c r="AD75" i="39"/>
  <c r="CK69" i="8"/>
  <c r="CK29" i="8"/>
  <c r="CI9" i="8"/>
  <c r="CD64" i="39"/>
  <c r="CE65" i="39"/>
  <c r="CJ10" i="8"/>
  <c r="CE90" i="39"/>
  <c r="CJ50" i="8"/>
  <c r="CC88" i="39"/>
  <c r="CI49" i="8"/>
  <c r="CD89" i="39"/>
  <c r="CC63" i="39"/>
  <c r="N75" i="39"/>
  <c r="AL75" i="39"/>
  <c r="BT49" i="8"/>
  <c r="BO88" i="39" s="1"/>
  <c r="K100" i="39"/>
  <c r="S100" i="39"/>
  <c r="AA100" i="39"/>
  <c r="Z75" i="39"/>
  <c r="AH75" i="39"/>
  <c r="AP75" i="39"/>
  <c r="R75" i="39"/>
  <c r="AA75" i="39"/>
  <c r="AI75" i="39"/>
  <c r="AQ75" i="39"/>
  <c r="BZ10" i="34"/>
  <c r="BY12" i="34"/>
  <c r="BY13" i="34" s="1"/>
  <c r="L100" i="39"/>
  <c r="T100" i="39"/>
  <c r="AB100" i="39"/>
  <c r="AJ100" i="39"/>
  <c r="AR100" i="39"/>
  <c r="U93" i="39"/>
  <c r="Z77" i="8"/>
  <c r="U96" i="39"/>
  <c r="Z78" i="8"/>
  <c r="AC96" i="39"/>
  <c r="AI100" i="39"/>
  <c r="AQ100" i="39"/>
  <c r="O100" i="39"/>
  <c r="W100" i="39"/>
  <c r="AE100" i="39"/>
  <c r="AM100" i="39"/>
  <c r="M100" i="39"/>
  <c r="T75" i="39"/>
  <c r="O75" i="39"/>
  <c r="W75" i="39"/>
  <c r="AE75" i="39"/>
  <c r="AM75" i="39"/>
  <c r="P100" i="39"/>
  <c r="X100" i="39"/>
  <c r="AF100" i="39"/>
  <c r="AN100" i="39"/>
  <c r="X75" i="39"/>
  <c r="AN75" i="39"/>
  <c r="L75" i="39"/>
  <c r="Q100" i="39"/>
  <c r="Y100" i="39"/>
  <c r="AG100" i="39"/>
  <c r="AO100" i="39"/>
  <c r="P75" i="39"/>
  <c r="AF75" i="39"/>
  <c r="AJ75" i="39"/>
  <c r="AR75" i="39"/>
  <c r="U100" i="39"/>
  <c r="AC100" i="39"/>
  <c r="AK100" i="39"/>
  <c r="AB75" i="39"/>
  <c r="M75" i="39"/>
  <c r="U75" i="39"/>
  <c r="AC75" i="39"/>
  <c r="AK75" i="39"/>
  <c r="N100" i="39"/>
  <c r="V100" i="39"/>
  <c r="AD100" i="39"/>
  <c r="AL100" i="39"/>
  <c r="AH68" i="39"/>
  <c r="AP68" i="39"/>
  <c r="V24" i="8"/>
  <c r="Q67" i="39" s="1"/>
  <c r="Q68" i="39"/>
  <c r="AQ68" i="39"/>
  <c r="AG67" i="39"/>
  <c r="AG68" i="39"/>
  <c r="AO67" i="39"/>
  <c r="AO68" i="39"/>
  <c r="U27" i="8"/>
  <c r="P70" i="39" s="1"/>
  <c r="P71" i="39"/>
  <c r="X70" i="39"/>
  <c r="X71" i="39"/>
  <c r="AF70" i="39"/>
  <c r="AF71" i="39"/>
  <c r="Q75" i="39"/>
  <c r="Y75" i="39"/>
  <c r="AG75" i="39"/>
  <c r="AO75" i="39"/>
  <c r="J100" i="39"/>
  <c r="R100" i="39"/>
  <c r="Z100" i="39"/>
  <c r="AH100" i="39"/>
  <c r="AP100" i="39"/>
  <c r="S24" i="8"/>
  <c r="N68" i="39"/>
  <c r="V68" i="39"/>
  <c r="AD67" i="39"/>
  <c r="AD68" i="39"/>
  <c r="AL67" i="39"/>
  <c r="AL68" i="39"/>
  <c r="O24" i="8"/>
  <c r="E17" i="29"/>
  <c r="H17" i="29" s="1"/>
  <c r="E18" i="29"/>
  <c r="H18" i="29" s="1"/>
  <c r="P24" i="8"/>
  <c r="W24" i="8"/>
  <c r="AC70" i="39"/>
  <c r="W95" i="39"/>
  <c r="S27" i="8"/>
  <c r="N70" i="39" s="1"/>
  <c r="V70" i="39"/>
  <c r="AD70" i="39"/>
  <c r="AL70" i="39"/>
  <c r="T24" i="8"/>
  <c r="O67" i="39" s="1"/>
  <c r="W67" i="39"/>
  <c r="AE67" i="39"/>
  <c r="AM67" i="39"/>
  <c r="O64" i="8"/>
  <c r="J92" i="39" s="1"/>
  <c r="W64" i="8"/>
  <c r="R92" i="39" s="1"/>
  <c r="Z92" i="39"/>
  <c r="AH92" i="39"/>
  <c r="AP92" i="39"/>
  <c r="U67" i="8"/>
  <c r="P95" i="39" s="1"/>
  <c r="X95" i="39"/>
  <c r="AF95" i="39"/>
  <c r="AN95" i="39"/>
  <c r="Y92" i="39"/>
  <c r="AM95" i="39"/>
  <c r="O27" i="8"/>
  <c r="J70" i="39" s="1"/>
  <c r="T27" i="8"/>
  <c r="O70" i="39" s="1"/>
  <c r="W70" i="39"/>
  <c r="AE70" i="39"/>
  <c r="AM70" i="39"/>
  <c r="Z67" i="39"/>
  <c r="U24" i="8"/>
  <c r="P67" i="39" s="1"/>
  <c r="X67" i="39"/>
  <c r="AF67" i="39"/>
  <c r="AN67" i="39"/>
  <c r="P64" i="8"/>
  <c r="K92" i="39" s="1"/>
  <c r="X64" i="8"/>
  <c r="S92" i="39" s="1"/>
  <c r="AA92" i="39"/>
  <c r="AI92" i="39"/>
  <c r="AQ92" i="39"/>
  <c r="V67" i="8"/>
  <c r="Q95" i="39" s="1"/>
  <c r="Y95" i="39"/>
  <c r="AG95" i="39"/>
  <c r="AO95" i="39"/>
  <c r="AK70" i="39"/>
  <c r="AG92" i="39"/>
  <c r="T67" i="8"/>
  <c r="O95" i="39" s="1"/>
  <c r="Q64" i="8"/>
  <c r="L92" i="39" s="1"/>
  <c r="Y64" i="8"/>
  <c r="T92" i="39" s="1"/>
  <c r="AB92" i="39"/>
  <c r="AJ92" i="39"/>
  <c r="AR92" i="39"/>
  <c r="O67" i="8"/>
  <c r="J95" i="39" s="1"/>
  <c r="W67" i="8"/>
  <c r="R95" i="39" s="1"/>
  <c r="Z95" i="39"/>
  <c r="AH95" i="39"/>
  <c r="AP95" i="39"/>
  <c r="U70" i="39"/>
  <c r="V64" i="8"/>
  <c r="Q92" i="39" s="1"/>
  <c r="AE95" i="39"/>
  <c r="V27" i="8"/>
  <c r="Q70" i="39" s="1"/>
  <c r="AG70" i="39"/>
  <c r="R64" i="8"/>
  <c r="M92" i="39" s="1"/>
  <c r="Z64" i="8"/>
  <c r="U92" i="39" s="1"/>
  <c r="AC92" i="39"/>
  <c r="AK92" i="39"/>
  <c r="P67" i="8"/>
  <c r="K95" i="39" s="1"/>
  <c r="X67" i="8"/>
  <c r="S95" i="39" s="1"/>
  <c r="AA95" i="39"/>
  <c r="AI95" i="39"/>
  <c r="AQ95" i="39"/>
  <c r="R27" i="8"/>
  <c r="M70" i="39" s="1"/>
  <c r="AO70" i="39"/>
  <c r="W27" i="8"/>
  <c r="R70" i="39" s="1"/>
  <c r="Z70" i="39"/>
  <c r="AH70" i="39"/>
  <c r="AP70" i="39"/>
  <c r="S64" i="8"/>
  <c r="N92" i="39" s="1"/>
  <c r="AA64" i="8"/>
  <c r="V92" i="39" s="1"/>
  <c r="AD92" i="39"/>
  <c r="AL92" i="39"/>
  <c r="Q67" i="8"/>
  <c r="L95" i="39" s="1"/>
  <c r="Y67" i="8"/>
  <c r="T95" i="39" s="1"/>
  <c r="AB95" i="39"/>
  <c r="AJ95" i="39"/>
  <c r="AR95" i="39"/>
  <c r="AO92" i="39"/>
  <c r="P27" i="8"/>
  <c r="K70" i="39" s="1"/>
  <c r="X27" i="8"/>
  <c r="S70" i="39" s="1"/>
  <c r="AA70" i="39"/>
  <c r="AI70" i="39"/>
  <c r="AQ70" i="39"/>
  <c r="Q24" i="8"/>
  <c r="L67" i="39" s="1"/>
  <c r="T67" i="39"/>
  <c r="AB67" i="39"/>
  <c r="AJ67" i="39"/>
  <c r="AR67" i="39"/>
  <c r="T64" i="8"/>
  <c r="O92" i="39" s="1"/>
  <c r="W92" i="39"/>
  <c r="AE92" i="39"/>
  <c r="AM92" i="39"/>
  <c r="R67" i="8"/>
  <c r="M95" i="39" s="1"/>
  <c r="Z67" i="8"/>
  <c r="U95" i="39" s="1"/>
  <c r="AC95" i="39"/>
  <c r="AK95" i="39"/>
  <c r="Q27" i="8"/>
  <c r="L70" i="39" s="1"/>
  <c r="T70" i="39"/>
  <c r="AB70" i="39"/>
  <c r="AJ70" i="39"/>
  <c r="AR70" i="39"/>
  <c r="R24" i="8"/>
  <c r="M67" i="39" s="1"/>
  <c r="U67" i="39"/>
  <c r="AK67" i="39"/>
  <c r="U64" i="8"/>
  <c r="P92" i="39" s="1"/>
  <c r="X92" i="39"/>
  <c r="AF92" i="39"/>
  <c r="AN92" i="39"/>
  <c r="S67" i="8"/>
  <c r="N95" i="39" s="1"/>
  <c r="AA67" i="8"/>
  <c r="V95" i="39" s="1"/>
  <c r="AD95" i="39"/>
  <c r="AL95" i="39"/>
  <c r="X24" i="8"/>
  <c r="S67" i="39" s="1"/>
  <c r="Y67" i="39"/>
  <c r="CL69" i="8" l="1"/>
  <c r="CL29" i="8"/>
  <c r="CJ9" i="8"/>
  <c r="CE64" i="39"/>
  <c r="CD88" i="39"/>
  <c r="CD63" i="39"/>
  <c r="CF65" i="39"/>
  <c r="CK10" i="8"/>
  <c r="CE89" i="39"/>
  <c r="CJ49" i="8"/>
  <c r="CF90" i="39"/>
  <c r="CK50" i="8"/>
  <c r="CA10" i="34"/>
  <c r="BZ12" i="34"/>
  <c r="BZ13" i="34" s="1"/>
  <c r="U28" i="8"/>
  <c r="P69" i="39" s="1"/>
  <c r="V25" i="8"/>
  <c r="Q66" i="39" s="1"/>
  <c r="AO66" i="39"/>
  <c r="AA67" i="39"/>
  <c r="AC67" i="39"/>
  <c r="AF69" i="39"/>
  <c r="X69" i="39"/>
  <c r="AG66" i="39"/>
  <c r="AL66" i="39"/>
  <c r="Y69" i="39"/>
  <c r="Y70" i="39"/>
  <c r="W25" i="8"/>
  <c r="R66" i="39" s="1"/>
  <c r="R67" i="39"/>
  <c r="AQ67" i="39"/>
  <c r="P25" i="8"/>
  <c r="K66" i="39" s="1"/>
  <c r="K67" i="39"/>
  <c r="V67" i="39"/>
  <c r="O25" i="8"/>
  <c r="J66" i="39" s="1"/>
  <c r="J67" i="39"/>
  <c r="AI66" i="39"/>
  <c r="AI67" i="39"/>
  <c r="S25" i="8"/>
  <c r="N67" i="39"/>
  <c r="AD66" i="39"/>
  <c r="AN69" i="39"/>
  <c r="AN70" i="39"/>
  <c r="AP67" i="39"/>
  <c r="AH67" i="39"/>
  <c r="P37" i="8"/>
  <c r="AT37" i="8"/>
  <c r="U38" i="8"/>
  <c r="W37" i="8"/>
  <c r="V37" i="8"/>
  <c r="AB94" i="39"/>
  <c r="X68" i="8"/>
  <c r="S94" i="39" s="1"/>
  <c r="W68" i="8"/>
  <c r="R94" i="39" s="1"/>
  <c r="AD94" i="39"/>
  <c r="R25" i="8"/>
  <c r="AB69" i="39"/>
  <c r="Z69" i="39"/>
  <c r="AE94" i="39"/>
  <c r="AG94" i="39"/>
  <c r="P65" i="8"/>
  <c r="O28" i="8"/>
  <c r="Y66" i="39"/>
  <c r="AM69" i="39"/>
  <c r="S28" i="8"/>
  <c r="AK94" i="39"/>
  <c r="T65" i="8"/>
  <c r="P28" i="8"/>
  <c r="Y68" i="8"/>
  <c r="T94" i="39" s="1"/>
  <c r="AQ94" i="39"/>
  <c r="P68" i="8"/>
  <c r="K94" i="39" s="1"/>
  <c r="Z65" i="8"/>
  <c r="AP94" i="39"/>
  <c r="O68" i="8"/>
  <c r="J94" i="39" s="1"/>
  <c r="Y65" i="8"/>
  <c r="AK69" i="39"/>
  <c r="AE69" i="39"/>
  <c r="U68" i="8"/>
  <c r="P94" i="39" s="1"/>
  <c r="AA68" i="8"/>
  <c r="V94" i="39" s="1"/>
  <c r="T69" i="39"/>
  <c r="W28" i="8"/>
  <c r="V28" i="8"/>
  <c r="V65" i="8"/>
  <c r="Y94" i="39"/>
  <c r="U25" i="8"/>
  <c r="AM94" i="39"/>
  <c r="W91" i="39"/>
  <c r="X28" i="8"/>
  <c r="S69" i="39" s="1"/>
  <c r="AL91" i="39"/>
  <c r="AC91" i="39"/>
  <c r="AG91" i="39"/>
  <c r="AM66" i="39"/>
  <c r="AC94" i="39"/>
  <c r="AR94" i="39"/>
  <c r="Q68" i="8"/>
  <c r="L94" i="39" s="1"/>
  <c r="AA65" i="8"/>
  <c r="AO69" i="39"/>
  <c r="AI94" i="39"/>
  <c r="R65" i="8"/>
  <c r="AH94" i="39"/>
  <c r="Q65" i="8"/>
  <c r="W69" i="39"/>
  <c r="AN94" i="39"/>
  <c r="W65" i="8"/>
  <c r="X94" i="39"/>
  <c r="S68" i="8"/>
  <c r="N94" i="39" s="1"/>
  <c r="AH37" i="8"/>
  <c r="AR69" i="39"/>
  <c r="Q28" i="8"/>
  <c r="L69" i="39" s="1"/>
  <c r="U69" i="39"/>
  <c r="V68" i="8"/>
  <c r="Q94" i="39" s="1"/>
  <c r="W94" i="39"/>
  <c r="R68" i="8"/>
  <c r="M94" i="39" s="1"/>
  <c r="AH91" i="39"/>
  <c r="Z68" i="8"/>
  <c r="U94" i="39" s="1"/>
  <c r="Q25" i="8"/>
  <c r="AA69" i="39"/>
  <c r="AJ94" i="39"/>
  <c r="S65" i="8"/>
  <c r="R28" i="8"/>
  <c r="M69" i="39" s="1"/>
  <c r="AA94" i="39"/>
  <c r="Z94" i="39"/>
  <c r="T68" i="8"/>
  <c r="O94" i="39" s="1"/>
  <c r="T28" i="8"/>
  <c r="O69" i="39" s="1"/>
  <c r="AF94" i="39"/>
  <c r="O65" i="8"/>
  <c r="J91" i="39" s="1"/>
  <c r="T25" i="8"/>
  <c r="AB91" i="39"/>
  <c r="AL94" i="39"/>
  <c r="U65" i="8"/>
  <c r="P91" i="39" s="1"/>
  <c r="U66" i="39"/>
  <c r="AJ69" i="39"/>
  <c r="AO94" i="39"/>
  <c r="X65" i="8"/>
  <c r="AC69" i="39"/>
  <c r="X25" i="8"/>
  <c r="C88" i="28"/>
  <c r="D88" i="28"/>
  <c r="E10" i="29" s="1"/>
  <c r="E88" i="28"/>
  <c r="F88" i="28"/>
  <c r="G88" i="28"/>
  <c r="H88" i="28"/>
  <c r="C89" i="28"/>
  <c r="D89" i="28"/>
  <c r="E11" i="29" s="1"/>
  <c r="E89" i="28"/>
  <c r="F89" i="28"/>
  <c r="G89" i="28"/>
  <c r="H89" i="28"/>
  <c r="C90" i="28"/>
  <c r="D90" i="28"/>
  <c r="E12" i="29" s="1"/>
  <c r="E90" i="28"/>
  <c r="F90" i="28"/>
  <c r="G90" i="28"/>
  <c r="H90" i="28"/>
  <c r="D91" i="28"/>
  <c r="E13" i="29" s="1"/>
  <c r="E91" i="28"/>
  <c r="F91" i="28"/>
  <c r="G91" i="28"/>
  <c r="H91" i="28"/>
  <c r="H87" i="28"/>
  <c r="G87" i="28"/>
  <c r="F87" i="28"/>
  <c r="E87" i="28"/>
  <c r="CF89" i="39" l="1"/>
  <c r="CK49" i="8"/>
  <c r="CE88" i="39"/>
  <c r="CK9" i="8"/>
  <c r="CF64" i="39"/>
  <c r="CE63" i="39"/>
  <c r="CM69" i="8"/>
  <c r="CM29" i="8"/>
  <c r="CG65" i="39"/>
  <c r="CL10" i="8"/>
  <c r="CG90" i="39"/>
  <c r="CL50" i="8"/>
  <c r="CB10" i="34"/>
  <c r="CA12" i="34"/>
  <c r="CA13" i="34" s="1"/>
  <c r="AC38" i="8"/>
  <c r="AD38" i="8"/>
  <c r="AI37" i="8"/>
  <c r="AL37" i="8"/>
  <c r="AQ37" i="8"/>
  <c r="AK38" i="8"/>
  <c r="AS38" i="8"/>
  <c r="AN37" i="8"/>
  <c r="O37" i="8"/>
  <c r="S38" i="8"/>
  <c r="N69" i="39"/>
  <c r="W77" i="8"/>
  <c r="R91" i="39"/>
  <c r="AK77" i="8"/>
  <c r="AF91" i="39"/>
  <c r="AE37" i="8"/>
  <c r="Z66" i="39"/>
  <c r="AA77" i="8"/>
  <c r="V91" i="39"/>
  <c r="AN77" i="8"/>
  <c r="AI91" i="39"/>
  <c r="AV38" i="8"/>
  <c r="AQ69" i="39"/>
  <c r="AC37" i="8"/>
  <c r="X66" i="39"/>
  <c r="R37" i="8"/>
  <c r="M66" i="39"/>
  <c r="AP66" i="39"/>
  <c r="AU37" i="8"/>
  <c r="AP77" i="8"/>
  <c r="AK91" i="39"/>
  <c r="AN38" i="8"/>
  <c r="AI69" i="39"/>
  <c r="W38" i="8"/>
  <c r="R69" i="39"/>
  <c r="AU77" i="8"/>
  <c r="AP91" i="39"/>
  <c r="AI38" i="8"/>
  <c r="AD69" i="39"/>
  <c r="R77" i="8"/>
  <c r="M91" i="39"/>
  <c r="T66" i="39"/>
  <c r="N66" i="39"/>
  <c r="S37" i="8"/>
  <c r="F17" i="29" s="1"/>
  <c r="I17" i="29" s="1"/>
  <c r="AP37" i="8"/>
  <c r="AK66" i="39"/>
  <c r="AO37" i="8"/>
  <c r="AJ66" i="39"/>
  <c r="AH66" i="39"/>
  <c r="AM37" i="8"/>
  <c r="AK37" i="8"/>
  <c r="AF66" i="39"/>
  <c r="AD77" i="8"/>
  <c r="Y91" i="39"/>
  <c r="AC66" i="39"/>
  <c r="AQ38" i="8"/>
  <c r="AL69" i="39"/>
  <c r="AG37" i="8"/>
  <c r="AB66" i="39"/>
  <c r="P77" i="8"/>
  <c r="K91" i="39"/>
  <c r="AS77" i="8"/>
  <c r="AN91" i="39"/>
  <c r="AM38" i="8"/>
  <c r="AH69" i="39"/>
  <c r="AJ77" i="8"/>
  <c r="AE91" i="39"/>
  <c r="AI77" i="8"/>
  <c r="AD91" i="39"/>
  <c r="AL38" i="8"/>
  <c r="AG69" i="39"/>
  <c r="AU38" i="8"/>
  <c r="AP69" i="39"/>
  <c r="AB37" i="8"/>
  <c r="W66" i="39"/>
  <c r="AR77" i="8"/>
  <c r="AM91" i="39"/>
  <c r="S77" i="8"/>
  <c r="N91" i="39"/>
  <c r="U37" i="8"/>
  <c r="P66" i="39"/>
  <c r="Y77" i="8"/>
  <c r="T91" i="39"/>
  <c r="P38" i="8"/>
  <c r="K69" i="39"/>
  <c r="O38" i="8"/>
  <c r="F18" i="29" s="1"/>
  <c r="I18" i="29" s="1"/>
  <c r="J69" i="39"/>
  <c r="AQ66" i="39"/>
  <c r="AV37" i="8"/>
  <c r="X77" i="8"/>
  <c r="S91" i="39"/>
  <c r="AA38" i="8"/>
  <c r="V69" i="39"/>
  <c r="AO77" i="8"/>
  <c r="AJ91" i="39"/>
  <c r="Q37" i="8"/>
  <c r="L66" i="39"/>
  <c r="AS37" i="8"/>
  <c r="AN66" i="39"/>
  <c r="AC77" i="8"/>
  <c r="X91" i="39"/>
  <c r="Q77" i="8"/>
  <c r="L91" i="39"/>
  <c r="V77" i="8"/>
  <c r="Q91" i="39"/>
  <c r="AJ37" i="8"/>
  <c r="AE66" i="39"/>
  <c r="U91" i="39"/>
  <c r="T77" i="8"/>
  <c r="O91" i="39"/>
  <c r="AV77" i="8"/>
  <c r="AQ91" i="39"/>
  <c r="X37" i="8"/>
  <c r="S66" i="39"/>
  <c r="AF37" i="8"/>
  <c r="AA66" i="39"/>
  <c r="T37" i="8"/>
  <c r="O66" i="39"/>
  <c r="AW37" i="8"/>
  <c r="AR66" i="39"/>
  <c r="AF77" i="8"/>
  <c r="AA91" i="39"/>
  <c r="AW77" i="8"/>
  <c r="AR91" i="39"/>
  <c r="AT77" i="8"/>
  <c r="AO91" i="39"/>
  <c r="V38" i="8"/>
  <c r="Q69" i="39"/>
  <c r="AE77" i="8"/>
  <c r="Z91" i="39"/>
  <c r="V66" i="39"/>
  <c r="AA37" i="8"/>
  <c r="AI78" i="8"/>
  <c r="AG78" i="8"/>
  <c r="X78" i="8"/>
  <c r="AE78" i="8"/>
  <c r="AR78" i="8"/>
  <c r="AB78" i="8"/>
  <c r="W78" i="8"/>
  <c r="U78" i="8"/>
  <c r="AQ78" i="8"/>
  <c r="AM77" i="8"/>
  <c r="P78" i="8"/>
  <c r="Q78" i="8"/>
  <c r="AK78" i="8"/>
  <c r="AC78" i="8"/>
  <c r="AT78" i="8"/>
  <c r="V78" i="8"/>
  <c r="AN78" i="8"/>
  <c r="AU78" i="8"/>
  <c r="AD78" i="8"/>
  <c r="AV78" i="8"/>
  <c r="AW78" i="8"/>
  <c r="AF78" i="8"/>
  <c r="T78" i="8"/>
  <c r="AQ77" i="8"/>
  <c r="AH78" i="8"/>
  <c r="AM78" i="8"/>
  <c r="AG77" i="8"/>
  <c r="AH77" i="8"/>
  <c r="U77" i="8"/>
  <c r="S78" i="8"/>
  <c r="AJ78" i="8"/>
  <c r="AP78" i="8"/>
  <c r="O78" i="8"/>
  <c r="Y78" i="8"/>
  <c r="AO78" i="8"/>
  <c r="AA78" i="8"/>
  <c r="O77" i="8"/>
  <c r="AB77" i="8"/>
  <c r="AL77" i="8"/>
  <c r="AS78" i="8"/>
  <c r="AL78" i="8"/>
  <c r="R78" i="8"/>
  <c r="F11" i="29"/>
  <c r="I11" i="29" s="1"/>
  <c r="H11" i="29"/>
  <c r="H10" i="29"/>
  <c r="F10" i="29"/>
  <c r="F12" i="29"/>
  <c r="I12" i="29" s="1"/>
  <c r="H12" i="29"/>
  <c r="H13" i="29"/>
  <c r="F13" i="29"/>
  <c r="I13" i="29" s="1"/>
  <c r="AE38" i="8"/>
  <c r="AT38" i="8"/>
  <c r="R38" i="8"/>
  <c r="AJ38" i="8"/>
  <c r="AO38" i="8"/>
  <c r="AP38" i="8"/>
  <c r="AR38" i="8"/>
  <c r="AG38" i="8"/>
  <c r="Z37" i="8"/>
  <c r="AB38" i="8"/>
  <c r="AD37" i="8"/>
  <c r="AF38" i="8"/>
  <c r="AR37" i="8"/>
  <c r="T38" i="8"/>
  <c r="X38" i="8"/>
  <c r="Z38" i="8"/>
  <c r="Q38" i="8"/>
  <c r="AH38" i="8"/>
  <c r="AW38" i="8"/>
  <c r="CG89" i="39" l="1"/>
  <c r="CL49" i="8"/>
  <c r="CL9" i="8"/>
  <c r="CG64" i="39"/>
  <c r="CF63" i="39"/>
  <c r="CH65" i="39"/>
  <c r="CM10" i="8"/>
  <c r="CH90" i="39"/>
  <c r="CM50" i="8"/>
  <c r="CF88" i="39"/>
  <c r="CN69" i="8"/>
  <c r="CN29" i="8"/>
  <c r="CC10" i="34"/>
  <c r="CB12" i="34"/>
  <c r="CB13" i="34" s="1"/>
  <c r="I9" i="24"/>
  <c r="K9" i="24" s="1"/>
  <c r="L9" i="24" s="1"/>
  <c r="I11" i="24"/>
  <c r="I10" i="24"/>
  <c r="I10" i="29"/>
  <c r="J11" i="24"/>
  <c r="J9" i="24"/>
  <c r="E29" i="16"/>
  <c r="E63" i="16"/>
  <c r="E32" i="16"/>
  <c r="E61" i="16"/>
  <c r="E71" i="16"/>
  <c r="E67" i="16"/>
  <c r="E56" i="16"/>
  <c r="E36" i="16"/>
  <c r="E62" i="16"/>
  <c r="E31" i="16"/>
  <c r="E48" i="16"/>
  <c r="E58" i="16"/>
  <c r="E52" i="16"/>
  <c r="E41" i="16"/>
  <c r="E57" i="16"/>
  <c r="E54" i="16"/>
  <c r="E64" i="16"/>
  <c r="E70" i="16"/>
  <c r="E35" i="16"/>
  <c r="E45" i="16"/>
  <c r="E39" i="16"/>
  <c r="E37" i="16"/>
  <c r="E69" i="16"/>
  <c r="E38" i="16"/>
  <c r="E65" i="16"/>
  <c r="E68" i="16"/>
  <c r="E40" i="16"/>
  <c r="E44" i="16"/>
  <c r="E53" i="16"/>
  <c r="E49" i="16"/>
  <c r="E33" i="16"/>
  <c r="E46" i="16"/>
  <c r="E30" i="16"/>
  <c r="E43" i="16"/>
  <c r="E51" i="16"/>
  <c r="E59" i="16"/>
  <c r="E34" i="16"/>
  <c r="E55" i="16"/>
  <c r="E42" i="16"/>
  <c r="E50" i="16"/>
  <c r="E47" i="16"/>
  <c r="E66" i="16"/>
  <c r="E60" i="16"/>
  <c r="CM9" i="8" l="1"/>
  <c r="CH64" i="39"/>
  <c r="CI65" i="39"/>
  <c r="CN10" i="8"/>
  <c r="CI90" i="39"/>
  <c r="CN50" i="8"/>
  <c r="CM49" i="8"/>
  <c r="CH89" i="39"/>
  <c r="CG63" i="39"/>
  <c r="CG88" i="39"/>
  <c r="CD10" i="34"/>
  <c r="CC12" i="34"/>
  <c r="CC13" i="34" s="1"/>
  <c r="K11" i="24"/>
  <c r="L11" i="24" s="1"/>
  <c r="K10" i="24"/>
  <c r="I19" i="24"/>
  <c r="K19" i="24" s="1"/>
  <c r="I20" i="24"/>
  <c r="I18" i="24"/>
  <c r="K18" i="24" s="1"/>
  <c r="L18" i="24" s="1"/>
  <c r="F69" i="16"/>
  <c r="F57" i="16"/>
  <c r="F41" i="16"/>
  <c r="G36" i="16"/>
  <c r="F34" i="16"/>
  <c r="G61" i="16"/>
  <c r="F40" i="16"/>
  <c r="F51" i="16"/>
  <c r="F65" i="16"/>
  <c r="F67" i="16"/>
  <c r="G64" i="16"/>
  <c r="G62" i="16"/>
  <c r="G56" i="16"/>
  <c r="G58" i="16"/>
  <c r="G65" i="16"/>
  <c r="G66" i="16"/>
  <c r="G67" i="16"/>
  <c r="F39" i="16"/>
  <c r="F63" i="16"/>
  <c r="F45" i="16"/>
  <c r="G37" i="16"/>
  <c r="G34" i="16"/>
  <c r="F56" i="16"/>
  <c r="F48" i="16"/>
  <c r="F30" i="16"/>
  <c r="G71" i="16"/>
  <c r="G38" i="16"/>
  <c r="F64" i="16"/>
  <c r="G60" i="16"/>
  <c r="F46" i="16"/>
  <c r="F55" i="16"/>
  <c r="F49" i="16"/>
  <c r="G52" i="16"/>
  <c r="F68" i="16"/>
  <c r="F37" i="16"/>
  <c r="F42" i="16"/>
  <c r="G53" i="16"/>
  <c r="G30" i="16"/>
  <c r="G44" i="16"/>
  <c r="F62" i="16"/>
  <c r="G57" i="16"/>
  <c r="G39" i="16"/>
  <c r="G55" i="16"/>
  <c r="G49" i="16"/>
  <c r="F43" i="16"/>
  <c r="F59" i="16"/>
  <c r="G63" i="16"/>
  <c r="G59" i="16"/>
  <c r="F50" i="16"/>
  <c r="G35" i="16"/>
  <c r="F44" i="16"/>
  <c r="G50" i="16"/>
  <c r="G51" i="16"/>
  <c r="G47" i="16"/>
  <c r="F66" i="16"/>
  <c r="G42" i="16"/>
  <c r="F58" i="16"/>
  <c r="G69" i="16"/>
  <c r="F35" i="16"/>
  <c r="G40" i="16"/>
  <c r="G43" i="16"/>
  <c r="F71" i="16"/>
  <c r="G33" i="16"/>
  <c r="F54" i="16"/>
  <c r="G48" i="16"/>
  <c r="F33" i="16"/>
  <c r="F52" i="16"/>
  <c r="G68" i="16"/>
  <c r="G41" i="16"/>
  <c r="G70" i="16"/>
  <c r="G46" i="16"/>
  <c r="F53" i="16"/>
  <c r="F61" i="16"/>
  <c r="F60" i="16"/>
  <c r="F31" i="16"/>
  <c r="G32" i="16"/>
  <c r="G45" i="16"/>
  <c r="F47" i="16"/>
  <c r="G54" i="16"/>
  <c r="F36" i="16"/>
  <c r="F32" i="16"/>
  <c r="F38" i="16"/>
  <c r="G31" i="16"/>
  <c r="F70" i="16"/>
  <c r="CH47" i="8" l="1"/>
  <c r="CL47" i="8"/>
  <c r="CI47" i="8"/>
  <c r="CJ47" i="8"/>
  <c r="CK47" i="8"/>
  <c r="CM47" i="8"/>
  <c r="CN47" i="8"/>
  <c r="CI87" i="39" s="1"/>
  <c r="CH88" i="39"/>
  <c r="CN49" i="8"/>
  <c r="CI89" i="39"/>
  <c r="CN9" i="8"/>
  <c r="CI64" i="39"/>
  <c r="CN45" i="8"/>
  <c r="CN46" i="8" s="1"/>
  <c r="CH45" i="8"/>
  <c r="CH46" i="8" s="1"/>
  <c r="CI45" i="8"/>
  <c r="CJ45" i="8"/>
  <c r="CJ46" i="8" s="1"/>
  <c r="CK45" i="8"/>
  <c r="CL45" i="8"/>
  <c r="CL46" i="8" s="1"/>
  <c r="CM45" i="8"/>
  <c r="CH63" i="39"/>
  <c r="CJ7" i="8"/>
  <c r="CK7" i="8"/>
  <c r="CL7" i="8"/>
  <c r="CM7" i="8"/>
  <c r="CN7" i="8"/>
  <c r="CI62" i="39" s="1"/>
  <c r="CI7" i="8"/>
  <c r="CH7" i="8"/>
  <c r="CC47" i="8"/>
  <c r="CD7" i="8"/>
  <c r="CD47" i="8"/>
  <c r="CE7" i="8"/>
  <c r="CG47" i="8"/>
  <c r="CF47" i="8"/>
  <c r="CG7" i="8"/>
  <c r="CA7" i="8"/>
  <c r="CA47" i="8"/>
  <c r="CB7" i="8"/>
  <c r="CE47" i="8"/>
  <c r="CF7" i="8"/>
  <c r="CB47" i="8"/>
  <c r="CC7" i="8"/>
  <c r="CL5" i="8"/>
  <c r="CM5" i="8"/>
  <c r="CM6" i="8" s="1"/>
  <c r="CN5" i="8"/>
  <c r="CN6" i="8" s="1"/>
  <c r="CH5" i="8"/>
  <c r="CH6" i="8" s="1"/>
  <c r="CI5" i="8"/>
  <c r="CJ5" i="8"/>
  <c r="CK5" i="8"/>
  <c r="CD45" i="8"/>
  <c r="CE45" i="8"/>
  <c r="CG5" i="8"/>
  <c r="CG6" i="8" s="1"/>
  <c r="CF45" i="8"/>
  <c r="CG45" i="8"/>
  <c r="CA5" i="8"/>
  <c r="CB45" i="8"/>
  <c r="CB5" i="8"/>
  <c r="CD5" i="8"/>
  <c r="CD6" i="8" s="1"/>
  <c r="CC45" i="8"/>
  <c r="CF5" i="8"/>
  <c r="CF6" i="8" s="1"/>
  <c r="CA45" i="8"/>
  <c r="CC5" i="8"/>
  <c r="CE5" i="8"/>
  <c r="BY47" i="8"/>
  <c r="BV7" i="8"/>
  <c r="BZ47" i="8"/>
  <c r="BW7" i="8"/>
  <c r="BX7" i="8"/>
  <c r="BT47" i="8"/>
  <c r="BY7" i="8"/>
  <c r="BU47" i="8"/>
  <c r="BZ7" i="8"/>
  <c r="BV47" i="8"/>
  <c r="BW47" i="8"/>
  <c r="BT7" i="8"/>
  <c r="BX47" i="8"/>
  <c r="BU7" i="8"/>
  <c r="BW45" i="8"/>
  <c r="BW5" i="8"/>
  <c r="BW6" i="8" s="1"/>
  <c r="BX45" i="8"/>
  <c r="BX5" i="8"/>
  <c r="BX6" i="8" s="1"/>
  <c r="BY45" i="8"/>
  <c r="BY5" i="8"/>
  <c r="BZ5" i="8"/>
  <c r="BZ6" i="8" s="1"/>
  <c r="BZ45" i="8"/>
  <c r="BT5" i="8"/>
  <c r="BT45" i="8"/>
  <c r="BV5" i="8"/>
  <c r="BV6" i="8" s="1"/>
  <c r="BU45" i="8"/>
  <c r="BU5" i="8"/>
  <c r="BU6" i="8" s="1"/>
  <c r="BV45" i="8"/>
  <c r="CE10" i="34"/>
  <c r="CD12" i="34"/>
  <c r="CD13" i="34" s="1"/>
  <c r="BP47" i="8"/>
  <c r="BQ47" i="8"/>
  <c r="BR47" i="8"/>
  <c r="BQ7" i="8"/>
  <c r="BS47" i="8"/>
  <c r="BR7" i="8"/>
  <c r="BS7" i="8"/>
  <c r="BQ5" i="8"/>
  <c r="BS45" i="8"/>
  <c r="BS46" i="8" s="1"/>
  <c r="BR5" i="8"/>
  <c r="BR6" i="8" s="1"/>
  <c r="BS5" i="8"/>
  <c r="BS6" i="8" s="1"/>
  <c r="BQ45" i="8"/>
  <c r="BQ46" i="8" s="1"/>
  <c r="BR45" i="8"/>
  <c r="BR46" i="8" s="1"/>
  <c r="H7" i="8"/>
  <c r="BH47" i="8"/>
  <c r="AZ47" i="8"/>
  <c r="BP7" i="8"/>
  <c r="AZ7" i="8"/>
  <c r="BO7" i="8"/>
  <c r="BG7" i="8"/>
  <c r="AY7" i="8"/>
  <c r="AX7" i="8"/>
  <c r="BO47" i="8"/>
  <c r="BG47" i="8"/>
  <c r="AY47" i="8"/>
  <c r="BN7" i="8"/>
  <c r="BN47" i="8"/>
  <c r="BF47" i="8"/>
  <c r="AX47" i="8"/>
  <c r="BM47" i="8"/>
  <c r="BE47" i="8"/>
  <c r="BM7" i="8"/>
  <c r="BE7" i="8"/>
  <c r="BL7" i="8"/>
  <c r="BK7" i="8"/>
  <c r="BC7" i="8"/>
  <c r="BB47" i="8"/>
  <c r="BB7" i="8"/>
  <c r="BL47" i="8"/>
  <c r="BD47" i="8"/>
  <c r="BD7" i="8"/>
  <c r="BJ47" i="8"/>
  <c r="BJ7" i="8"/>
  <c r="BK47" i="8"/>
  <c r="BC47" i="8"/>
  <c r="BI47" i="8"/>
  <c r="BA47" i="8"/>
  <c r="BI7" i="8"/>
  <c r="BA7" i="8"/>
  <c r="BH7" i="8"/>
  <c r="BF7" i="8"/>
  <c r="O7" i="8"/>
  <c r="AP7" i="8"/>
  <c r="AS7" i="8"/>
  <c r="AN62" i="39" s="1"/>
  <c r="AR7" i="8"/>
  <c r="AM62" i="39" s="1"/>
  <c r="AH7" i="8"/>
  <c r="Q7" i="8"/>
  <c r="AC7" i="8"/>
  <c r="U7" i="8"/>
  <c r="P62" i="39" s="1"/>
  <c r="AJ7" i="8"/>
  <c r="AE62" i="39" s="1"/>
  <c r="Z7" i="8"/>
  <c r="M7" i="8"/>
  <c r="AQ7" i="8"/>
  <c r="R7" i="8"/>
  <c r="AV7" i="8"/>
  <c r="AQ62" i="39" s="1"/>
  <c r="AU7" i="8"/>
  <c r="AP62" i="39" s="1"/>
  <c r="AL7" i="8"/>
  <c r="AG62" i="39" s="1"/>
  <c r="T7" i="8"/>
  <c r="Y7" i="8"/>
  <c r="I7" i="8"/>
  <c r="AB7" i="8"/>
  <c r="AI7" i="8"/>
  <c r="J7" i="8"/>
  <c r="AN7" i="8"/>
  <c r="AM7" i="8"/>
  <c r="AD7" i="8"/>
  <c r="L7" i="8"/>
  <c r="AO7" i="8"/>
  <c r="X7" i="8"/>
  <c r="N7" i="8"/>
  <c r="AG7" i="8"/>
  <c r="AK7" i="8"/>
  <c r="AT7" i="8"/>
  <c r="AO62" i="39" s="1"/>
  <c r="AA7" i="8"/>
  <c r="V62" i="39" s="1"/>
  <c r="AW7" i="8"/>
  <c r="AR62" i="39" s="1"/>
  <c r="AF7" i="8"/>
  <c r="AA62" i="39" s="1"/>
  <c r="AE7" i="8"/>
  <c r="Z62" i="39" s="1"/>
  <c r="V7" i="8"/>
  <c r="S7" i="8"/>
  <c r="W7" i="8"/>
  <c r="R62" i="39" s="1"/>
  <c r="K7" i="8"/>
  <c r="P7" i="8"/>
  <c r="AR47" i="8"/>
  <c r="AM87" i="39" s="1"/>
  <c r="AJ47" i="8"/>
  <c r="AE87" i="39" s="1"/>
  <c r="AB47" i="8"/>
  <c r="W87" i="39" s="1"/>
  <c r="T47" i="8"/>
  <c r="O87" i="39" s="1"/>
  <c r="L47" i="8"/>
  <c r="G50" i="39" s="1"/>
  <c r="AQ47" i="8"/>
  <c r="AL87" i="39" s="1"/>
  <c r="AI47" i="8"/>
  <c r="AD87" i="39" s="1"/>
  <c r="AA47" i="8"/>
  <c r="V87" i="39" s="1"/>
  <c r="S47" i="8"/>
  <c r="N87" i="39" s="1"/>
  <c r="K47" i="8"/>
  <c r="F50" i="39" s="1"/>
  <c r="AP47" i="8"/>
  <c r="AK87" i="39" s="1"/>
  <c r="AH47" i="8"/>
  <c r="AC87" i="39" s="1"/>
  <c r="Z47" i="8"/>
  <c r="U87" i="39" s="1"/>
  <c r="R47" i="8"/>
  <c r="M87" i="39" s="1"/>
  <c r="J47" i="8"/>
  <c r="E50" i="39" s="1"/>
  <c r="V47" i="8"/>
  <c r="Q87" i="39" s="1"/>
  <c r="AW47" i="8"/>
  <c r="AR87" i="39" s="1"/>
  <c r="AO47" i="8"/>
  <c r="AJ87" i="39" s="1"/>
  <c r="AG47" i="8"/>
  <c r="AB87" i="39" s="1"/>
  <c r="Y47" i="8"/>
  <c r="T87" i="39" s="1"/>
  <c r="Q47" i="8"/>
  <c r="L87" i="39" s="1"/>
  <c r="I47" i="8"/>
  <c r="D50" i="39" s="1"/>
  <c r="AT47" i="8"/>
  <c r="AO87" i="39" s="1"/>
  <c r="N47" i="8"/>
  <c r="I50" i="39" s="1"/>
  <c r="AV47" i="8"/>
  <c r="AQ87" i="39" s="1"/>
  <c r="AN47" i="8"/>
  <c r="AI87" i="39" s="1"/>
  <c r="AF47" i="8"/>
  <c r="AA87" i="39" s="1"/>
  <c r="X47" i="8"/>
  <c r="S87" i="39" s="1"/>
  <c r="P47" i="8"/>
  <c r="K87" i="39" s="1"/>
  <c r="H47" i="8"/>
  <c r="C50" i="39" s="1"/>
  <c r="AU47" i="8"/>
  <c r="AP87" i="39" s="1"/>
  <c r="AM47" i="8"/>
  <c r="AH87" i="39" s="1"/>
  <c r="AE47" i="8"/>
  <c r="Z87" i="39" s="1"/>
  <c r="W47" i="8"/>
  <c r="R87" i="39" s="1"/>
  <c r="O47" i="8"/>
  <c r="J87" i="39" s="1"/>
  <c r="AD47" i="8"/>
  <c r="Y87" i="39" s="1"/>
  <c r="AS47" i="8"/>
  <c r="AN87" i="39" s="1"/>
  <c r="AK47" i="8"/>
  <c r="AF87" i="39" s="1"/>
  <c r="AC47" i="8"/>
  <c r="X87" i="39" s="1"/>
  <c r="U47" i="8"/>
  <c r="P87" i="39" s="1"/>
  <c r="M47" i="8"/>
  <c r="H50" i="39" s="1"/>
  <c r="AL47" i="8"/>
  <c r="AG87" i="39" s="1"/>
  <c r="K20" i="24"/>
  <c r="L20" i="24" s="1"/>
  <c r="X62" i="8"/>
  <c r="W62" i="8"/>
  <c r="V62" i="8"/>
  <c r="U62" i="8"/>
  <c r="T62" i="8"/>
  <c r="S62" i="8"/>
  <c r="R62" i="8"/>
  <c r="Q62" i="8"/>
  <c r="P62" i="8"/>
  <c r="O62" i="8"/>
  <c r="X61" i="8"/>
  <c r="W61" i="8"/>
  <c r="V61" i="8"/>
  <c r="U61" i="8"/>
  <c r="T61" i="8"/>
  <c r="S61" i="8"/>
  <c r="R61" i="8"/>
  <c r="Q61" i="8"/>
  <c r="P61" i="8"/>
  <c r="O61" i="8"/>
  <c r="X60" i="8"/>
  <c r="W60" i="8"/>
  <c r="V60" i="8"/>
  <c r="U60" i="8"/>
  <c r="T60" i="8"/>
  <c r="S60" i="8"/>
  <c r="R60" i="8"/>
  <c r="Q60" i="8"/>
  <c r="P60" i="8"/>
  <c r="O60" i="8"/>
  <c r="X59" i="8"/>
  <c r="W59" i="8"/>
  <c r="V59" i="8"/>
  <c r="U59" i="8"/>
  <c r="T59" i="8"/>
  <c r="S59" i="8"/>
  <c r="R59" i="8"/>
  <c r="Q59" i="8"/>
  <c r="P59" i="8"/>
  <c r="O59" i="8"/>
  <c r="X58" i="8"/>
  <c r="W58" i="8"/>
  <c r="V58" i="8"/>
  <c r="U58" i="8"/>
  <c r="T58" i="8"/>
  <c r="S58" i="8"/>
  <c r="R58" i="8"/>
  <c r="Q58" i="8"/>
  <c r="P58" i="8"/>
  <c r="O58" i="8"/>
  <c r="X56" i="8"/>
  <c r="X57" i="8" s="1"/>
  <c r="W56" i="8"/>
  <c r="W57" i="8" s="1"/>
  <c r="V56" i="8"/>
  <c r="V57" i="8" s="1"/>
  <c r="U56" i="8"/>
  <c r="U57" i="8" s="1"/>
  <c r="T56" i="8"/>
  <c r="T57" i="8" s="1"/>
  <c r="S56" i="8"/>
  <c r="S57" i="8" s="1"/>
  <c r="R56" i="8"/>
  <c r="R57" i="8" s="1"/>
  <c r="Q56" i="8"/>
  <c r="P56" i="8"/>
  <c r="O56" i="8"/>
  <c r="X55" i="8"/>
  <c r="W55" i="8"/>
  <c r="V55" i="8"/>
  <c r="U55" i="8"/>
  <c r="T55" i="8"/>
  <c r="S55" i="8"/>
  <c r="R55" i="8"/>
  <c r="Q55" i="8"/>
  <c r="P55" i="8"/>
  <c r="O55" i="8"/>
  <c r="X54" i="8"/>
  <c r="W54" i="8"/>
  <c r="V54" i="8"/>
  <c r="U54" i="8"/>
  <c r="T54" i="8"/>
  <c r="S54" i="8"/>
  <c r="R54" i="8"/>
  <c r="Q54" i="8"/>
  <c r="P54" i="8"/>
  <c r="O54" i="8"/>
  <c r="X53" i="8"/>
  <c r="W53" i="8"/>
  <c r="V53" i="8"/>
  <c r="U53" i="8"/>
  <c r="T53" i="8"/>
  <c r="S53" i="8"/>
  <c r="R53" i="8"/>
  <c r="Q53" i="8"/>
  <c r="P53" i="8"/>
  <c r="O53" i="8"/>
  <c r="X52" i="8"/>
  <c r="W52" i="8"/>
  <c r="V52" i="8"/>
  <c r="U52" i="8"/>
  <c r="T52" i="8"/>
  <c r="S52" i="8"/>
  <c r="R52" i="8"/>
  <c r="Q52" i="8"/>
  <c r="P52" i="8"/>
  <c r="O52" i="8"/>
  <c r="X51" i="8"/>
  <c r="W51" i="8"/>
  <c r="V51" i="8"/>
  <c r="U51" i="8"/>
  <c r="T51" i="8"/>
  <c r="S51" i="8"/>
  <c r="R51" i="8"/>
  <c r="Q51" i="8"/>
  <c r="P51" i="8"/>
  <c r="O51" i="8"/>
  <c r="X22" i="8"/>
  <c r="W22" i="8"/>
  <c r="V22" i="8"/>
  <c r="U22" i="8"/>
  <c r="T22" i="8"/>
  <c r="S22" i="8"/>
  <c r="R22" i="8"/>
  <c r="Q22" i="8"/>
  <c r="P22" i="8"/>
  <c r="O22" i="8"/>
  <c r="X21" i="8"/>
  <c r="W21" i="8"/>
  <c r="V21" i="8"/>
  <c r="U21" i="8"/>
  <c r="T21" i="8"/>
  <c r="S21" i="8"/>
  <c r="R21" i="8"/>
  <c r="Q21" i="8"/>
  <c r="P21" i="8"/>
  <c r="O21" i="8"/>
  <c r="X20" i="8"/>
  <c r="W20" i="8"/>
  <c r="V20" i="8"/>
  <c r="U20" i="8"/>
  <c r="T20" i="8"/>
  <c r="S20" i="8"/>
  <c r="R20" i="8"/>
  <c r="Q20" i="8"/>
  <c r="P20" i="8"/>
  <c r="O20" i="8"/>
  <c r="X19" i="8"/>
  <c r="W19" i="8"/>
  <c r="V19" i="8"/>
  <c r="U19" i="8"/>
  <c r="T19" i="8"/>
  <c r="S19" i="8"/>
  <c r="R19" i="8"/>
  <c r="Q19" i="8"/>
  <c r="P19" i="8"/>
  <c r="O19" i="8"/>
  <c r="X16" i="8"/>
  <c r="X17" i="8" s="1"/>
  <c r="W16" i="8"/>
  <c r="W17" i="8" s="1"/>
  <c r="V16" i="8"/>
  <c r="V17" i="8" s="1"/>
  <c r="U16" i="8"/>
  <c r="U17" i="8" s="1"/>
  <c r="T16" i="8"/>
  <c r="T17" i="8" s="1"/>
  <c r="S16" i="8"/>
  <c r="S17" i="8" s="1"/>
  <c r="R16" i="8"/>
  <c r="R17" i="8" s="1"/>
  <c r="Q16" i="8"/>
  <c r="P16" i="8"/>
  <c r="O16" i="8"/>
  <c r="X15" i="8"/>
  <c r="W15" i="8"/>
  <c r="V15" i="8"/>
  <c r="U15" i="8"/>
  <c r="T15" i="8"/>
  <c r="S15" i="8"/>
  <c r="R15" i="8"/>
  <c r="Q15" i="8"/>
  <c r="P15" i="8"/>
  <c r="O15" i="8"/>
  <c r="X14" i="8"/>
  <c r="W14" i="8"/>
  <c r="V14" i="8"/>
  <c r="U14" i="8"/>
  <c r="T14" i="8"/>
  <c r="S14" i="8"/>
  <c r="R14" i="8"/>
  <c r="Q14" i="8"/>
  <c r="P14" i="8"/>
  <c r="O14" i="8"/>
  <c r="X13" i="8"/>
  <c r="W13" i="8"/>
  <c r="V13" i="8"/>
  <c r="U13" i="8"/>
  <c r="T13" i="8"/>
  <c r="S13" i="8"/>
  <c r="R13" i="8"/>
  <c r="Q13" i="8"/>
  <c r="P13" i="8"/>
  <c r="O13" i="8"/>
  <c r="X72" i="39"/>
  <c r="X12" i="8"/>
  <c r="W12" i="8"/>
  <c r="V12" i="8"/>
  <c r="U12" i="8"/>
  <c r="T12" i="8"/>
  <c r="S12" i="8"/>
  <c r="R12" i="8"/>
  <c r="Q12" i="8"/>
  <c r="P12" i="8"/>
  <c r="O12" i="8"/>
  <c r="X11" i="8"/>
  <c r="W11" i="8"/>
  <c r="V11" i="8"/>
  <c r="U11" i="8"/>
  <c r="T11" i="8"/>
  <c r="S11" i="8"/>
  <c r="R11" i="8"/>
  <c r="Q11" i="8"/>
  <c r="P11" i="8"/>
  <c r="O11" i="8"/>
  <c r="CI50" i="39" l="1"/>
  <c r="CI38" i="39"/>
  <c r="CD62" i="39"/>
  <c r="CD38" i="39"/>
  <c r="CH87" i="39"/>
  <c r="CH50" i="39"/>
  <c r="CH62" i="39"/>
  <c r="CH38" i="39"/>
  <c r="CF87" i="39"/>
  <c r="CF50" i="39"/>
  <c r="CC62" i="39"/>
  <c r="CC38" i="39"/>
  <c r="CG62" i="39"/>
  <c r="CG38" i="39"/>
  <c r="CE87" i="39"/>
  <c r="CE50" i="39"/>
  <c r="CF62" i="39"/>
  <c r="CF38" i="39"/>
  <c r="CD87" i="39"/>
  <c r="CD50" i="39"/>
  <c r="CN48" i="8"/>
  <c r="CI86" i="39" s="1"/>
  <c r="CM48" i="8"/>
  <c r="CH48" i="8"/>
  <c r="CJ48" i="8"/>
  <c r="CJ75" i="8" s="1"/>
  <c r="CE24" i="39" s="1"/>
  <c r="CI48" i="8"/>
  <c r="CK48" i="8"/>
  <c r="CL48" i="8"/>
  <c r="CE62" i="39"/>
  <c r="CE38" i="39"/>
  <c r="CG87" i="39"/>
  <c r="CG50" i="39"/>
  <c r="CC87" i="39"/>
  <c r="CC50" i="39"/>
  <c r="CI35" i="39"/>
  <c r="CI59" i="39"/>
  <c r="CI84" i="39"/>
  <c r="CI47" i="39"/>
  <c r="CH36" i="39"/>
  <c r="CM34" i="8"/>
  <c r="CH8" i="39" s="1"/>
  <c r="CH60" i="39"/>
  <c r="CC35" i="39"/>
  <c r="CC59" i="39"/>
  <c r="CI36" i="39"/>
  <c r="CN34" i="8"/>
  <c r="CI8" i="39" s="1"/>
  <c r="CI60" i="39"/>
  <c r="CI48" i="39"/>
  <c r="CN74" i="8"/>
  <c r="CN75" i="8"/>
  <c r="CI24" i="39" s="1"/>
  <c r="CI85" i="39"/>
  <c r="CH35" i="39"/>
  <c r="CH59" i="39"/>
  <c r="CG36" i="39"/>
  <c r="CL34" i="8"/>
  <c r="CG8" i="39" s="1"/>
  <c r="CG60" i="39"/>
  <c r="CM74" i="8"/>
  <c r="CH85" i="39"/>
  <c r="CH48" i="39"/>
  <c r="CM46" i="8"/>
  <c r="CM75" i="8" s="1"/>
  <c r="CH24" i="39" s="1"/>
  <c r="CC84" i="39"/>
  <c r="CC47" i="39"/>
  <c r="CL6" i="8"/>
  <c r="CL75" i="8"/>
  <c r="CG24" i="39" s="1"/>
  <c r="CG85" i="39"/>
  <c r="CG48" i="39"/>
  <c r="CL74" i="8"/>
  <c r="CI63" i="39"/>
  <c r="CK6" i="8"/>
  <c r="CF36" i="39"/>
  <c r="CK34" i="8"/>
  <c r="CF8" i="39" s="1"/>
  <c r="CF60" i="39"/>
  <c r="CF85" i="39"/>
  <c r="CF48" i="39"/>
  <c r="CK74" i="8"/>
  <c r="CG84" i="39"/>
  <c r="CG47" i="39"/>
  <c r="CJ6" i="8"/>
  <c r="CE60" i="39"/>
  <c r="CE36" i="39"/>
  <c r="CJ34" i="8"/>
  <c r="CE8" i="39" s="1"/>
  <c r="CE85" i="39"/>
  <c r="CE48" i="39"/>
  <c r="CJ74" i="8"/>
  <c r="CK46" i="8"/>
  <c r="CI49" i="39"/>
  <c r="CI88" i="39"/>
  <c r="CD60" i="39"/>
  <c r="CD36" i="39"/>
  <c r="CI34" i="8"/>
  <c r="CD8" i="39" s="1"/>
  <c r="CD85" i="39"/>
  <c r="CD48" i="39"/>
  <c r="CI74" i="8"/>
  <c r="CE84" i="39"/>
  <c r="CE47" i="39"/>
  <c r="CI6" i="8"/>
  <c r="CC36" i="39"/>
  <c r="CH34" i="8"/>
  <c r="CC8" i="39" s="1"/>
  <c r="CC60" i="39"/>
  <c r="CC85" i="39"/>
  <c r="CC48" i="39"/>
  <c r="CH74" i="8"/>
  <c r="CH75" i="8"/>
  <c r="CC24" i="39" s="1"/>
  <c r="CI46" i="8"/>
  <c r="CI75" i="8" s="1"/>
  <c r="CD24" i="39" s="1"/>
  <c r="BV87" i="39"/>
  <c r="BV50" i="39"/>
  <c r="BX87" i="39"/>
  <c r="BX50" i="39"/>
  <c r="BV38" i="39"/>
  <c r="BV62" i="39"/>
  <c r="CB62" i="39"/>
  <c r="CB38" i="39"/>
  <c r="CI8" i="8"/>
  <c r="CJ8" i="8"/>
  <c r="CK8" i="8"/>
  <c r="CL8" i="8"/>
  <c r="CM8" i="8"/>
  <c r="CM35" i="8" s="1"/>
  <c r="CN8" i="8"/>
  <c r="CI61" i="39" s="1"/>
  <c r="CH8" i="8"/>
  <c r="CH35" i="8" s="1"/>
  <c r="CB48" i="8"/>
  <c r="CC8" i="8"/>
  <c r="CC48" i="8"/>
  <c r="CD8" i="8"/>
  <c r="CD35" i="8" s="1"/>
  <c r="CE48" i="8"/>
  <c r="CF48" i="8"/>
  <c r="CG8" i="8"/>
  <c r="CG48" i="8"/>
  <c r="CA8" i="8"/>
  <c r="CF8" i="8"/>
  <c r="CA48" i="8"/>
  <c r="CB8" i="8"/>
  <c r="CD48" i="8"/>
  <c r="CE8" i="8"/>
  <c r="BX38" i="39"/>
  <c r="BX62" i="39"/>
  <c r="CA87" i="39"/>
  <c r="CA50" i="39"/>
  <c r="BW87" i="39"/>
  <c r="BW50" i="39"/>
  <c r="CB87" i="39"/>
  <c r="CB50" i="39"/>
  <c r="CA62" i="39"/>
  <c r="CA38" i="39"/>
  <c r="BZ62" i="39"/>
  <c r="BZ38" i="39"/>
  <c r="BZ87" i="39"/>
  <c r="BZ50" i="39"/>
  <c r="BY87" i="39"/>
  <c r="BY50" i="39"/>
  <c r="BW38" i="39"/>
  <c r="BW62" i="39"/>
  <c r="BY38" i="39"/>
  <c r="BY62" i="39"/>
  <c r="CA35" i="39"/>
  <c r="CA59" i="39"/>
  <c r="CB46" i="8"/>
  <c r="BW85" i="39"/>
  <c r="BW48" i="39"/>
  <c r="BZ36" i="39"/>
  <c r="BZ60" i="39"/>
  <c r="CA6" i="8"/>
  <c r="BV60" i="39"/>
  <c r="BV36" i="39"/>
  <c r="CB35" i="39"/>
  <c r="CB59" i="39"/>
  <c r="CC6" i="8"/>
  <c r="BX36" i="39"/>
  <c r="BX60" i="39"/>
  <c r="CG46" i="8"/>
  <c r="CB48" i="39"/>
  <c r="CB85" i="39"/>
  <c r="BV85" i="39"/>
  <c r="BV48" i="39"/>
  <c r="CF46" i="8"/>
  <c r="CA48" i="39"/>
  <c r="CA85" i="39"/>
  <c r="BW36" i="39"/>
  <c r="BW60" i="39"/>
  <c r="CA46" i="8"/>
  <c r="CA75" i="8" s="1"/>
  <c r="BV24" i="39" s="1"/>
  <c r="CA36" i="39"/>
  <c r="CA60" i="39"/>
  <c r="CB36" i="39"/>
  <c r="CB60" i="39"/>
  <c r="CE6" i="8"/>
  <c r="CC46" i="8"/>
  <c r="CC75" i="8" s="1"/>
  <c r="BX85" i="39"/>
  <c r="BX48" i="39"/>
  <c r="BZ48" i="39"/>
  <c r="BZ85" i="39"/>
  <c r="BY35" i="39"/>
  <c r="BY59" i="39"/>
  <c r="BY36" i="39"/>
  <c r="BY60" i="39"/>
  <c r="CD46" i="8"/>
  <c r="CD75" i="8" s="1"/>
  <c r="BY85" i="39"/>
  <c r="BY48" i="39"/>
  <c r="CB34" i="8"/>
  <c r="BW8" i="39" s="1"/>
  <c r="CB74" i="8"/>
  <c r="CB75" i="8"/>
  <c r="BW24" i="39" s="1"/>
  <c r="CE35" i="8"/>
  <c r="CE34" i="8"/>
  <c r="BZ8" i="39" s="1"/>
  <c r="CA34" i="8"/>
  <c r="BV8" i="39" s="1"/>
  <c r="CC34" i="8"/>
  <c r="BX8" i="39" s="1"/>
  <c r="CG74" i="8"/>
  <c r="CA74" i="8"/>
  <c r="CF74" i="8"/>
  <c r="CB6" i="8"/>
  <c r="CF34" i="8"/>
  <c r="CA8" i="39" s="1"/>
  <c r="CF35" i="8"/>
  <c r="CG34" i="8"/>
  <c r="CB8" i="39" s="1"/>
  <c r="CG35" i="8"/>
  <c r="CC74" i="8"/>
  <c r="CE74" i="8"/>
  <c r="CE46" i="8"/>
  <c r="CD34" i="8"/>
  <c r="BY8" i="39" s="1"/>
  <c r="CD74" i="8"/>
  <c r="BR59" i="39"/>
  <c r="BR35" i="39"/>
  <c r="BS35" i="39"/>
  <c r="BS59" i="39"/>
  <c r="BU59" i="39"/>
  <c r="BU35" i="39"/>
  <c r="BO36" i="39"/>
  <c r="BO60" i="39"/>
  <c r="BT34" i="8"/>
  <c r="BO8" i="39" s="1"/>
  <c r="BP35" i="39"/>
  <c r="BP59" i="39"/>
  <c r="BZ46" i="8"/>
  <c r="BU48" i="39"/>
  <c r="BZ74" i="8"/>
  <c r="BU85" i="39"/>
  <c r="BP38" i="39"/>
  <c r="BP62" i="39"/>
  <c r="BO87" i="39"/>
  <c r="BO50" i="39"/>
  <c r="BT6" i="8"/>
  <c r="BU36" i="39"/>
  <c r="BU60" i="39"/>
  <c r="BZ34" i="8"/>
  <c r="BU8" i="39" s="1"/>
  <c r="BS50" i="39"/>
  <c r="BS87" i="39"/>
  <c r="BS38" i="39"/>
  <c r="BS62" i="39"/>
  <c r="BT46" i="8"/>
  <c r="BO85" i="39"/>
  <c r="BO48" i="39"/>
  <c r="BT74" i="8"/>
  <c r="BW46" i="8"/>
  <c r="BW74" i="8"/>
  <c r="BR85" i="39"/>
  <c r="BR48" i="39"/>
  <c r="BX48" i="8"/>
  <c r="BU8" i="8"/>
  <c r="BU35" i="8" s="1"/>
  <c r="BY48" i="8"/>
  <c r="BV8" i="8"/>
  <c r="BZ48" i="8"/>
  <c r="BW8" i="8"/>
  <c r="BX8" i="8"/>
  <c r="BX35" i="8" s="1"/>
  <c r="BT48" i="8"/>
  <c r="BY8" i="8"/>
  <c r="BU48" i="8"/>
  <c r="BZ8" i="8"/>
  <c r="BZ35" i="8" s="1"/>
  <c r="BV48" i="8"/>
  <c r="BW48" i="8"/>
  <c r="BT8" i="8"/>
  <c r="BV46" i="8"/>
  <c r="BV74" i="8"/>
  <c r="BQ85" i="39"/>
  <c r="BQ48" i="39"/>
  <c r="BT60" i="39"/>
  <c r="BT36" i="39"/>
  <c r="BY34" i="8"/>
  <c r="BT8" i="39" s="1"/>
  <c r="BO62" i="39"/>
  <c r="BO38" i="39"/>
  <c r="BR62" i="39"/>
  <c r="BR38" i="39"/>
  <c r="BP60" i="39"/>
  <c r="BP36" i="39"/>
  <c r="BU34" i="8"/>
  <c r="BP8" i="39" s="1"/>
  <c r="BY46" i="8"/>
  <c r="BY75" i="8" s="1"/>
  <c r="BT24" i="39" s="1"/>
  <c r="BY74" i="8"/>
  <c r="BT85" i="39"/>
  <c r="BT48" i="39"/>
  <c r="BR87" i="39"/>
  <c r="BR50" i="39"/>
  <c r="BU50" i="39"/>
  <c r="BU87" i="39"/>
  <c r="BP87" i="39"/>
  <c r="BP50" i="39"/>
  <c r="BY6" i="8"/>
  <c r="BY35" i="8" s="1"/>
  <c r="BU46" i="8"/>
  <c r="BU74" i="8"/>
  <c r="BP85" i="39"/>
  <c r="BP48" i="39"/>
  <c r="BS36" i="39"/>
  <c r="BS60" i="39"/>
  <c r="BX34" i="8"/>
  <c r="BS8" i="39" s="1"/>
  <c r="BQ87" i="39"/>
  <c r="BQ50" i="39"/>
  <c r="BQ38" i="39"/>
  <c r="BQ62" i="39"/>
  <c r="BR36" i="39"/>
  <c r="BR60" i="39"/>
  <c r="BW34" i="8"/>
  <c r="BR8" i="39" s="1"/>
  <c r="BT38" i="39"/>
  <c r="BT62" i="39"/>
  <c r="BQ59" i="39"/>
  <c r="BQ35" i="39"/>
  <c r="BQ60" i="39"/>
  <c r="BQ36" i="39"/>
  <c r="BV34" i="8"/>
  <c r="BQ8" i="39" s="1"/>
  <c r="BV35" i="8"/>
  <c r="BX46" i="8"/>
  <c r="BX75" i="8" s="1"/>
  <c r="BS24" i="39" s="1"/>
  <c r="BX74" i="8"/>
  <c r="BS85" i="39"/>
  <c r="BS48" i="39"/>
  <c r="BU38" i="39"/>
  <c r="BU62" i="39"/>
  <c r="BT87" i="39"/>
  <c r="BT50" i="39"/>
  <c r="CF10" i="34"/>
  <c r="CE12" i="34"/>
  <c r="CE13" i="34" s="1"/>
  <c r="BI62" i="39"/>
  <c r="BI38" i="39"/>
  <c r="BM84" i="39"/>
  <c r="BM47" i="39"/>
  <c r="BL60" i="39"/>
  <c r="BQ34" i="8"/>
  <c r="BL8" i="39" s="1"/>
  <c r="BL36" i="39"/>
  <c r="BR48" i="8"/>
  <c r="BR75" i="8" s="1"/>
  <c r="BM24" i="39" s="1"/>
  <c r="BQ8" i="8"/>
  <c r="BS48" i="8"/>
  <c r="BS75" i="8" s="1"/>
  <c r="BP48" i="8"/>
  <c r="BR8" i="8"/>
  <c r="BS8" i="8"/>
  <c r="BS35" i="8" s="1"/>
  <c r="BQ48" i="8"/>
  <c r="BQ75" i="8" s="1"/>
  <c r="BL24" i="39" s="1"/>
  <c r="BK62" i="39"/>
  <c r="BK38" i="39"/>
  <c r="BL84" i="39"/>
  <c r="BL47" i="39"/>
  <c r="BN62" i="39"/>
  <c r="BN38" i="39"/>
  <c r="BH62" i="39"/>
  <c r="BH38" i="39"/>
  <c r="BN59" i="39"/>
  <c r="BN35" i="39"/>
  <c r="BM62" i="39"/>
  <c r="BM38" i="39"/>
  <c r="BJ87" i="39"/>
  <c r="BJ50" i="39"/>
  <c r="BM85" i="39"/>
  <c r="BM48" i="39"/>
  <c r="BR74" i="8"/>
  <c r="BN50" i="39"/>
  <c r="BN87" i="39"/>
  <c r="BH87" i="39"/>
  <c r="BH50" i="39"/>
  <c r="BL85" i="39"/>
  <c r="BL48" i="39"/>
  <c r="BQ74" i="8"/>
  <c r="BL62" i="39"/>
  <c r="BL38" i="39"/>
  <c r="BM59" i="39"/>
  <c r="BM35" i="39"/>
  <c r="BN36" i="39"/>
  <c r="BN60" i="39"/>
  <c r="BS34" i="8"/>
  <c r="BN8" i="39" s="1"/>
  <c r="BM50" i="39"/>
  <c r="BM87" i="39"/>
  <c r="BN84" i="39"/>
  <c r="BN47" i="39"/>
  <c r="BM60" i="39"/>
  <c r="BR34" i="8"/>
  <c r="BM8" i="39" s="1"/>
  <c r="BM36" i="39"/>
  <c r="BR35" i="8"/>
  <c r="BL87" i="39"/>
  <c r="BL50" i="39"/>
  <c r="BI87" i="39"/>
  <c r="BI50" i="39"/>
  <c r="BJ62" i="39"/>
  <c r="BJ38" i="39"/>
  <c r="BQ6" i="8"/>
  <c r="BS74" i="8"/>
  <c r="BN85" i="39"/>
  <c r="BN48" i="39"/>
  <c r="BK87" i="39"/>
  <c r="BK50" i="39"/>
  <c r="P72" i="39"/>
  <c r="BF50" i="39"/>
  <c r="BF87" i="39"/>
  <c r="BA87" i="39"/>
  <c r="BA50" i="39"/>
  <c r="BB62" i="39"/>
  <c r="BB38" i="39"/>
  <c r="BA62" i="39"/>
  <c r="BA38" i="39"/>
  <c r="BE62" i="39"/>
  <c r="BE38" i="39"/>
  <c r="BF62" i="39"/>
  <c r="BF38" i="39"/>
  <c r="BC62" i="39"/>
  <c r="BC38" i="39"/>
  <c r="BE50" i="39"/>
  <c r="BE87" i="39"/>
  <c r="BG62" i="39"/>
  <c r="BG38" i="39"/>
  <c r="BD62" i="39"/>
  <c r="BD38" i="39"/>
  <c r="BB87" i="39"/>
  <c r="BB50" i="39"/>
  <c r="BG87" i="39"/>
  <c r="BG50" i="39"/>
  <c r="BC87" i="39"/>
  <c r="BC50" i="39"/>
  <c r="BD50" i="39"/>
  <c r="BD87" i="39"/>
  <c r="AU62" i="39"/>
  <c r="AU38" i="39"/>
  <c r="AV62" i="39"/>
  <c r="AV38" i="39"/>
  <c r="AY62" i="39"/>
  <c r="AY38" i="39"/>
  <c r="AZ62" i="39"/>
  <c r="AZ38" i="39"/>
  <c r="AT87" i="39"/>
  <c r="AT50" i="39"/>
  <c r="AY50" i="39"/>
  <c r="AY87" i="39"/>
  <c r="AU87" i="39"/>
  <c r="AU50" i="39"/>
  <c r="AV87" i="39"/>
  <c r="AV50" i="39"/>
  <c r="AZ50" i="39"/>
  <c r="AZ87" i="39"/>
  <c r="AX62" i="39"/>
  <c r="AX38" i="39"/>
  <c r="AW62" i="39"/>
  <c r="AW38" i="39"/>
  <c r="AX50" i="39"/>
  <c r="AX87" i="39"/>
  <c r="AW50" i="39"/>
  <c r="AW87" i="39"/>
  <c r="AT62" i="39"/>
  <c r="AT38" i="39"/>
  <c r="O97" i="39"/>
  <c r="W97" i="39"/>
  <c r="AE97" i="39"/>
  <c r="AF72" i="39"/>
  <c r="AN72" i="39"/>
  <c r="AS87" i="39"/>
  <c r="AS50" i="39"/>
  <c r="AS62" i="39"/>
  <c r="AS38" i="39"/>
  <c r="AM97" i="39"/>
  <c r="BC48" i="8"/>
  <c r="AY8" i="8"/>
  <c r="BK48" i="8"/>
  <c r="BC8" i="8"/>
  <c r="BG8" i="8"/>
  <c r="BJ8" i="8"/>
  <c r="BK8" i="8"/>
  <c r="BO8" i="8"/>
  <c r="BH8" i="8"/>
  <c r="AZ8" i="8"/>
  <c r="BA8" i="8"/>
  <c r="AY48" i="8"/>
  <c r="BP8" i="8"/>
  <c r="P97" i="39"/>
  <c r="X97" i="39"/>
  <c r="AF97" i="39"/>
  <c r="AN97" i="39"/>
  <c r="BI8" i="8"/>
  <c r="BG48" i="8"/>
  <c r="H8" i="8"/>
  <c r="C37" i="39" s="1"/>
  <c r="BL48" i="8"/>
  <c r="BN8" i="8"/>
  <c r="BD8" i="8"/>
  <c r="BJ48" i="8"/>
  <c r="BH48" i="8"/>
  <c r="AZ48" i="8"/>
  <c r="BF48" i="8"/>
  <c r="BL8" i="8"/>
  <c r="BD48" i="8"/>
  <c r="BF8" i="8"/>
  <c r="BB48" i="8"/>
  <c r="BE8" i="8"/>
  <c r="BN48" i="8"/>
  <c r="AX48" i="8"/>
  <c r="AX8" i="8"/>
  <c r="BM8" i="8"/>
  <c r="BA48" i="8"/>
  <c r="BE48" i="8"/>
  <c r="BO48" i="8"/>
  <c r="BI48" i="8"/>
  <c r="BB8" i="8"/>
  <c r="BM48" i="8"/>
  <c r="AO72" i="39"/>
  <c r="AL36" i="8"/>
  <c r="AG72" i="39"/>
  <c r="AM36" i="8"/>
  <c r="AH72" i="39"/>
  <c r="Q97" i="39"/>
  <c r="AA72" i="39"/>
  <c r="Z97" i="39"/>
  <c r="AR72" i="39"/>
  <c r="K97" i="39"/>
  <c r="S97" i="39"/>
  <c r="AA97" i="39"/>
  <c r="AI97" i="39"/>
  <c r="AQ97" i="39"/>
  <c r="Y97" i="39"/>
  <c r="X36" i="8"/>
  <c r="S72" i="39"/>
  <c r="AH97" i="39"/>
  <c r="AJ72" i="39"/>
  <c r="U72" i="39"/>
  <c r="L97" i="39"/>
  <c r="T97" i="39"/>
  <c r="AB97" i="39"/>
  <c r="AJ97" i="39"/>
  <c r="AR97" i="39"/>
  <c r="J85" i="8"/>
  <c r="E23" i="39" s="1"/>
  <c r="K85" i="8"/>
  <c r="F23" i="39" s="1"/>
  <c r="L85" i="8"/>
  <c r="G23" i="39" s="1"/>
  <c r="N85" i="8"/>
  <c r="I23" i="39" s="1"/>
  <c r="H85" i="8"/>
  <c r="C23" i="39" s="1"/>
  <c r="M85" i="8"/>
  <c r="H23" i="39" s="1"/>
  <c r="I85" i="8"/>
  <c r="D23" i="39" s="1"/>
  <c r="O85" i="8"/>
  <c r="J23" i="39" s="1"/>
  <c r="AD36" i="8"/>
  <c r="Y72" i="39"/>
  <c r="O36" i="8"/>
  <c r="J72" i="39"/>
  <c r="AE36" i="8"/>
  <c r="Z72" i="39"/>
  <c r="AO97" i="39"/>
  <c r="P36" i="8"/>
  <c r="K72" i="39"/>
  <c r="AV36" i="8"/>
  <c r="AQ72" i="39"/>
  <c r="J97" i="39"/>
  <c r="AP97" i="39"/>
  <c r="L72" i="39"/>
  <c r="T72" i="39"/>
  <c r="AC72" i="39"/>
  <c r="N72" i="39"/>
  <c r="V72" i="39"/>
  <c r="AD72" i="39"/>
  <c r="AL72" i="39"/>
  <c r="M97" i="39"/>
  <c r="U97" i="39"/>
  <c r="AC97" i="39"/>
  <c r="AK97" i="39"/>
  <c r="V36" i="8"/>
  <c r="Q72" i="39"/>
  <c r="W36" i="8"/>
  <c r="R72" i="39"/>
  <c r="AU36" i="8"/>
  <c r="AP72" i="39"/>
  <c r="AG97" i="39"/>
  <c r="AN36" i="8"/>
  <c r="AI72" i="39"/>
  <c r="R97" i="39"/>
  <c r="AB72" i="39"/>
  <c r="M72" i="39"/>
  <c r="AK72" i="39"/>
  <c r="O72" i="39"/>
  <c r="W72" i="39"/>
  <c r="AE72" i="39"/>
  <c r="AM72" i="39"/>
  <c r="N97" i="39"/>
  <c r="V97" i="39"/>
  <c r="AD97" i="39"/>
  <c r="AL97" i="39"/>
  <c r="Q85" i="8"/>
  <c r="L23" i="39" s="1"/>
  <c r="AO8" i="8"/>
  <c r="AJ61" i="39" s="1"/>
  <c r="AJ62" i="39"/>
  <c r="I8" i="8"/>
  <c r="M8" i="8"/>
  <c r="P8" i="8"/>
  <c r="K61" i="39" s="1"/>
  <c r="K62" i="39"/>
  <c r="AD8" i="8"/>
  <c r="Y61" i="39" s="1"/>
  <c r="Y62" i="39"/>
  <c r="T8" i="8"/>
  <c r="O61" i="39" s="1"/>
  <c r="O62" i="39"/>
  <c r="AP8" i="8"/>
  <c r="AK61" i="39" s="1"/>
  <c r="AK62" i="39"/>
  <c r="K8" i="8"/>
  <c r="AT8" i="8"/>
  <c r="AO61" i="39" s="1"/>
  <c r="AM8" i="8"/>
  <c r="AH61" i="39" s="1"/>
  <c r="AH62" i="39"/>
  <c r="O8" i="8"/>
  <c r="J61" i="39" s="1"/>
  <c r="J62" i="39"/>
  <c r="AK8" i="8"/>
  <c r="AF61" i="39" s="1"/>
  <c r="AF62" i="39"/>
  <c r="AN8" i="8"/>
  <c r="AI61" i="39" s="1"/>
  <c r="AI62" i="39"/>
  <c r="AU8" i="8"/>
  <c r="AP61" i="39" s="1"/>
  <c r="AC8" i="8"/>
  <c r="X61" i="39" s="1"/>
  <c r="X62" i="39"/>
  <c r="L8" i="8"/>
  <c r="Y8" i="8"/>
  <c r="T61" i="39" s="1"/>
  <c r="T62" i="39"/>
  <c r="Z8" i="8"/>
  <c r="U61" i="39" s="1"/>
  <c r="U62" i="39"/>
  <c r="C38" i="39"/>
  <c r="S8" i="8"/>
  <c r="N61" i="39" s="1"/>
  <c r="N62" i="39"/>
  <c r="AG8" i="8"/>
  <c r="AB61" i="39" s="1"/>
  <c r="AB62" i="39"/>
  <c r="J8" i="8"/>
  <c r="Q8" i="8"/>
  <c r="L61" i="39" s="1"/>
  <c r="L62" i="39"/>
  <c r="V8" i="8"/>
  <c r="Q61" i="39" s="1"/>
  <c r="Q62" i="39"/>
  <c r="AI8" i="8"/>
  <c r="AD61" i="39" s="1"/>
  <c r="AD62" i="39"/>
  <c r="R8" i="8"/>
  <c r="M61" i="39" s="1"/>
  <c r="M62" i="39"/>
  <c r="AH8" i="8"/>
  <c r="AC61" i="39" s="1"/>
  <c r="AC62" i="39"/>
  <c r="AS8" i="8"/>
  <c r="AN61" i="39" s="1"/>
  <c r="AA8" i="8"/>
  <c r="V61" i="39" s="1"/>
  <c r="AF8" i="8"/>
  <c r="AA61" i="39" s="1"/>
  <c r="U8" i="8"/>
  <c r="P61" i="39" s="1"/>
  <c r="AW8" i="8"/>
  <c r="AR61" i="39" s="1"/>
  <c r="AL8" i="8"/>
  <c r="AG61" i="39" s="1"/>
  <c r="W8" i="8"/>
  <c r="R61" i="39" s="1"/>
  <c r="AR8" i="8"/>
  <c r="AM61" i="39" s="1"/>
  <c r="AE8" i="8"/>
  <c r="Z61" i="39" s="1"/>
  <c r="AV8" i="8"/>
  <c r="AQ61" i="39" s="1"/>
  <c r="AJ8" i="8"/>
  <c r="AE61" i="39" s="1"/>
  <c r="N8" i="8"/>
  <c r="X8" i="8"/>
  <c r="S61" i="39" s="1"/>
  <c r="S62" i="39"/>
  <c r="AB8" i="8"/>
  <c r="W61" i="39" s="1"/>
  <c r="W62" i="39"/>
  <c r="AQ8" i="8"/>
  <c r="AL61" i="39" s="1"/>
  <c r="AL62" i="39"/>
  <c r="S36" i="8"/>
  <c r="AA36" i="8"/>
  <c r="AI36" i="8"/>
  <c r="AQ36" i="8"/>
  <c r="AT36" i="8"/>
  <c r="AE76" i="8"/>
  <c r="V48" i="8"/>
  <c r="Q86" i="39" s="1"/>
  <c r="AV76" i="8"/>
  <c r="AC48" i="8"/>
  <c r="X86" i="39" s="1"/>
  <c r="AT48" i="8"/>
  <c r="AO86" i="39" s="1"/>
  <c r="AI48" i="8"/>
  <c r="AD86" i="39" s="1"/>
  <c r="Q36" i="8"/>
  <c r="AG36" i="8"/>
  <c r="AO36" i="8"/>
  <c r="AW36" i="8"/>
  <c r="Q76" i="8"/>
  <c r="Y76" i="8"/>
  <c r="AO76" i="8"/>
  <c r="AW76" i="8"/>
  <c r="AK48" i="8"/>
  <c r="AF86" i="39" s="1"/>
  <c r="R48" i="8"/>
  <c r="M86" i="39" s="1"/>
  <c r="AU76" i="8"/>
  <c r="AN76" i="8"/>
  <c r="R36" i="8"/>
  <c r="R76" i="8"/>
  <c r="Z76" i="8"/>
  <c r="AH76" i="8"/>
  <c r="AP76" i="8"/>
  <c r="AS48" i="8"/>
  <c r="AN86" i="39" s="1"/>
  <c r="Q48" i="8"/>
  <c r="L86" i="39" s="1"/>
  <c r="Z48" i="8"/>
  <c r="U86" i="39" s="1"/>
  <c r="AP36" i="8"/>
  <c r="S76" i="8"/>
  <c r="AA76" i="8"/>
  <c r="AI76" i="8"/>
  <c r="AQ76" i="8"/>
  <c r="AD48" i="8"/>
  <c r="Y86" i="39" s="1"/>
  <c r="Y48" i="8"/>
  <c r="T86" i="39" s="1"/>
  <c r="AH48" i="8"/>
  <c r="AC86" i="39" s="1"/>
  <c r="T48" i="8"/>
  <c r="O86" i="39" s="1"/>
  <c r="AM76" i="8"/>
  <c r="AA48" i="8"/>
  <c r="V86" i="39" s="1"/>
  <c r="Z36" i="8"/>
  <c r="T36" i="8"/>
  <c r="AB36" i="8"/>
  <c r="AJ36" i="8"/>
  <c r="AR36" i="8"/>
  <c r="T76" i="8"/>
  <c r="AB76" i="8"/>
  <c r="AJ76" i="8"/>
  <c r="AR76" i="8"/>
  <c r="AF48" i="8"/>
  <c r="AA86" i="39" s="1"/>
  <c r="AG48" i="8"/>
  <c r="AB86" i="39" s="1"/>
  <c r="AP48" i="8"/>
  <c r="AK86" i="39" s="1"/>
  <c r="AB48" i="8"/>
  <c r="W86" i="39" s="1"/>
  <c r="W76" i="8"/>
  <c r="P76" i="8"/>
  <c r="U36" i="8"/>
  <c r="AC36" i="8"/>
  <c r="AK36" i="8"/>
  <c r="AS36" i="8"/>
  <c r="U76" i="8"/>
  <c r="AC76" i="8"/>
  <c r="AK76" i="8"/>
  <c r="AS76" i="8"/>
  <c r="AL48" i="8"/>
  <c r="AG86" i="39" s="1"/>
  <c r="W48" i="8"/>
  <c r="R86" i="39" s="1"/>
  <c r="AN48" i="8"/>
  <c r="AI86" i="39" s="1"/>
  <c r="AO48" i="8"/>
  <c r="AJ86" i="39" s="1"/>
  <c r="O76" i="8"/>
  <c r="X76" i="8"/>
  <c r="V76" i="8"/>
  <c r="AD76" i="8"/>
  <c r="AL76" i="8"/>
  <c r="AT76" i="8"/>
  <c r="AV48" i="8"/>
  <c r="AQ86" i="39" s="1"/>
  <c r="M10" i="8"/>
  <c r="H38" i="39" s="1"/>
  <c r="I10" i="8"/>
  <c r="D38" i="39" s="1"/>
  <c r="N10" i="8"/>
  <c r="J10" i="8"/>
  <c r="K10" i="8"/>
  <c r="F38" i="39" s="1"/>
  <c r="L10" i="8"/>
  <c r="G38" i="39" s="1"/>
  <c r="J48" i="8"/>
  <c r="O48" i="8"/>
  <c r="J86" i="39" s="1"/>
  <c r="K48" i="8"/>
  <c r="N48" i="8"/>
  <c r="I48" i="8"/>
  <c r="S48" i="8"/>
  <c r="N86" i="39" s="1"/>
  <c r="AE48" i="8"/>
  <c r="Z86" i="39" s="1"/>
  <c r="H48" i="8"/>
  <c r="L48" i="8"/>
  <c r="M48" i="8"/>
  <c r="AM48" i="8"/>
  <c r="AH86" i="39" s="1"/>
  <c r="P48" i="8"/>
  <c r="K86" i="39" s="1"/>
  <c r="U48" i="8"/>
  <c r="P86" i="39" s="1"/>
  <c r="AU48" i="8"/>
  <c r="AP86" i="39" s="1"/>
  <c r="X48" i="8"/>
  <c r="S86" i="39" s="1"/>
  <c r="AQ48" i="8"/>
  <c r="AL86" i="39" s="1"/>
  <c r="AJ48" i="8"/>
  <c r="AE86" i="39" s="1"/>
  <c r="AW48" i="8"/>
  <c r="AR86" i="39" s="1"/>
  <c r="AR48" i="8"/>
  <c r="AM86" i="39" s="1"/>
  <c r="T85" i="8"/>
  <c r="O23" i="39" s="1"/>
  <c r="P85" i="8"/>
  <c r="K23" i="39" s="1"/>
  <c r="S85" i="8"/>
  <c r="N23" i="39" s="1"/>
  <c r="M23" i="39"/>
  <c r="AA73" i="39"/>
  <c r="O98" i="39"/>
  <c r="AE98" i="39"/>
  <c r="Q17" i="8"/>
  <c r="L73" i="39" s="1"/>
  <c r="T73" i="39"/>
  <c r="AB73" i="39"/>
  <c r="AJ73" i="39"/>
  <c r="AR73" i="39"/>
  <c r="P98" i="39"/>
  <c r="X98" i="39"/>
  <c r="AF98" i="39"/>
  <c r="AN98" i="39"/>
  <c r="AM98" i="39"/>
  <c r="M73" i="39"/>
  <c r="U73" i="39"/>
  <c r="AC73" i="39"/>
  <c r="AK73" i="39"/>
  <c r="Q98" i="39"/>
  <c r="Y98" i="39"/>
  <c r="AG98" i="39"/>
  <c r="AO98" i="39"/>
  <c r="P17" i="8"/>
  <c r="K73" i="39" s="1"/>
  <c r="V73" i="39"/>
  <c r="AD73" i="39"/>
  <c r="AL73" i="39"/>
  <c r="O57" i="8"/>
  <c r="J98" i="39" s="1"/>
  <c r="R98" i="39"/>
  <c r="Z98" i="39"/>
  <c r="AH98" i="39"/>
  <c r="AP98" i="39"/>
  <c r="S73" i="39"/>
  <c r="W98" i="39"/>
  <c r="N73" i="39"/>
  <c r="O73" i="39"/>
  <c r="W73" i="39"/>
  <c r="AE73" i="39"/>
  <c r="AM73" i="39"/>
  <c r="P57" i="8"/>
  <c r="K98" i="39" s="1"/>
  <c r="S98" i="39"/>
  <c r="AA98" i="39"/>
  <c r="AI98" i="39"/>
  <c r="AQ98" i="39"/>
  <c r="AI73" i="39"/>
  <c r="P73" i="39"/>
  <c r="X73" i="39"/>
  <c r="AF73" i="39"/>
  <c r="AN73" i="39"/>
  <c r="Q57" i="8"/>
  <c r="T98" i="39"/>
  <c r="AB98" i="39"/>
  <c r="AJ98" i="39"/>
  <c r="AR98" i="39"/>
  <c r="U85" i="8"/>
  <c r="P23" i="39" s="1"/>
  <c r="Q73" i="39"/>
  <c r="Y73" i="39"/>
  <c r="AG73" i="39"/>
  <c r="AO73" i="39"/>
  <c r="M98" i="39"/>
  <c r="U98" i="39"/>
  <c r="AC98" i="39"/>
  <c r="AK98" i="39"/>
  <c r="AQ73" i="39"/>
  <c r="O17" i="8"/>
  <c r="J73" i="39" s="1"/>
  <c r="R73" i="39"/>
  <c r="Z73" i="39"/>
  <c r="AH73" i="39"/>
  <c r="AP73" i="39"/>
  <c r="N98" i="39"/>
  <c r="V98" i="39"/>
  <c r="AD98" i="39"/>
  <c r="AL98" i="39"/>
  <c r="CC35" i="8" l="1"/>
  <c r="CK75" i="8"/>
  <c r="CF24" i="39" s="1"/>
  <c r="CJ35" i="8"/>
  <c r="CN35" i="8"/>
  <c r="CK35" i="8"/>
  <c r="CI7" i="39"/>
  <c r="CH7" i="39"/>
  <c r="CB7" i="39"/>
  <c r="CH61" i="39"/>
  <c r="CH37" i="39"/>
  <c r="CF86" i="39"/>
  <c r="CF49" i="39"/>
  <c r="CG61" i="39"/>
  <c r="CG37" i="39"/>
  <c r="CD86" i="39"/>
  <c r="CD49" i="39"/>
  <c r="CF61" i="39"/>
  <c r="CF37" i="39"/>
  <c r="CE86" i="39"/>
  <c r="CE49" i="39"/>
  <c r="CE61" i="39"/>
  <c r="CE37" i="39"/>
  <c r="CC86" i="39"/>
  <c r="CC49" i="39"/>
  <c r="CD61" i="39"/>
  <c r="CD37" i="39"/>
  <c r="CI37" i="39"/>
  <c r="CH86" i="39"/>
  <c r="CH49" i="39"/>
  <c r="CC61" i="39"/>
  <c r="CC37" i="39"/>
  <c r="CG86" i="39"/>
  <c r="CG49" i="39"/>
  <c r="CC7" i="39"/>
  <c r="CG35" i="39"/>
  <c r="CG59" i="39"/>
  <c r="CI18" i="39"/>
  <c r="CI17" i="39" s="1"/>
  <c r="CI25" i="39"/>
  <c r="CC25" i="39"/>
  <c r="CC18" i="39"/>
  <c r="CC17" i="39" s="1"/>
  <c r="CF59" i="39"/>
  <c r="CF35" i="39"/>
  <c r="CL35" i="8"/>
  <c r="CG7" i="39" s="1"/>
  <c r="CC26" i="39"/>
  <c r="CD35" i="39"/>
  <c r="CD59" i="39"/>
  <c r="CE7" i="39"/>
  <c r="CF18" i="39"/>
  <c r="CF17" i="39" s="1"/>
  <c r="CF25" i="39"/>
  <c r="CF26" i="39" s="1"/>
  <c r="CH84" i="39"/>
  <c r="CH47" i="39"/>
  <c r="CD25" i="39"/>
  <c r="CD26" i="39" s="1"/>
  <c r="CD18" i="39"/>
  <c r="CD17" i="39" s="1"/>
  <c r="CG18" i="39"/>
  <c r="CG17" i="39" s="1"/>
  <c r="CG25" i="39"/>
  <c r="CG26" i="39" s="1"/>
  <c r="CF84" i="39"/>
  <c r="CF47" i="39"/>
  <c r="CE59" i="39"/>
  <c r="CE35" i="39"/>
  <c r="CD84" i="39"/>
  <c r="CD47" i="39"/>
  <c r="CI35" i="8"/>
  <c r="CD7" i="39" s="1"/>
  <c r="CE18" i="39"/>
  <c r="CE17" i="39" s="1"/>
  <c r="CE25" i="39"/>
  <c r="CE26" i="39" s="1"/>
  <c r="CF7" i="39"/>
  <c r="CH18" i="39"/>
  <c r="CH17" i="39" s="1"/>
  <c r="CH25" i="39"/>
  <c r="CH26" i="39" s="1"/>
  <c r="CI26" i="39"/>
  <c r="BV37" i="39"/>
  <c r="BV61" i="39"/>
  <c r="BW86" i="39"/>
  <c r="BW49" i="39"/>
  <c r="CB86" i="39"/>
  <c r="CB49" i="39"/>
  <c r="BX7" i="39"/>
  <c r="CB37" i="39"/>
  <c r="CB61" i="39"/>
  <c r="BW75" i="8"/>
  <c r="BR24" i="39" s="1"/>
  <c r="BZ37" i="39"/>
  <c r="BZ61" i="39"/>
  <c r="CA86" i="39"/>
  <c r="CA49" i="39"/>
  <c r="BY86" i="39"/>
  <c r="BY49" i="39"/>
  <c r="BZ86" i="39"/>
  <c r="BZ49" i="39"/>
  <c r="BW37" i="39"/>
  <c r="BW61" i="39"/>
  <c r="BY37" i="39"/>
  <c r="BY61" i="39"/>
  <c r="BV86" i="39"/>
  <c r="BV49" i="39"/>
  <c r="BX86" i="39"/>
  <c r="BX49" i="39"/>
  <c r="BU75" i="8"/>
  <c r="BP24" i="39" s="1"/>
  <c r="CA37" i="39"/>
  <c r="CA61" i="39"/>
  <c r="BX37" i="39"/>
  <c r="BX61" i="39"/>
  <c r="CA7" i="39"/>
  <c r="BX24" i="39"/>
  <c r="CB47" i="39"/>
  <c r="CB84" i="39"/>
  <c r="BY25" i="39"/>
  <c r="BY18" i="39"/>
  <c r="BY17" i="39" s="1"/>
  <c r="BV25" i="39"/>
  <c r="BV18" i="39"/>
  <c r="BV17" i="39" s="1"/>
  <c r="BZ7" i="39"/>
  <c r="BZ35" i="39"/>
  <c r="BZ59" i="39"/>
  <c r="BY24" i="39"/>
  <c r="BY26" i="39" s="1"/>
  <c r="BX84" i="39"/>
  <c r="BX47" i="39"/>
  <c r="BV59" i="39"/>
  <c r="BV35" i="39"/>
  <c r="BY7" i="39"/>
  <c r="CG75" i="8"/>
  <c r="CB24" i="39" s="1"/>
  <c r="CB25" i="39"/>
  <c r="CB18" i="39"/>
  <c r="CA47" i="39"/>
  <c r="CA84" i="39"/>
  <c r="BZ84" i="39"/>
  <c r="BZ47" i="39"/>
  <c r="BX35" i="39"/>
  <c r="BX59" i="39"/>
  <c r="BZ25" i="39"/>
  <c r="BZ18" i="39"/>
  <c r="CB35" i="8"/>
  <c r="BW7" i="39" s="1"/>
  <c r="BW59" i="39"/>
  <c r="BW35" i="39"/>
  <c r="BW84" i="39"/>
  <c r="BW47" i="39"/>
  <c r="BW25" i="39"/>
  <c r="BW26" i="39" s="1"/>
  <c r="BW18" i="39"/>
  <c r="BW17" i="39" s="1"/>
  <c r="CE75" i="8"/>
  <c r="CF75" i="8"/>
  <c r="CA24" i="39" s="1"/>
  <c r="CA35" i="8"/>
  <c r="BV7" i="39" s="1"/>
  <c r="BV84" i="39"/>
  <c r="BV47" i="39"/>
  <c r="BX25" i="39"/>
  <c r="BX18" i="39"/>
  <c r="BX17" i="39" s="1"/>
  <c r="CA25" i="39"/>
  <c r="CA18" i="39"/>
  <c r="BY84" i="39"/>
  <c r="BY47" i="39"/>
  <c r="BV26" i="39"/>
  <c r="BQ84" i="39"/>
  <c r="BQ47" i="39"/>
  <c r="BT35" i="8"/>
  <c r="BO7" i="39" s="1"/>
  <c r="BO35" i="39"/>
  <c r="BO59" i="39"/>
  <c r="BP18" i="39"/>
  <c r="BP25" i="39"/>
  <c r="BR86" i="39"/>
  <c r="BR49" i="39"/>
  <c r="BU86" i="39"/>
  <c r="BU49" i="39"/>
  <c r="BR18" i="39"/>
  <c r="BR17" i="39" s="1"/>
  <c r="BR25" i="39"/>
  <c r="BO84" i="39"/>
  <c r="BO47" i="39"/>
  <c r="BS25" i="39"/>
  <c r="BS26" i="39" s="1"/>
  <c r="BS18" i="39"/>
  <c r="BS17" i="39" s="1"/>
  <c r="BP84" i="39"/>
  <c r="BP47" i="39"/>
  <c r="BQ86" i="39"/>
  <c r="BQ49" i="39"/>
  <c r="BQ37" i="39"/>
  <c r="BQ61" i="39"/>
  <c r="BR84" i="39"/>
  <c r="BR47" i="39"/>
  <c r="BS84" i="39"/>
  <c r="BS47" i="39"/>
  <c r="BS7" i="39"/>
  <c r="BT35" i="39"/>
  <c r="BT59" i="39"/>
  <c r="BU37" i="39"/>
  <c r="BU61" i="39"/>
  <c r="BT49" i="39"/>
  <c r="BT86" i="39"/>
  <c r="BO25" i="39"/>
  <c r="BO18" i="39"/>
  <c r="BS37" i="39"/>
  <c r="BS61" i="39"/>
  <c r="BP7" i="39"/>
  <c r="BP86" i="39"/>
  <c r="BP49" i="39"/>
  <c r="BP61" i="39"/>
  <c r="BP37" i="39"/>
  <c r="BU7" i="39"/>
  <c r="BT7" i="39"/>
  <c r="BO61" i="39"/>
  <c r="BO37" i="39"/>
  <c r="BR37" i="39"/>
  <c r="BR61" i="39"/>
  <c r="BU84" i="39"/>
  <c r="BU47" i="39"/>
  <c r="BQ7" i="39"/>
  <c r="BT18" i="39"/>
  <c r="BT17" i="39" s="1"/>
  <c r="BT25" i="39"/>
  <c r="BT26" i="39" s="1"/>
  <c r="BQ18" i="39"/>
  <c r="BQ25" i="39"/>
  <c r="BT37" i="39"/>
  <c r="BT61" i="39"/>
  <c r="BS86" i="39"/>
  <c r="BS49" i="39"/>
  <c r="BZ75" i="8"/>
  <c r="BU24" i="39" s="1"/>
  <c r="BT84" i="39"/>
  <c r="BT47" i="39"/>
  <c r="BV75" i="8"/>
  <c r="BQ24" i="39" s="1"/>
  <c r="BO49" i="39"/>
  <c r="BO86" i="39"/>
  <c r="BT75" i="8"/>
  <c r="BO24" i="39" s="1"/>
  <c r="BU18" i="39"/>
  <c r="BU25" i="39"/>
  <c r="BW35" i="8"/>
  <c r="BR7" i="39" s="1"/>
  <c r="CG10" i="34"/>
  <c r="CF12" i="34"/>
  <c r="CF13" i="34" s="1"/>
  <c r="BJ86" i="39"/>
  <c r="BJ49" i="39"/>
  <c r="BL35" i="39"/>
  <c r="BL59" i="39"/>
  <c r="BQ35" i="8"/>
  <c r="BL7" i="39" s="1"/>
  <c r="BI61" i="39"/>
  <c r="BI37" i="39"/>
  <c r="BL86" i="39"/>
  <c r="BL49" i="39"/>
  <c r="BK61" i="39"/>
  <c r="BK37" i="39"/>
  <c r="BN37" i="39"/>
  <c r="BN61" i="39"/>
  <c r="BH61" i="39"/>
  <c r="BH37" i="39"/>
  <c r="BM61" i="39"/>
  <c r="BM37" i="39"/>
  <c r="BK86" i="39"/>
  <c r="BK49" i="39"/>
  <c r="BH86" i="39"/>
  <c r="BH49" i="39"/>
  <c r="BN49" i="39"/>
  <c r="BN86" i="39"/>
  <c r="BI86" i="39"/>
  <c r="BI49" i="39"/>
  <c r="BN24" i="39"/>
  <c r="BL61" i="39"/>
  <c r="BL37" i="39"/>
  <c r="BJ61" i="39"/>
  <c r="BJ37" i="39"/>
  <c r="BN18" i="39"/>
  <c r="BN17" i="39" s="1"/>
  <c r="BN25" i="39"/>
  <c r="BM7" i="39"/>
  <c r="BN7" i="39"/>
  <c r="BL18" i="39"/>
  <c r="BL17" i="39" s="1"/>
  <c r="BL25" i="39"/>
  <c r="BL26" i="39" s="1"/>
  <c r="BM18" i="39"/>
  <c r="BM17" i="39" s="1"/>
  <c r="BM25" i="39"/>
  <c r="BM26" i="39" s="1"/>
  <c r="BM86" i="39"/>
  <c r="BM49" i="39"/>
  <c r="BG49" i="39"/>
  <c r="BG86" i="39"/>
  <c r="BB61" i="39"/>
  <c r="BB37" i="39"/>
  <c r="BG61" i="39"/>
  <c r="BG37" i="39"/>
  <c r="BA86" i="39"/>
  <c r="BA49" i="39"/>
  <c r="BB86" i="39"/>
  <c r="BB49" i="39"/>
  <c r="BF49" i="39"/>
  <c r="BF86" i="39"/>
  <c r="BD61" i="39"/>
  <c r="BD37" i="39"/>
  <c r="BD49" i="39"/>
  <c r="BD86" i="39"/>
  <c r="BC86" i="39"/>
  <c r="BC49" i="39"/>
  <c r="BC61" i="39"/>
  <c r="BC37" i="39"/>
  <c r="BE49" i="39"/>
  <c r="BE86" i="39"/>
  <c r="BF61" i="39"/>
  <c r="BF37" i="39"/>
  <c r="BA61" i="39"/>
  <c r="BA37" i="39"/>
  <c r="BE37" i="39"/>
  <c r="BE61" i="39"/>
  <c r="AZ86" i="39"/>
  <c r="AZ49" i="39"/>
  <c r="AY61" i="39"/>
  <c r="AY37" i="39"/>
  <c r="AZ61" i="39"/>
  <c r="AZ37" i="39"/>
  <c r="AX49" i="39"/>
  <c r="AX86" i="39"/>
  <c r="AV86" i="39"/>
  <c r="AV49" i="39"/>
  <c r="AW49" i="39"/>
  <c r="AW86" i="39"/>
  <c r="AY49" i="39"/>
  <c r="AY86" i="39"/>
  <c r="AT86" i="39"/>
  <c r="AT49" i="39"/>
  <c r="AX61" i="39"/>
  <c r="AX37" i="39"/>
  <c r="AV61" i="39"/>
  <c r="AV37" i="39"/>
  <c r="AW61" i="39"/>
  <c r="AW37" i="39"/>
  <c r="AU86" i="39"/>
  <c r="AU49" i="39"/>
  <c r="AU61" i="39"/>
  <c r="AU37" i="39"/>
  <c r="AT61" i="39"/>
  <c r="AT37" i="39"/>
  <c r="E16" i="29"/>
  <c r="H16" i="29" s="1"/>
  <c r="AS61" i="39"/>
  <c r="AS37" i="39"/>
  <c r="AS86" i="39"/>
  <c r="AS49" i="39"/>
  <c r="R45" i="8"/>
  <c r="H5" i="8"/>
  <c r="H34" i="8" s="1"/>
  <c r="C8" i="39" s="1"/>
  <c r="BM45" i="8"/>
  <c r="BE45" i="8"/>
  <c r="BA5" i="8"/>
  <c r="BP5" i="8"/>
  <c r="BK5" i="8"/>
  <c r="BL45" i="8"/>
  <c r="BD45" i="8"/>
  <c r="AZ5" i="8"/>
  <c r="BG5" i="8"/>
  <c r="BK45" i="8"/>
  <c r="BC45" i="8"/>
  <c r="AY45" i="8"/>
  <c r="BJ45" i="8"/>
  <c r="BB45" i="8"/>
  <c r="BN5" i="8"/>
  <c r="BF5" i="8"/>
  <c r="AX5" i="8"/>
  <c r="BE5" i="8"/>
  <c r="BD5" i="8"/>
  <c r="BI45" i="8"/>
  <c r="BA45" i="8"/>
  <c r="BM5" i="8"/>
  <c r="BG45" i="8"/>
  <c r="BC5" i="8"/>
  <c r="BP45" i="8"/>
  <c r="BH45" i="8"/>
  <c r="AZ45" i="8"/>
  <c r="BL5" i="8"/>
  <c r="BN45" i="8"/>
  <c r="BF45" i="8"/>
  <c r="AX45" i="8"/>
  <c r="BJ5" i="8"/>
  <c r="BB5" i="8"/>
  <c r="BI5" i="8"/>
  <c r="BH5" i="8"/>
  <c r="BO5" i="8"/>
  <c r="AY5" i="8"/>
  <c r="BO45" i="8"/>
  <c r="AB5" i="8"/>
  <c r="W45" i="8"/>
  <c r="AG45" i="8"/>
  <c r="AM5" i="8"/>
  <c r="T45" i="8"/>
  <c r="K5" i="8"/>
  <c r="K34" i="8" s="1"/>
  <c r="F8" i="39" s="1"/>
  <c r="T5" i="8"/>
  <c r="AT45" i="8"/>
  <c r="H45" i="8"/>
  <c r="AE5" i="8"/>
  <c r="P5" i="8"/>
  <c r="AL5" i="8"/>
  <c r="AN45" i="8"/>
  <c r="AN5" i="8"/>
  <c r="AS45" i="8"/>
  <c r="P45" i="8"/>
  <c r="V45" i="8"/>
  <c r="AO5" i="8"/>
  <c r="AJ5" i="8"/>
  <c r="AV45" i="8"/>
  <c r="Y45" i="8"/>
  <c r="M45" i="8"/>
  <c r="AK45" i="8"/>
  <c r="AA5" i="8"/>
  <c r="AU45" i="8"/>
  <c r="Q45" i="8"/>
  <c r="AP5" i="8"/>
  <c r="AV5" i="8"/>
  <c r="AJ45" i="8"/>
  <c r="AS5" i="8"/>
  <c r="Z45" i="8"/>
  <c r="Z5" i="8"/>
  <c r="S5" i="8"/>
  <c r="AR5" i="8"/>
  <c r="M5" i="8"/>
  <c r="M34" i="8" s="1"/>
  <c r="H8" i="39" s="1"/>
  <c r="X45" i="8"/>
  <c r="V5" i="8"/>
  <c r="S45" i="8"/>
  <c r="AQ45" i="8"/>
  <c r="I5" i="8"/>
  <c r="I34" i="8" s="1"/>
  <c r="D8" i="39" s="1"/>
  <c r="Y5" i="8"/>
  <c r="J45" i="8"/>
  <c r="AR45" i="8"/>
  <c r="AP45" i="8"/>
  <c r="AC45" i="8"/>
  <c r="N45" i="8"/>
  <c r="I45" i="8"/>
  <c r="AL45" i="8"/>
  <c r="AE45" i="8"/>
  <c r="U5" i="8"/>
  <c r="AI5" i="8"/>
  <c r="AG5" i="8"/>
  <c r="AB45" i="8"/>
  <c r="U45" i="8"/>
  <c r="AF5" i="8"/>
  <c r="Q5" i="8"/>
  <c r="AI45" i="8"/>
  <c r="R5" i="8"/>
  <c r="AO45" i="8"/>
  <c r="AT5" i="8"/>
  <c r="AM45" i="8"/>
  <c r="AC5" i="8"/>
  <c r="AW5" i="8"/>
  <c r="N5" i="8"/>
  <c r="N34" i="8" s="1"/>
  <c r="I8" i="39" s="1"/>
  <c r="X5" i="8"/>
  <c r="AH5" i="8"/>
  <c r="W5" i="8"/>
  <c r="AD45" i="8"/>
  <c r="AU5" i="8"/>
  <c r="AF45" i="8"/>
  <c r="L5" i="8"/>
  <c r="L34" i="8" s="1"/>
  <c r="G8" i="39" s="1"/>
  <c r="AW45" i="8"/>
  <c r="O5" i="8"/>
  <c r="AK5" i="8"/>
  <c r="AH45" i="8"/>
  <c r="AD5" i="8"/>
  <c r="AQ5" i="8"/>
  <c r="J5" i="8"/>
  <c r="J34" i="8" s="1"/>
  <c r="E8" i="39" s="1"/>
  <c r="O45" i="8"/>
  <c r="L45" i="8"/>
  <c r="AA45" i="8"/>
  <c r="K45" i="8"/>
  <c r="L34" i="39"/>
  <c r="L46" i="39"/>
  <c r="L58" i="39"/>
  <c r="L83" i="39"/>
  <c r="C34" i="39"/>
  <c r="C46" i="39"/>
  <c r="C83" i="39"/>
  <c r="C58" i="39"/>
  <c r="C16" i="39"/>
  <c r="C6" i="39"/>
  <c r="K46" i="39"/>
  <c r="K34" i="39"/>
  <c r="K83" i="39"/>
  <c r="K58" i="39"/>
  <c r="E64" i="39"/>
  <c r="J34" i="39"/>
  <c r="J46" i="39"/>
  <c r="J83" i="39"/>
  <c r="J58" i="39"/>
  <c r="E38" i="39"/>
  <c r="G58" i="39"/>
  <c r="G34" i="39"/>
  <c r="G46" i="39"/>
  <c r="G83" i="39"/>
  <c r="G16" i="39"/>
  <c r="G6" i="39"/>
  <c r="P34" i="39"/>
  <c r="P83" i="39"/>
  <c r="P46" i="39"/>
  <c r="P58" i="39"/>
  <c r="M34" i="39"/>
  <c r="M83" i="39"/>
  <c r="M46" i="39"/>
  <c r="M58" i="39"/>
  <c r="I34" i="39"/>
  <c r="I46" i="39"/>
  <c r="I83" i="39"/>
  <c r="I58" i="39"/>
  <c r="I16" i="39"/>
  <c r="I6" i="39"/>
  <c r="I64" i="39"/>
  <c r="F58" i="39"/>
  <c r="F46" i="39"/>
  <c r="F34" i="39"/>
  <c r="F83" i="39"/>
  <c r="F6" i="39"/>
  <c r="F16" i="39"/>
  <c r="G64" i="39"/>
  <c r="F64" i="39"/>
  <c r="N9" i="8"/>
  <c r="I37" i="39" s="1"/>
  <c r="D64" i="39"/>
  <c r="I38" i="39"/>
  <c r="E34" i="39"/>
  <c r="E46" i="39"/>
  <c r="E83" i="39"/>
  <c r="E58" i="39"/>
  <c r="E16" i="39"/>
  <c r="E6" i="39"/>
  <c r="V85" i="8"/>
  <c r="N46" i="39"/>
  <c r="N34" i="39"/>
  <c r="N58" i="39"/>
  <c r="N83" i="39"/>
  <c r="H64" i="39"/>
  <c r="Q50" i="8"/>
  <c r="L98" i="39"/>
  <c r="O34" i="39"/>
  <c r="O46" i="39"/>
  <c r="O83" i="39"/>
  <c r="O58" i="39"/>
  <c r="D34" i="39"/>
  <c r="D46" i="39"/>
  <c r="D58" i="39"/>
  <c r="D83" i="39"/>
  <c r="D16" i="39"/>
  <c r="D6" i="39"/>
  <c r="H34" i="39"/>
  <c r="H83" i="39"/>
  <c r="H46" i="39"/>
  <c r="H58" i="39"/>
  <c r="H16" i="39"/>
  <c r="H6" i="39"/>
  <c r="I49" i="39"/>
  <c r="H49" i="39"/>
  <c r="F49" i="39"/>
  <c r="D49" i="39"/>
  <c r="G49" i="39"/>
  <c r="C49" i="39"/>
  <c r="E49" i="39"/>
  <c r="K9" i="8"/>
  <c r="F37" i="39" s="1"/>
  <c r="AV50" i="8"/>
  <c r="M16" i="39"/>
  <c r="M6" i="39"/>
  <c r="P6" i="39"/>
  <c r="P16" i="39"/>
  <c r="V50" i="8"/>
  <c r="V49" i="8" s="1"/>
  <c r="L16" i="39"/>
  <c r="L6" i="39"/>
  <c r="J9" i="8"/>
  <c r="E37" i="39" s="1"/>
  <c r="AT50" i="8"/>
  <c r="AT49" i="8" s="1"/>
  <c r="O50" i="8"/>
  <c r="AR50" i="8"/>
  <c r="AR49" i="8" s="1"/>
  <c r="N16" i="39"/>
  <c r="N6" i="39"/>
  <c r="J16" i="39"/>
  <c r="J6" i="39"/>
  <c r="W50" i="8"/>
  <c r="W49" i="8" s="1"/>
  <c r="AQ50" i="8"/>
  <c r="K16" i="39"/>
  <c r="K6" i="39"/>
  <c r="O16" i="39"/>
  <c r="O6" i="39"/>
  <c r="AC50" i="8"/>
  <c r="T50" i="8"/>
  <c r="AH50" i="8"/>
  <c r="AL50" i="8"/>
  <c r="Z50" i="8"/>
  <c r="AN50" i="8"/>
  <c r="AO50" i="8"/>
  <c r="AJ50" i="8"/>
  <c r="AJ49" i="8" s="1"/>
  <c r="AF50" i="8"/>
  <c r="AF49" i="8" s="1"/>
  <c r="AI50" i="8"/>
  <c r="X50" i="8"/>
  <c r="AS50" i="8"/>
  <c r="AM50" i="8"/>
  <c r="AE50" i="8"/>
  <c r="AD50" i="8"/>
  <c r="U50" i="8"/>
  <c r="P50" i="8"/>
  <c r="AA50" i="8"/>
  <c r="AP50" i="8"/>
  <c r="AP49" i="8" s="1"/>
  <c r="AG50" i="8"/>
  <c r="AK50" i="8"/>
  <c r="AB50" i="8"/>
  <c r="S50" i="8"/>
  <c r="R50" i="8"/>
  <c r="AU50" i="8"/>
  <c r="AW50" i="8"/>
  <c r="Y50" i="8"/>
  <c r="L9" i="8"/>
  <c r="I9" i="8"/>
  <c r="M9" i="8"/>
  <c r="H37" i="39" s="1"/>
  <c r="AM10" i="8"/>
  <c r="AS10" i="8"/>
  <c r="AK10" i="8"/>
  <c r="AB10" i="8"/>
  <c r="AA10" i="8"/>
  <c r="AH10" i="8"/>
  <c r="AO10" i="8"/>
  <c r="CB26" i="39" l="1"/>
  <c r="BO26" i="39"/>
  <c r="BX26" i="39"/>
  <c r="BP26" i="39"/>
  <c r="BP17" i="39"/>
  <c r="BR26" i="39"/>
  <c r="CA17" i="39"/>
  <c r="CB17" i="39"/>
  <c r="CA26" i="39"/>
  <c r="BZ24" i="39"/>
  <c r="BZ26" i="39" s="1"/>
  <c r="BZ17" i="39"/>
  <c r="BQ26" i="39"/>
  <c r="BU17" i="39"/>
  <c r="BU26" i="39"/>
  <c r="BO17" i="39"/>
  <c r="BQ17" i="39"/>
  <c r="CH10" i="34"/>
  <c r="CG12" i="34"/>
  <c r="CG13" i="34" s="1"/>
  <c r="BJ85" i="39"/>
  <c r="BJ48" i="39"/>
  <c r="BH36" i="39"/>
  <c r="BH60" i="39"/>
  <c r="BI85" i="39"/>
  <c r="BI48" i="39"/>
  <c r="BJ36" i="39"/>
  <c r="BJ60" i="39"/>
  <c r="BK60" i="39"/>
  <c r="BK36" i="39"/>
  <c r="BN26" i="39"/>
  <c r="BK85" i="39"/>
  <c r="BK48" i="39"/>
  <c r="BP74" i="8"/>
  <c r="BH48" i="39"/>
  <c r="BH85" i="39"/>
  <c r="BI36" i="39"/>
  <c r="BI60" i="39"/>
  <c r="AB34" i="8"/>
  <c r="AF74" i="8"/>
  <c r="BB60" i="39"/>
  <c r="BB36" i="39"/>
  <c r="BC60" i="39"/>
  <c r="BC36" i="39"/>
  <c r="BE60" i="39"/>
  <c r="BE36" i="39"/>
  <c r="BA36" i="39"/>
  <c r="BA60" i="39"/>
  <c r="BA85" i="39"/>
  <c r="BA48" i="39"/>
  <c r="BG48" i="39"/>
  <c r="BG85" i="39"/>
  <c r="BB85" i="39"/>
  <c r="BB48" i="39"/>
  <c r="BE85" i="39"/>
  <c r="BE48" i="39"/>
  <c r="BF60" i="39"/>
  <c r="BF36" i="39"/>
  <c r="BG60" i="39"/>
  <c r="BG36" i="39"/>
  <c r="BD85" i="39"/>
  <c r="BD48" i="39"/>
  <c r="BD60" i="39"/>
  <c r="BD36" i="39"/>
  <c r="BC85" i="39"/>
  <c r="BC48" i="39"/>
  <c r="BF48" i="39"/>
  <c r="BF85" i="39"/>
  <c r="AV74" i="8"/>
  <c r="AQ25" i="39" s="1"/>
  <c r="F16" i="29"/>
  <c r="E19" i="29" s="1"/>
  <c r="E20" i="29" s="1"/>
  <c r="F19" i="29"/>
  <c r="I19" i="29" s="1"/>
  <c r="AW36" i="39"/>
  <c r="AW60" i="39"/>
  <c r="AX60" i="39"/>
  <c r="AX36" i="39"/>
  <c r="AU36" i="39"/>
  <c r="AU60" i="39"/>
  <c r="AY85" i="39"/>
  <c r="AY48" i="39"/>
  <c r="AW85" i="39"/>
  <c r="AW48" i="39"/>
  <c r="AT36" i="39"/>
  <c r="AT60" i="39"/>
  <c r="AV85" i="39"/>
  <c r="AV48" i="39"/>
  <c r="AT85" i="39"/>
  <c r="AT48" i="39"/>
  <c r="AU85" i="39"/>
  <c r="AU48" i="39"/>
  <c r="AY60" i="39"/>
  <c r="AY36" i="39"/>
  <c r="AX85" i="39"/>
  <c r="AX48" i="39"/>
  <c r="AV36" i="39"/>
  <c r="AV60" i="39"/>
  <c r="AZ60" i="39"/>
  <c r="AZ36" i="39"/>
  <c r="AZ48" i="39"/>
  <c r="AZ85" i="39"/>
  <c r="Q74" i="8"/>
  <c r="L18" i="39" s="1"/>
  <c r="K46" i="8"/>
  <c r="F48" i="39"/>
  <c r="F85" i="39"/>
  <c r="K74" i="8"/>
  <c r="AA46" i="8"/>
  <c r="V48" i="39"/>
  <c r="V85" i="39"/>
  <c r="L46" i="8"/>
  <c r="G48" i="39"/>
  <c r="G85" i="39"/>
  <c r="L74" i="8"/>
  <c r="O46" i="8"/>
  <c r="J48" i="39"/>
  <c r="J85" i="39"/>
  <c r="J6" i="8"/>
  <c r="J35" i="8" s="1"/>
  <c r="E7" i="39" s="1"/>
  <c r="E36" i="39"/>
  <c r="E60" i="39"/>
  <c r="AQ6" i="8"/>
  <c r="AL60" i="39"/>
  <c r="AL36" i="39"/>
  <c r="AD6" i="8"/>
  <c r="Y36" i="39"/>
  <c r="Y60" i="39"/>
  <c r="AH46" i="8"/>
  <c r="AC48" i="39"/>
  <c r="AC85" i="39"/>
  <c r="AK6" i="8"/>
  <c r="AF36" i="39"/>
  <c r="AF60" i="39"/>
  <c r="O6" i="8"/>
  <c r="J60" i="39"/>
  <c r="J36" i="39"/>
  <c r="AW46" i="8"/>
  <c r="AR48" i="39"/>
  <c r="AR85" i="39"/>
  <c r="L6" i="8"/>
  <c r="L35" i="8" s="1"/>
  <c r="G7" i="39" s="1"/>
  <c r="G60" i="39"/>
  <c r="G36" i="39"/>
  <c r="AF46" i="8"/>
  <c r="AA48" i="39"/>
  <c r="AA85" i="39"/>
  <c r="AU6" i="8"/>
  <c r="AP36" i="39"/>
  <c r="AP60" i="39"/>
  <c r="AD46" i="8"/>
  <c r="Y85" i="39"/>
  <c r="Y48" i="39"/>
  <c r="W6" i="8"/>
  <c r="R60" i="39"/>
  <c r="R36" i="39"/>
  <c r="AH6" i="8"/>
  <c r="AC36" i="39"/>
  <c r="AC60" i="39"/>
  <c r="X6" i="8"/>
  <c r="S60" i="39"/>
  <c r="S36" i="39"/>
  <c r="N6" i="8"/>
  <c r="N35" i="8" s="1"/>
  <c r="I7" i="39" s="1"/>
  <c r="I36" i="39"/>
  <c r="I60" i="39"/>
  <c r="AW6" i="8"/>
  <c r="AR36" i="39"/>
  <c r="AR60" i="39"/>
  <c r="AC6" i="8"/>
  <c r="X36" i="39"/>
  <c r="X60" i="39"/>
  <c r="AM46" i="8"/>
  <c r="AH48" i="39"/>
  <c r="AH85" i="39"/>
  <c r="AT6" i="8"/>
  <c r="AO36" i="39"/>
  <c r="AO60" i="39"/>
  <c r="AO46" i="8"/>
  <c r="AJ85" i="39"/>
  <c r="AJ48" i="39"/>
  <c r="R6" i="8"/>
  <c r="M36" i="39"/>
  <c r="M60" i="39"/>
  <c r="AI46" i="8"/>
  <c r="AD48" i="39"/>
  <c r="AD85" i="39"/>
  <c r="Q6" i="8"/>
  <c r="L36" i="39"/>
  <c r="L60" i="39"/>
  <c r="AF6" i="8"/>
  <c r="AA36" i="39"/>
  <c r="AA60" i="39"/>
  <c r="U46" i="8"/>
  <c r="P48" i="39"/>
  <c r="P85" i="39"/>
  <c r="W85" i="39"/>
  <c r="AB46" i="8"/>
  <c r="W48" i="39"/>
  <c r="AG6" i="8"/>
  <c r="AB60" i="39"/>
  <c r="AB36" i="39"/>
  <c r="AI6" i="8"/>
  <c r="AD60" i="39"/>
  <c r="AD36" i="39"/>
  <c r="U6" i="8"/>
  <c r="P36" i="39"/>
  <c r="P60" i="39"/>
  <c r="AE46" i="8"/>
  <c r="Z85" i="39"/>
  <c r="Z48" i="39"/>
  <c r="AL46" i="8"/>
  <c r="AG85" i="39"/>
  <c r="AG48" i="39"/>
  <c r="I46" i="8"/>
  <c r="D48" i="39"/>
  <c r="D85" i="39"/>
  <c r="I74" i="8"/>
  <c r="N46" i="8"/>
  <c r="I85" i="39"/>
  <c r="I48" i="39"/>
  <c r="N74" i="8"/>
  <c r="AC46" i="8"/>
  <c r="X48" i="39"/>
  <c r="X85" i="39"/>
  <c r="AP46" i="8"/>
  <c r="AP75" i="8" s="1"/>
  <c r="AK24" i="39" s="1"/>
  <c r="AK48" i="39"/>
  <c r="AK85" i="39"/>
  <c r="AR46" i="8"/>
  <c r="AR75" i="8" s="1"/>
  <c r="AM24" i="39" s="1"/>
  <c r="AM85" i="39"/>
  <c r="AM48" i="39"/>
  <c r="E85" i="39"/>
  <c r="J46" i="8"/>
  <c r="E48" i="39"/>
  <c r="J74" i="8"/>
  <c r="Y6" i="8"/>
  <c r="T36" i="39"/>
  <c r="T60" i="39"/>
  <c r="I6" i="8"/>
  <c r="I35" i="8" s="1"/>
  <c r="D7" i="39" s="1"/>
  <c r="D60" i="39"/>
  <c r="D36" i="39"/>
  <c r="AQ46" i="8"/>
  <c r="AL48" i="39"/>
  <c r="AL85" i="39"/>
  <c r="S46" i="8"/>
  <c r="N85" i="39"/>
  <c r="N48" i="39"/>
  <c r="V6" i="8"/>
  <c r="Q36" i="39"/>
  <c r="Q60" i="39"/>
  <c r="X46" i="8"/>
  <c r="S48" i="39"/>
  <c r="S85" i="39"/>
  <c r="M6" i="8"/>
  <c r="M35" i="8" s="1"/>
  <c r="H7" i="39" s="1"/>
  <c r="H60" i="39"/>
  <c r="H36" i="39"/>
  <c r="AR6" i="8"/>
  <c r="AM36" i="39"/>
  <c r="AM60" i="39"/>
  <c r="S6" i="8"/>
  <c r="N60" i="39"/>
  <c r="N36" i="39"/>
  <c r="Z6" i="8"/>
  <c r="U36" i="39"/>
  <c r="U60" i="39"/>
  <c r="Z46" i="8"/>
  <c r="U48" i="39"/>
  <c r="U85" i="39"/>
  <c r="AS6" i="8"/>
  <c r="AN36" i="39"/>
  <c r="AN60" i="39"/>
  <c r="AE85" i="39"/>
  <c r="AE48" i="39"/>
  <c r="AJ46" i="8"/>
  <c r="AJ75" i="8" s="1"/>
  <c r="AE24" i="39" s="1"/>
  <c r="AV6" i="8"/>
  <c r="AQ60" i="39"/>
  <c r="AQ36" i="39"/>
  <c r="AP6" i="8"/>
  <c r="AK60" i="39"/>
  <c r="AK36" i="39"/>
  <c r="Q46" i="8"/>
  <c r="L48" i="39"/>
  <c r="L85" i="39"/>
  <c r="AU46" i="8"/>
  <c r="AP85" i="39"/>
  <c r="AP48" i="39"/>
  <c r="AA6" i="8"/>
  <c r="V36" i="39"/>
  <c r="V60" i="39"/>
  <c r="AK46" i="8"/>
  <c r="AF48" i="39"/>
  <c r="AF85" i="39"/>
  <c r="M46" i="8"/>
  <c r="H85" i="39"/>
  <c r="H48" i="39"/>
  <c r="M74" i="8"/>
  <c r="Y46" i="8"/>
  <c r="T85" i="39"/>
  <c r="T48" i="39"/>
  <c r="AV46" i="8"/>
  <c r="AQ85" i="39"/>
  <c r="AQ48" i="39"/>
  <c r="AJ6" i="8"/>
  <c r="AE36" i="39"/>
  <c r="AE60" i="39"/>
  <c r="AJ60" i="39"/>
  <c r="AO6" i="8"/>
  <c r="AJ36" i="39"/>
  <c r="V46" i="8"/>
  <c r="V75" i="8" s="1"/>
  <c r="Q24" i="39" s="1"/>
  <c r="Q85" i="39"/>
  <c r="Q48" i="39"/>
  <c r="P46" i="8"/>
  <c r="K48" i="39"/>
  <c r="K85" i="39"/>
  <c r="AS46" i="8"/>
  <c r="AN85" i="39"/>
  <c r="AN48" i="39"/>
  <c r="AN6" i="8"/>
  <c r="AI36" i="39"/>
  <c r="AI60" i="39"/>
  <c r="AN46" i="8"/>
  <c r="AI48" i="39"/>
  <c r="AI85" i="39"/>
  <c r="AL6" i="8"/>
  <c r="AG60" i="39"/>
  <c r="AG36" i="39"/>
  <c r="P6" i="8"/>
  <c r="K36" i="39"/>
  <c r="K60" i="39"/>
  <c r="AE6" i="8"/>
  <c r="Z36" i="39"/>
  <c r="Z60" i="39"/>
  <c r="H46" i="8"/>
  <c r="C48" i="39"/>
  <c r="C85" i="39"/>
  <c r="H74" i="8"/>
  <c r="AT46" i="8"/>
  <c r="AT75" i="8" s="1"/>
  <c r="AO24" i="39" s="1"/>
  <c r="AO48" i="39"/>
  <c r="AO85" i="39"/>
  <c r="T6" i="8"/>
  <c r="O36" i="39"/>
  <c r="O60" i="39"/>
  <c r="F60" i="39"/>
  <c r="F36" i="39"/>
  <c r="K6" i="8"/>
  <c r="K35" i="8" s="1"/>
  <c r="F7" i="39" s="1"/>
  <c r="O85" i="39"/>
  <c r="T46" i="8"/>
  <c r="O48" i="39"/>
  <c r="AH60" i="39"/>
  <c r="AH36" i="39"/>
  <c r="AM6" i="8"/>
  <c r="AB85" i="39"/>
  <c r="AB48" i="39"/>
  <c r="AG46" i="8"/>
  <c r="R85" i="39"/>
  <c r="R48" i="39"/>
  <c r="W46" i="8"/>
  <c r="W75" i="8" s="1"/>
  <c r="R24" i="39" s="1"/>
  <c r="AB6" i="8"/>
  <c r="W36" i="39"/>
  <c r="W60" i="39"/>
  <c r="BO74" i="8"/>
  <c r="BO46" i="8"/>
  <c r="AY34" i="8"/>
  <c r="AT8" i="39" s="1"/>
  <c r="AY6" i="8"/>
  <c r="BO34" i="8"/>
  <c r="BJ8" i="39" s="1"/>
  <c r="BO6" i="8"/>
  <c r="BH34" i="8"/>
  <c r="BC8" i="39" s="1"/>
  <c r="BH6" i="8"/>
  <c r="BI34" i="8"/>
  <c r="BD8" i="39" s="1"/>
  <c r="BI6" i="8"/>
  <c r="BB34" i="8"/>
  <c r="AW8" i="39" s="1"/>
  <c r="BB6" i="8"/>
  <c r="BJ34" i="8"/>
  <c r="BE8" i="39" s="1"/>
  <c r="BJ6" i="8"/>
  <c r="AS85" i="39"/>
  <c r="AS48" i="39"/>
  <c r="AX74" i="8"/>
  <c r="AX46" i="8"/>
  <c r="BF74" i="8"/>
  <c r="BF46" i="8"/>
  <c r="BN74" i="8"/>
  <c r="BN46" i="8"/>
  <c r="BL34" i="8"/>
  <c r="BG8" i="39" s="1"/>
  <c r="BL6" i="8"/>
  <c r="AZ74" i="8"/>
  <c r="AZ46" i="8"/>
  <c r="BH74" i="8"/>
  <c r="BH46" i="8"/>
  <c r="BP46" i="8"/>
  <c r="BP75" i="8" s="1"/>
  <c r="BC34" i="8"/>
  <c r="AX8" i="39" s="1"/>
  <c r="BC6" i="8"/>
  <c r="BG74" i="8"/>
  <c r="BG46" i="8"/>
  <c r="BM34" i="8"/>
  <c r="BH8" i="39" s="1"/>
  <c r="BM6" i="8"/>
  <c r="BA74" i="8"/>
  <c r="BA46" i="8"/>
  <c r="BI74" i="8"/>
  <c r="BI46" i="8"/>
  <c r="BD34" i="8"/>
  <c r="AY8" i="39" s="1"/>
  <c r="BD6" i="8"/>
  <c r="BE34" i="8"/>
  <c r="AZ8" i="39" s="1"/>
  <c r="BE6" i="8"/>
  <c r="AS60" i="39"/>
  <c r="AS36" i="39"/>
  <c r="AX6" i="8"/>
  <c r="AX34" i="8"/>
  <c r="AS8" i="39" s="1"/>
  <c r="BF34" i="8"/>
  <c r="BA8" i="39" s="1"/>
  <c r="BF6" i="8"/>
  <c r="BN6" i="8"/>
  <c r="BN34" i="8"/>
  <c r="BI8" i="39" s="1"/>
  <c r="BB74" i="8"/>
  <c r="BB46" i="8"/>
  <c r="BJ74" i="8"/>
  <c r="BJ46" i="8"/>
  <c r="AY74" i="8"/>
  <c r="AY46" i="8"/>
  <c r="BC74" i="8"/>
  <c r="BC46" i="8"/>
  <c r="BK74" i="8"/>
  <c r="BK46" i="8"/>
  <c r="BG34" i="8"/>
  <c r="BB8" i="39" s="1"/>
  <c r="BG6" i="8"/>
  <c r="AZ34" i="8"/>
  <c r="AU8" i="39" s="1"/>
  <c r="AZ6" i="8"/>
  <c r="BD74" i="8"/>
  <c r="BD46" i="8"/>
  <c r="BL74" i="8"/>
  <c r="BL46" i="8"/>
  <c r="BK34" i="8"/>
  <c r="BF8" i="39" s="1"/>
  <c r="BK6" i="8"/>
  <c r="BP34" i="8"/>
  <c r="BK8" i="39" s="1"/>
  <c r="BP6" i="8"/>
  <c r="BA34" i="8"/>
  <c r="AV8" i="39" s="1"/>
  <c r="BA6" i="8"/>
  <c r="BE74" i="8"/>
  <c r="BE46" i="8"/>
  <c r="BM74" i="8"/>
  <c r="BM46" i="8"/>
  <c r="H6" i="8"/>
  <c r="C60" i="39"/>
  <c r="C36" i="39"/>
  <c r="M48" i="39"/>
  <c r="M85" i="39"/>
  <c r="R46" i="8"/>
  <c r="Q6" i="39"/>
  <c r="Q23" i="39"/>
  <c r="G63" i="39"/>
  <c r="AS85" i="8"/>
  <c r="AN23" i="39" s="1"/>
  <c r="AC85" i="8"/>
  <c r="X23" i="39" s="1"/>
  <c r="AA85" i="8"/>
  <c r="V23" i="39" s="1"/>
  <c r="AI85" i="8"/>
  <c r="AD23" i="39" s="1"/>
  <c r="AP85" i="8"/>
  <c r="AK23" i="39" s="1"/>
  <c r="AH85" i="8"/>
  <c r="AC23" i="39" s="1"/>
  <c r="Z85" i="8"/>
  <c r="U23" i="39" s="1"/>
  <c r="AK85" i="8"/>
  <c r="AF23" i="39" s="1"/>
  <c r="AR85" i="8"/>
  <c r="AM23" i="39" s="1"/>
  <c r="AJ85" i="8"/>
  <c r="AE23" i="39" s="1"/>
  <c r="W23" i="39"/>
  <c r="AT85" i="8"/>
  <c r="AO23" i="39" s="1"/>
  <c r="AL85" i="8"/>
  <c r="AG23" i="39" s="1"/>
  <c r="AD85" i="8"/>
  <c r="Y23" i="39" s="1"/>
  <c r="AQ85" i="8"/>
  <c r="AL23" i="39" s="1"/>
  <c r="AB23" i="39"/>
  <c r="X85" i="8"/>
  <c r="S23" i="39" s="1"/>
  <c r="AO85" i="8"/>
  <c r="AJ23" i="39" s="1"/>
  <c r="AF85" i="8"/>
  <c r="AA23" i="39" s="1"/>
  <c r="AW85" i="8"/>
  <c r="AR23" i="39" s="1"/>
  <c r="W85" i="8"/>
  <c r="R23" i="39" s="1"/>
  <c r="AE85" i="8"/>
  <c r="Z23" i="39" s="1"/>
  <c r="AV85" i="8"/>
  <c r="AQ23" i="39" s="1"/>
  <c r="AM85" i="8"/>
  <c r="AH23" i="39" s="1"/>
  <c r="AU85" i="8"/>
  <c r="AP23" i="39" s="1"/>
  <c r="Y85" i="8"/>
  <c r="T23" i="39" s="1"/>
  <c r="Q49" i="8"/>
  <c r="L88" i="39" s="1"/>
  <c r="F63" i="39"/>
  <c r="G37" i="39"/>
  <c r="I63" i="39"/>
  <c r="H63" i="39"/>
  <c r="Q16" i="39"/>
  <c r="L89" i="39"/>
  <c r="AR89" i="39"/>
  <c r="AR50" i="39"/>
  <c r="L50" i="39"/>
  <c r="E63" i="39"/>
  <c r="Q46" i="39"/>
  <c r="Q34" i="39"/>
  <c r="Q58" i="39"/>
  <c r="Q83" i="39"/>
  <c r="D63" i="39"/>
  <c r="D37" i="39"/>
  <c r="AA88" i="39"/>
  <c r="AA49" i="39"/>
  <c r="AO34" i="8"/>
  <c r="AJ64" i="39"/>
  <c r="AJ38" i="39"/>
  <c r="AC38" i="39"/>
  <c r="AC64" i="39"/>
  <c r="AF89" i="39"/>
  <c r="AF50" i="39"/>
  <c r="AD74" i="8"/>
  <c r="Y50" i="39"/>
  <c r="Y89" i="39"/>
  <c r="T74" i="8"/>
  <c r="O50" i="39"/>
  <c r="O89" i="39"/>
  <c r="AA34" i="8"/>
  <c r="V64" i="39"/>
  <c r="V38" i="39"/>
  <c r="AD49" i="8"/>
  <c r="AJ74" i="8"/>
  <c r="AE50" i="39"/>
  <c r="AE89" i="39"/>
  <c r="AV49" i="8"/>
  <c r="AQ89" i="39"/>
  <c r="AQ50" i="39"/>
  <c r="W64" i="39"/>
  <c r="W38" i="39"/>
  <c r="AG74" i="8"/>
  <c r="AB50" i="39"/>
  <c r="AB89" i="39"/>
  <c r="AO74" i="8"/>
  <c r="AJ50" i="39"/>
  <c r="AJ89" i="39"/>
  <c r="AC74" i="8"/>
  <c r="X89" i="39"/>
  <c r="X50" i="39"/>
  <c r="AA89" i="39"/>
  <c r="AA50" i="39"/>
  <c r="T50" i="39"/>
  <c r="T89" i="39"/>
  <c r="AE74" i="8"/>
  <c r="Z89" i="39"/>
  <c r="Z50" i="39"/>
  <c r="AM88" i="39"/>
  <c r="AM49" i="39"/>
  <c r="AK34" i="8"/>
  <c r="AF64" i="39"/>
  <c r="AF38" i="39"/>
  <c r="AP89" i="39"/>
  <c r="AP50" i="39"/>
  <c r="AP74" i="8"/>
  <c r="AK50" i="39"/>
  <c r="AK89" i="39"/>
  <c r="AM74" i="8"/>
  <c r="AH89" i="39"/>
  <c r="AH50" i="39"/>
  <c r="AN74" i="8"/>
  <c r="AI89" i="39"/>
  <c r="AI50" i="39"/>
  <c r="Q88" i="39"/>
  <c r="Q49" i="39"/>
  <c r="AQ74" i="8"/>
  <c r="AL89" i="39"/>
  <c r="AL50" i="39"/>
  <c r="AM34" i="8"/>
  <c r="AH64" i="39"/>
  <c r="AH38" i="39"/>
  <c r="AK49" i="39"/>
  <c r="AK88" i="39"/>
  <c r="AS74" i="8"/>
  <c r="AN25" i="39" s="1"/>
  <c r="AN89" i="39"/>
  <c r="AN50" i="39"/>
  <c r="AL74" i="8"/>
  <c r="AG50" i="39"/>
  <c r="AG89" i="39"/>
  <c r="R49" i="39"/>
  <c r="R88" i="39"/>
  <c r="W74" i="8"/>
  <c r="R89" i="39"/>
  <c r="R50" i="39"/>
  <c r="AR74" i="8"/>
  <c r="AM50" i="39"/>
  <c r="AM89" i="39"/>
  <c r="AS34" i="8"/>
  <c r="AN64" i="39"/>
  <c r="AN38" i="39"/>
  <c r="M50" i="39"/>
  <c r="M89" i="39"/>
  <c r="AA74" i="8"/>
  <c r="V89" i="39"/>
  <c r="V50" i="39"/>
  <c r="AE88" i="39"/>
  <c r="AE49" i="39"/>
  <c r="Z74" i="8"/>
  <c r="U50" i="39"/>
  <c r="U89" i="39"/>
  <c r="AQ49" i="8"/>
  <c r="N89" i="39"/>
  <c r="N50" i="39"/>
  <c r="P74" i="8"/>
  <c r="K89" i="39"/>
  <c r="K50" i="39"/>
  <c r="X74" i="8"/>
  <c r="S89" i="39"/>
  <c r="S50" i="39"/>
  <c r="AO88" i="39"/>
  <c r="AO49" i="39"/>
  <c r="O74" i="8"/>
  <c r="J89" i="39"/>
  <c r="J50" i="39"/>
  <c r="W50" i="39"/>
  <c r="W89" i="39"/>
  <c r="U74" i="8"/>
  <c r="P89" i="39"/>
  <c r="P50" i="39"/>
  <c r="AI74" i="8"/>
  <c r="AD89" i="39"/>
  <c r="AD50" i="39"/>
  <c r="AC50" i="39"/>
  <c r="AC89" i="39"/>
  <c r="AT74" i="8"/>
  <c r="AO50" i="39"/>
  <c r="AO89" i="39"/>
  <c r="V74" i="8"/>
  <c r="Q50" i="39"/>
  <c r="Q89" i="39"/>
  <c r="O49" i="8"/>
  <c r="AG49" i="8"/>
  <c r="Z49" i="8"/>
  <c r="AL49" i="8"/>
  <c r="AB74" i="8"/>
  <c r="AB49" i="8"/>
  <c r="AK74" i="8"/>
  <c r="AK49" i="8"/>
  <c r="AM49" i="8"/>
  <c r="AN49" i="8"/>
  <c r="Y74" i="8"/>
  <c r="Y49" i="8"/>
  <c r="AI49" i="8"/>
  <c r="AO49" i="8"/>
  <c r="AW74" i="8"/>
  <c r="AW49" i="8"/>
  <c r="AA49" i="8"/>
  <c r="T49" i="8"/>
  <c r="AH74" i="8"/>
  <c r="AH49" i="8"/>
  <c r="AU49" i="8"/>
  <c r="AU74" i="8"/>
  <c r="AE49" i="8"/>
  <c r="X49" i="8"/>
  <c r="AC49" i="8"/>
  <c r="S74" i="8"/>
  <c r="S49" i="8"/>
  <c r="R49" i="8"/>
  <c r="R74" i="8"/>
  <c r="U49" i="8"/>
  <c r="AS49" i="8"/>
  <c r="P49" i="8"/>
  <c r="AH34" i="8"/>
  <c r="AU10" i="8"/>
  <c r="AQ10" i="8"/>
  <c r="AF10" i="8"/>
  <c r="AF9" i="8" s="1"/>
  <c r="AW10" i="8"/>
  <c r="X10" i="8"/>
  <c r="Z10" i="8"/>
  <c r="Y10" i="8"/>
  <c r="Y34" i="8" s="1"/>
  <c r="S10" i="8"/>
  <c r="S9" i="8" s="1"/>
  <c r="AN10" i="8"/>
  <c r="AN9" i="8" s="1"/>
  <c r="AV10" i="8"/>
  <c r="AR10" i="8"/>
  <c r="AR9" i="8" s="1"/>
  <c r="Q10" i="8"/>
  <c r="T10" i="8"/>
  <c r="AG10" i="8"/>
  <c r="R10" i="8"/>
  <c r="AC10" i="8"/>
  <c r="AI10" i="8"/>
  <c r="AI9" i="8" s="1"/>
  <c r="AT10" i="8"/>
  <c r="AJ10" i="8"/>
  <c r="AD10" i="8"/>
  <c r="U10" i="8"/>
  <c r="V10" i="8"/>
  <c r="AL10" i="8"/>
  <c r="O10" i="8"/>
  <c r="AP10" i="8"/>
  <c r="W10" i="8"/>
  <c r="W9" i="8" s="1"/>
  <c r="AE10" i="8"/>
  <c r="P10" i="8"/>
  <c r="AM9" i="8"/>
  <c r="AA9" i="8"/>
  <c r="AH9" i="8"/>
  <c r="AK9" i="8"/>
  <c r="AO9" i="8"/>
  <c r="AB9" i="8"/>
  <c r="AS9" i="8"/>
  <c r="CI10" i="34" l="1"/>
  <c r="CH12" i="34"/>
  <c r="CH13" i="34" s="1"/>
  <c r="AB35" i="8"/>
  <c r="BK24" i="39"/>
  <c r="BI35" i="39"/>
  <c r="BI59" i="39"/>
  <c r="BP35" i="8"/>
  <c r="BK7" i="39" s="1"/>
  <c r="BK35" i="39"/>
  <c r="BK59" i="39"/>
  <c r="BJ25" i="39"/>
  <c r="BJ18" i="39"/>
  <c r="BK18" i="39"/>
  <c r="BK17" i="39" s="1"/>
  <c r="BK25" i="39"/>
  <c r="BM75" i="8"/>
  <c r="BH47" i="39"/>
  <c r="BH84" i="39"/>
  <c r="BH18" i="39"/>
  <c r="BH25" i="39"/>
  <c r="BN75" i="8"/>
  <c r="BI24" i="39" s="1"/>
  <c r="BI47" i="39"/>
  <c r="BI84" i="39"/>
  <c r="BO35" i="8"/>
  <c r="BJ7" i="39" s="1"/>
  <c r="BJ35" i="39"/>
  <c r="BJ59" i="39"/>
  <c r="BK84" i="39"/>
  <c r="BK47" i="39"/>
  <c r="BI25" i="39"/>
  <c r="BI18" i="39"/>
  <c r="BN35" i="8"/>
  <c r="BI7" i="39" s="1"/>
  <c r="BM35" i="8"/>
  <c r="BH7" i="39" s="1"/>
  <c r="BH35" i="39"/>
  <c r="BH59" i="39"/>
  <c r="BO75" i="8"/>
  <c r="BJ84" i="39"/>
  <c r="BJ47" i="39"/>
  <c r="L49" i="39"/>
  <c r="AF75" i="8"/>
  <c r="AA24" i="39" s="1"/>
  <c r="L25" i="39"/>
  <c r="AQ18" i="39"/>
  <c r="Q75" i="8"/>
  <c r="L17" i="39" s="1"/>
  <c r="S34" i="8"/>
  <c r="N8" i="39" s="1"/>
  <c r="BL75" i="8"/>
  <c r="BG47" i="39"/>
  <c r="BG84" i="39"/>
  <c r="BK75" i="8"/>
  <c r="BF24" i="39" s="1"/>
  <c r="BF84" i="39"/>
  <c r="BF47" i="39"/>
  <c r="BJ35" i="8"/>
  <c r="BE7" i="39" s="1"/>
  <c r="BE35" i="39"/>
  <c r="BE59" i="39"/>
  <c r="BG18" i="39"/>
  <c r="BG25" i="39"/>
  <c r="BF25" i="39"/>
  <c r="BF18" i="39"/>
  <c r="BH75" i="8"/>
  <c r="BC84" i="39"/>
  <c r="BC47" i="39"/>
  <c r="BF75" i="8"/>
  <c r="BA24" i="39" s="1"/>
  <c r="BA84" i="39"/>
  <c r="BA47" i="39"/>
  <c r="BC18" i="39"/>
  <c r="BC25" i="39"/>
  <c r="BA18" i="39"/>
  <c r="BA25" i="39"/>
  <c r="BF35" i="8"/>
  <c r="BA7" i="39" s="1"/>
  <c r="BA59" i="39"/>
  <c r="BA35" i="39"/>
  <c r="BG75" i="8"/>
  <c r="BB24" i="39" s="1"/>
  <c r="BB84" i="39"/>
  <c r="BB47" i="39"/>
  <c r="BI35" i="8"/>
  <c r="BD7" i="39" s="1"/>
  <c r="BD59" i="39"/>
  <c r="BD35" i="39"/>
  <c r="BB18" i="39"/>
  <c r="BB25" i="39"/>
  <c r="BK35" i="8"/>
  <c r="BF7" i="39" s="1"/>
  <c r="BF59" i="39"/>
  <c r="BF35" i="39"/>
  <c r="BG35" i="8"/>
  <c r="BB7" i="39" s="1"/>
  <c r="BB59" i="39"/>
  <c r="BB35" i="39"/>
  <c r="BJ75" i="8"/>
  <c r="BE84" i="39"/>
  <c r="BE47" i="39"/>
  <c r="BI75" i="8"/>
  <c r="BD24" i="39" s="1"/>
  <c r="BD84" i="39"/>
  <c r="BD47" i="39"/>
  <c r="BL35" i="8"/>
  <c r="BG7" i="39" s="1"/>
  <c r="BG35" i="39"/>
  <c r="BG59" i="39"/>
  <c r="BH35" i="8"/>
  <c r="BC7" i="39" s="1"/>
  <c r="BC59" i="39"/>
  <c r="BC35" i="39"/>
  <c r="BE25" i="39"/>
  <c r="BE18" i="39"/>
  <c r="BD25" i="39"/>
  <c r="BD18" i="39"/>
  <c r="F20" i="29"/>
  <c r="G22" i="29"/>
  <c r="I16" i="29"/>
  <c r="I20" i="29" s="1"/>
  <c r="I23" i="29" s="1"/>
  <c r="BA75" i="8"/>
  <c r="AV24" i="39" s="1"/>
  <c r="AV84" i="39"/>
  <c r="AV47" i="39"/>
  <c r="BA35" i="8"/>
  <c r="AV7" i="39" s="1"/>
  <c r="AV35" i="39"/>
  <c r="AV59" i="39"/>
  <c r="BD75" i="8"/>
  <c r="AY24" i="39" s="1"/>
  <c r="AY47" i="39"/>
  <c r="AY84" i="39"/>
  <c r="BC75" i="8"/>
  <c r="AX24" i="39" s="1"/>
  <c r="AX84" i="39"/>
  <c r="AX47" i="39"/>
  <c r="AW25" i="39"/>
  <c r="AW18" i="39"/>
  <c r="AV25" i="39"/>
  <c r="AV18" i="39"/>
  <c r="AY25" i="39"/>
  <c r="AY18" i="39"/>
  <c r="AX25" i="39"/>
  <c r="AX18" i="39"/>
  <c r="BE35" i="8"/>
  <c r="AZ7" i="39" s="1"/>
  <c r="AZ59" i="39"/>
  <c r="AZ35" i="39"/>
  <c r="BB35" i="8"/>
  <c r="AW7" i="39" s="1"/>
  <c r="AW59" i="39"/>
  <c r="AW35" i="39"/>
  <c r="AY35" i="8"/>
  <c r="AT7" i="39" s="1"/>
  <c r="AT35" i="39"/>
  <c r="AT59" i="39"/>
  <c r="AW84" i="39"/>
  <c r="AW47" i="39"/>
  <c r="AZ35" i="8"/>
  <c r="AU7" i="39" s="1"/>
  <c r="AU35" i="39"/>
  <c r="AU59" i="39"/>
  <c r="AY75" i="8"/>
  <c r="AT24" i="39" s="1"/>
  <c r="AT84" i="39"/>
  <c r="AT47" i="39"/>
  <c r="AZ25" i="39"/>
  <c r="AZ18" i="39"/>
  <c r="AT25" i="39"/>
  <c r="AT18" i="39"/>
  <c r="BD35" i="8"/>
  <c r="AY7" i="39" s="1"/>
  <c r="AY59" i="39"/>
  <c r="AY35" i="39"/>
  <c r="AZ75" i="8"/>
  <c r="AU24" i="39" s="1"/>
  <c r="AU84" i="39"/>
  <c r="AU47" i="39"/>
  <c r="AU25" i="39"/>
  <c r="AU18" i="39"/>
  <c r="BC35" i="8"/>
  <c r="AX7" i="39" s="1"/>
  <c r="AX59" i="39"/>
  <c r="AX35" i="39"/>
  <c r="BE75" i="8"/>
  <c r="AZ24" i="39" s="1"/>
  <c r="AZ84" i="39"/>
  <c r="AZ47" i="39"/>
  <c r="BB75" i="8"/>
  <c r="AW24" i="39" s="1"/>
  <c r="AN18" i="39"/>
  <c r="Z75" i="8"/>
  <c r="U24" i="39" s="1"/>
  <c r="M47" i="39"/>
  <c r="M84" i="39"/>
  <c r="C35" i="39"/>
  <c r="C59" i="39"/>
  <c r="H35" i="8"/>
  <c r="C7" i="39" s="1"/>
  <c r="AX35" i="8"/>
  <c r="AS7" i="39" s="1"/>
  <c r="AS59" i="39"/>
  <c r="AS35" i="39"/>
  <c r="AX75" i="8"/>
  <c r="AS24" i="39" s="1"/>
  <c r="AS84" i="39"/>
  <c r="AS47" i="39"/>
  <c r="AS25" i="39"/>
  <c r="AS18" i="39"/>
  <c r="W35" i="39"/>
  <c r="W59" i="39"/>
  <c r="R47" i="39"/>
  <c r="R84" i="39"/>
  <c r="AB47" i="39"/>
  <c r="AB84" i="39"/>
  <c r="AH35" i="39"/>
  <c r="AH59" i="39"/>
  <c r="O47" i="39"/>
  <c r="O84" i="39"/>
  <c r="F35" i="39"/>
  <c r="F59" i="39"/>
  <c r="O35" i="39"/>
  <c r="O59" i="39"/>
  <c r="AO47" i="39"/>
  <c r="AO84" i="39"/>
  <c r="C18" i="39"/>
  <c r="C25" i="39"/>
  <c r="C47" i="39"/>
  <c r="C84" i="39"/>
  <c r="H75" i="8"/>
  <c r="Z35" i="39"/>
  <c r="Z59" i="39"/>
  <c r="K35" i="39"/>
  <c r="K59" i="39"/>
  <c r="AG35" i="39"/>
  <c r="AG59" i="39"/>
  <c r="AI84" i="39"/>
  <c r="AI47" i="39"/>
  <c r="AI35" i="39"/>
  <c r="AI59" i="39"/>
  <c r="AN47" i="39"/>
  <c r="AN84" i="39"/>
  <c r="K84" i="39"/>
  <c r="K47" i="39"/>
  <c r="Q47" i="39"/>
  <c r="Q84" i="39"/>
  <c r="AJ35" i="39"/>
  <c r="AJ59" i="39"/>
  <c r="AE35" i="39"/>
  <c r="AE59" i="39"/>
  <c r="AQ47" i="39"/>
  <c r="AQ84" i="39"/>
  <c r="T84" i="39"/>
  <c r="T47" i="39"/>
  <c r="H18" i="39"/>
  <c r="H25" i="39"/>
  <c r="H84" i="39"/>
  <c r="H47" i="39"/>
  <c r="M75" i="8"/>
  <c r="AF47" i="39"/>
  <c r="AF84" i="39"/>
  <c r="V35" i="39"/>
  <c r="V59" i="39"/>
  <c r="AP47" i="39"/>
  <c r="AP84" i="39"/>
  <c r="L47" i="39"/>
  <c r="L84" i="39"/>
  <c r="AK59" i="39"/>
  <c r="AK35" i="39"/>
  <c r="AQ59" i="39"/>
  <c r="AQ35" i="39"/>
  <c r="AE47" i="39"/>
  <c r="AE84" i="39"/>
  <c r="AN35" i="39"/>
  <c r="AN59" i="39"/>
  <c r="U84" i="39"/>
  <c r="U47" i="39"/>
  <c r="U35" i="39"/>
  <c r="U59" i="39"/>
  <c r="N35" i="39"/>
  <c r="N59" i="39"/>
  <c r="AM35" i="39"/>
  <c r="AM59" i="39"/>
  <c r="H35" i="39"/>
  <c r="H59" i="39"/>
  <c r="S47" i="39"/>
  <c r="S84" i="39"/>
  <c r="Q35" i="39"/>
  <c r="Q59" i="39"/>
  <c r="N47" i="39"/>
  <c r="N84" i="39"/>
  <c r="AL84" i="39"/>
  <c r="AL47" i="39"/>
  <c r="D35" i="39"/>
  <c r="D59" i="39"/>
  <c r="T35" i="39"/>
  <c r="T59" i="39"/>
  <c r="E18" i="39"/>
  <c r="E25" i="39"/>
  <c r="E47" i="39"/>
  <c r="E84" i="39"/>
  <c r="J75" i="8"/>
  <c r="AM84" i="39"/>
  <c r="AM47" i="39"/>
  <c r="AK47" i="39"/>
  <c r="AK84" i="39"/>
  <c r="X84" i="39"/>
  <c r="X47" i="39"/>
  <c r="I18" i="39"/>
  <c r="I25" i="39"/>
  <c r="I47" i="39"/>
  <c r="I84" i="39"/>
  <c r="N75" i="8"/>
  <c r="D18" i="39"/>
  <c r="D25" i="39"/>
  <c r="D47" i="39"/>
  <c r="D84" i="39"/>
  <c r="I75" i="8"/>
  <c r="AG47" i="39"/>
  <c r="AG84" i="39"/>
  <c r="Z47" i="39"/>
  <c r="Z84" i="39"/>
  <c r="P35" i="39"/>
  <c r="P59" i="39"/>
  <c r="AD35" i="39"/>
  <c r="AD59" i="39"/>
  <c r="AB59" i="39"/>
  <c r="AB35" i="39"/>
  <c r="W84" i="39"/>
  <c r="W47" i="39"/>
  <c r="P47" i="39"/>
  <c r="P84" i="39"/>
  <c r="AA35" i="39"/>
  <c r="AA59" i="39"/>
  <c r="L35" i="39"/>
  <c r="L59" i="39"/>
  <c r="AD47" i="39"/>
  <c r="AD84" i="39"/>
  <c r="M35" i="39"/>
  <c r="M59" i="39"/>
  <c r="AJ47" i="39"/>
  <c r="AJ84" i="39"/>
  <c r="AO59" i="39"/>
  <c r="AO35" i="39"/>
  <c r="AH84" i="39"/>
  <c r="AH47" i="39"/>
  <c r="X35" i="39"/>
  <c r="X59" i="39"/>
  <c r="AR35" i="39"/>
  <c r="AR59" i="39"/>
  <c r="I59" i="39"/>
  <c r="I35" i="39"/>
  <c r="S35" i="39"/>
  <c r="S59" i="39"/>
  <c r="AC35" i="39"/>
  <c r="AC59" i="39"/>
  <c r="R35" i="39"/>
  <c r="R59" i="39"/>
  <c r="Y84" i="39"/>
  <c r="Y47" i="39"/>
  <c r="AP35" i="39"/>
  <c r="AP59" i="39"/>
  <c r="AA47" i="39"/>
  <c r="AA84" i="39"/>
  <c r="G59" i="39"/>
  <c r="G35" i="39"/>
  <c r="AR84" i="39"/>
  <c r="AR47" i="39"/>
  <c r="J35" i="39"/>
  <c r="J59" i="39"/>
  <c r="AF35" i="39"/>
  <c r="AF59" i="39"/>
  <c r="AC84" i="39"/>
  <c r="AC47" i="39"/>
  <c r="Y35" i="39"/>
  <c r="Y59" i="39"/>
  <c r="AL59" i="39"/>
  <c r="AL35" i="39"/>
  <c r="E35" i="39"/>
  <c r="E59" i="39"/>
  <c r="J47" i="39"/>
  <c r="J84" i="39"/>
  <c r="G18" i="39"/>
  <c r="G25" i="39"/>
  <c r="G84" i="39"/>
  <c r="G47" i="39"/>
  <c r="L75" i="8"/>
  <c r="V47" i="39"/>
  <c r="V84" i="39"/>
  <c r="F18" i="39"/>
  <c r="F25" i="39"/>
  <c r="F84" i="39"/>
  <c r="F47" i="39"/>
  <c r="K75" i="8"/>
  <c r="AK18" i="39"/>
  <c r="AK17" i="39" s="1"/>
  <c r="AK25" i="39"/>
  <c r="AK26" i="39" s="1"/>
  <c r="AC18" i="39"/>
  <c r="AC25" i="39"/>
  <c r="U18" i="39"/>
  <c r="U25" i="39"/>
  <c r="AB18" i="39"/>
  <c r="AB25" i="39"/>
  <c r="R18" i="39"/>
  <c r="R17" i="39" s="1"/>
  <c r="R25" i="39"/>
  <c r="R26" i="39" s="1"/>
  <c r="M18" i="39"/>
  <c r="M25" i="39"/>
  <c r="W18" i="39"/>
  <c r="W25" i="39"/>
  <c r="Q18" i="39"/>
  <c r="Q17" i="39" s="1"/>
  <c r="Q25" i="39"/>
  <c r="Q26" i="39" s="1"/>
  <c r="AD18" i="39"/>
  <c r="AD25" i="39"/>
  <c r="J18" i="39"/>
  <c r="J25" i="39"/>
  <c r="V18" i="39"/>
  <c r="V25" i="39"/>
  <c r="AM18" i="39"/>
  <c r="AM17" i="39" s="1"/>
  <c r="AM25" i="39"/>
  <c r="AM26" i="39" s="1"/>
  <c r="AA18" i="39"/>
  <c r="AA25" i="39"/>
  <c r="AG18" i="39"/>
  <c r="AG25" i="39"/>
  <c r="AE18" i="39"/>
  <c r="AE17" i="39" s="1"/>
  <c r="AE25" i="39"/>
  <c r="AE26" i="39" s="1"/>
  <c r="K18" i="39"/>
  <c r="K25" i="39"/>
  <c r="Z18" i="39"/>
  <c r="Z25" i="39"/>
  <c r="X18" i="39"/>
  <c r="X25" i="39"/>
  <c r="AL18" i="39"/>
  <c r="AL25" i="39"/>
  <c r="Y18" i="39"/>
  <c r="Y25" i="39"/>
  <c r="AH18" i="39"/>
  <c r="AH25" i="39"/>
  <c r="S18" i="39"/>
  <c r="S25" i="39"/>
  <c r="T18" i="39"/>
  <c r="T25" i="39"/>
  <c r="O18" i="39"/>
  <c r="O25" i="39"/>
  <c r="N18" i="39"/>
  <c r="N25" i="39"/>
  <c r="AO18" i="39"/>
  <c r="AO17" i="39" s="1"/>
  <c r="AO25" i="39"/>
  <c r="AO26" i="39" s="1"/>
  <c r="P18" i="39"/>
  <c r="P25" i="39"/>
  <c r="AI18" i="39"/>
  <c r="AI25" i="39"/>
  <c r="AF18" i="39"/>
  <c r="AF25" i="39"/>
  <c r="AP18" i="39"/>
  <c r="AP25" i="39"/>
  <c r="AJ18" i="39"/>
  <c r="AJ25" i="39"/>
  <c r="AR18" i="39"/>
  <c r="AR25" i="39"/>
  <c r="R46" i="39"/>
  <c r="R34" i="39"/>
  <c r="R58" i="39"/>
  <c r="R83" i="39"/>
  <c r="R16" i="39"/>
  <c r="R6" i="39"/>
  <c r="AG46" i="39"/>
  <c r="AG34" i="39"/>
  <c r="AG58" i="39"/>
  <c r="AG83" i="39"/>
  <c r="AG6" i="39"/>
  <c r="AG16" i="39"/>
  <c r="AK34" i="39"/>
  <c r="AK46" i="39"/>
  <c r="AK83" i="39"/>
  <c r="AK58" i="39"/>
  <c r="AK16" i="39"/>
  <c r="AK6" i="39"/>
  <c r="AW34" i="8"/>
  <c r="AR8" i="39" s="1"/>
  <c r="AR64" i="39"/>
  <c r="AR38" i="39"/>
  <c r="AR34" i="39"/>
  <c r="AR46" i="39"/>
  <c r="AR58" i="39"/>
  <c r="AR83" i="39"/>
  <c r="AR6" i="39"/>
  <c r="AR16" i="39"/>
  <c r="AO46" i="39"/>
  <c r="AO34" i="39"/>
  <c r="AO58" i="39"/>
  <c r="AO83" i="39"/>
  <c r="AO6" i="39"/>
  <c r="AO16" i="39"/>
  <c r="AD34" i="39"/>
  <c r="AD46" i="39"/>
  <c r="AD83" i="39"/>
  <c r="AD58" i="39"/>
  <c r="AD6" i="39"/>
  <c r="AD16" i="39"/>
  <c r="T34" i="39"/>
  <c r="T46" i="39"/>
  <c r="T83" i="39"/>
  <c r="T58" i="39"/>
  <c r="T6" i="39"/>
  <c r="T16" i="39"/>
  <c r="AA58" i="39"/>
  <c r="AA83" i="39"/>
  <c r="AA34" i="39"/>
  <c r="AA46" i="39"/>
  <c r="AA6" i="39"/>
  <c r="AA16" i="39"/>
  <c r="W34" i="39"/>
  <c r="W46" i="39"/>
  <c r="W58" i="39"/>
  <c r="W83" i="39"/>
  <c r="W16" i="39"/>
  <c r="W6" i="39"/>
  <c r="V46" i="39"/>
  <c r="V34" i="39"/>
  <c r="V83" i="39"/>
  <c r="V58" i="39"/>
  <c r="V6" i="39"/>
  <c r="V16" i="39"/>
  <c r="AP34" i="39"/>
  <c r="AP46" i="39"/>
  <c r="AP83" i="39"/>
  <c r="AP58" i="39"/>
  <c r="AP6" i="39"/>
  <c r="AP16" i="39"/>
  <c r="AJ34" i="39"/>
  <c r="AJ46" i="39"/>
  <c r="AJ83" i="39"/>
  <c r="AJ58" i="39"/>
  <c r="AJ6" i="39"/>
  <c r="AJ16" i="39"/>
  <c r="AE34" i="39"/>
  <c r="AE46" i="39"/>
  <c r="AE83" i="39"/>
  <c r="AE58" i="39"/>
  <c r="AE16" i="39"/>
  <c r="AE6" i="39"/>
  <c r="X34" i="39"/>
  <c r="X46" i="39"/>
  <c r="X83" i="39"/>
  <c r="X58" i="39"/>
  <c r="X16" i="39"/>
  <c r="X6" i="39"/>
  <c r="AH46" i="39"/>
  <c r="AH34" i="39"/>
  <c r="AH83" i="39"/>
  <c r="AH58" i="39"/>
  <c r="AH16" i="39"/>
  <c r="AH6" i="39"/>
  <c r="S46" i="39"/>
  <c r="S58" i="39"/>
  <c r="S83" i="39"/>
  <c r="S34" i="39"/>
  <c r="S6" i="39"/>
  <c r="S16" i="39"/>
  <c r="AM34" i="39"/>
  <c r="AM46" i="39"/>
  <c r="AM58" i="39"/>
  <c r="AM83" i="39"/>
  <c r="AM16" i="39"/>
  <c r="AM6" i="39"/>
  <c r="AN34" i="39"/>
  <c r="AN83" i="39"/>
  <c r="AN46" i="39"/>
  <c r="AN58" i="39"/>
  <c r="AN6" i="39"/>
  <c r="AN16" i="39"/>
  <c r="AQ83" i="39"/>
  <c r="AQ34" i="39"/>
  <c r="AQ46" i="39"/>
  <c r="AQ58" i="39"/>
  <c r="AQ16" i="39"/>
  <c r="AQ6" i="39"/>
  <c r="AB34" i="39"/>
  <c r="AB46" i="39"/>
  <c r="AB83" i="39"/>
  <c r="AB58" i="39"/>
  <c r="AB6" i="39"/>
  <c r="AB16" i="39"/>
  <c r="AF34" i="39"/>
  <c r="AF46" i="39"/>
  <c r="AF83" i="39"/>
  <c r="AF58" i="39"/>
  <c r="AF16" i="39"/>
  <c r="AF6" i="39"/>
  <c r="AW75" i="8"/>
  <c r="AR88" i="39"/>
  <c r="AR49" i="39"/>
  <c r="Z34" i="39"/>
  <c r="Z46" i="39"/>
  <c r="Z58" i="39"/>
  <c r="Z83" i="39"/>
  <c r="Z16" i="39"/>
  <c r="Z6" i="39"/>
  <c r="AL46" i="39"/>
  <c r="AL34" i="39"/>
  <c r="AL83" i="39"/>
  <c r="AL58" i="39"/>
  <c r="AL16" i="39"/>
  <c r="AL6" i="39"/>
  <c r="U34" i="39"/>
  <c r="U46" i="39"/>
  <c r="U58" i="39"/>
  <c r="U83" i="39"/>
  <c r="U6" i="39"/>
  <c r="U16" i="39"/>
  <c r="AN85" i="8"/>
  <c r="AI23" i="39" s="1"/>
  <c r="Y34" i="39"/>
  <c r="Y46" i="39"/>
  <c r="Y58" i="39"/>
  <c r="Y83" i="39"/>
  <c r="Y16" i="39"/>
  <c r="Y6" i="39"/>
  <c r="AC34" i="39"/>
  <c r="AC46" i="39"/>
  <c r="AC83" i="39"/>
  <c r="AC58" i="39"/>
  <c r="AC16" i="39"/>
  <c r="AC6" i="39"/>
  <c r="AR35" i="8"/>
  <c r="AM63" i="39"/>
  <c r="AM37" i="39"/>
  <c r="AN35" i="8"/>
  <c r="AI63" i="39"/>
  <c r="AI37" i="39"/>
  <c r="AI35" i="8"/>
  <c r="AD37" i="39"/>
  <c r="AD63" i="39"/>
  <c r="R75" i="8"/>
  <c r="M49" i="39"/>
  <c r="M88" i="39"/>
  <c r="AT34" i="8"/>
  <c r="AO8" i="39" s="1"/>
  <c r="AO38" i="39"/>
  <c r="AO64" i="39"/>
  <c r="AH75" i="8"/>
  <c r="AC49" i="39"/>
  <c r="AC88" i="39"/>
  <c r="AL34" i="8"/>
  <c r="AG8" i="39" s="1"/>
  <c r="AG64" i="39"/>
  <c r="AG38" i="39"/>
  <c r="W63" i="39"/>
  <c r="W37" i="39"/>
  <c r="V34" i="8"/>
  <c r="Q8" i="39" s="1"/>
  <c r="Q38" i="39"/>
  <c r="Q64" i="39"/>
  <c r="AC34" i="8"/>
  <c r="X8" i="39" s="1"/>
  <c r="X64" i="39"/>
  <c r="X38" i="39"/>
  <c r="N64" i="39"/>
  <c r="N38" i="39"/>
  <c r="T75" i="8"/>
  <c r="O88" i="39"/>
  <c r="O49" i="39"/>
  <c r="AN75" i="8"/>
  <c r="AI88" i="39"/>
  <c r="AI49" i="39"/>
  <c r="AF34" i="8"/>
  <c r="AA8" i="39" s="1"/>
  <c r="AA64" i="39"/>
  <c r="AA38" i="39"/>
  <c r="AI75" i="8"/>
  <c r="AD49" i="39"/>
  <c r="AD88" i="39"/>
  <c r="AQ34" i="8"/>
  <c r="AL8" i="39" s="1"/>
  <c r="AL64" i="39"/>
  <c r="AL38" i="39"/>
  <c r="AS35" i="8"/>
  <c r="AN63" i="39"/>
  <c r="AN37" i="39"/>
  <c r="AI34" i="8"/>
  <c r="AD8" i="39" s="1"/>
  <c r="AD64" i="39"/>
  <c r="AD38" i="39"/>
  <c r="AU34" i="8"/>
  <c r="AP8" i="39" s="1"/>
  <c r="AP38" i="39"/>
  <c r="AP64" i="39"/>
  <c r="U49" i="39"/>
  <c r="U88" i="39"/>
  <c r="P34" i="8"/>
  <c r="K8" i="39" s="1"/>
  <c r="K64" i="39"/>
  <c r="K38" i="39"/>
  <c r="R34" i="8"/>
  <c r="M8" i="39" s="1"/>
  <c r="M38" i="39"/>
  <c r="M64" i="39"/>
  <c r="P75" i="8"/>
  <c r="K88" i="39"/>
  <c r="K49" i="39"/>
  <c r="AC75" i="8"/>
  <c r="X49" i="39"/>
  <c r="X88" i="39"/>
  <c r="AA75" i="8"/>
  <c r="V49" i="39"/>
  <c r="V88" i="39"/>
  <c r="AM75" i="8"/>
  <c r="AH49" i="39"/>
  <c r="AH88" i="39"/>
  <c r="AG75" i="8"/>
  <c r="AB88" i="39"/>
  <c r="AB49" i="39"/>
  <c r="AA35" i="8"/>
  <c r="V37" i="39"/>
  <c r="V63" i="39"/>
  <c r="AM35" i="8"/>
  <c r="AH37" i="39"/>
  <c r="AH63" i="39"/>
  <c r="AV34" i="8"/>
  <c r="AQ8" i="39" s="1"/>
  <c r="AQ64" i="39"/>
  <c r="AQ38" i="39"/>
  <c r="Y75" i="8"/>
  <c r="T88" i="39"/>
  <c r="T49" i="39"/>
  <c r="AN34" i="8"/>
  <c r="AI8" i="39" s="1"/>
  <c r="AI64" i="39"/>
  <c r="AI38" i="39"/>
  <c r="AO35" i="8"/>
  <c r="AJ37" i="39"/>
  <c r="AJ63" i="39"/>
  <c r="U34" i="8"/>
  <c r="P8" i="39" s="1"/>
  <c r="P64" i="39"/>
  <c r="P38" i="39"/>
  <c r="T8" i="39"/>
  <c r="T64" i="39"/>
  <c r="T38" i="39"/>
  <c r="AE34" i="8"/>
  <c r="Z8" i="39" s="1"/>
  <c r="Z38" i="39"/>
  <c r="Z64" i="39"/>
  <c r="AD34" i="8"/>
  <c r="Y8" i="39" s="1"/>
  <c r="Y64" i="39"/>
  <c r="Y38" i="39"/>
  <c r="AG34" i="8"/>
  <c r="AB8" i="39" s="1"/>
  <c r="AB64" i="39"/>
  <c r="AB38" i="39"/>
  <c r="Z9" i="8"/>
  <c r="Z35" i="8" s="1"/>
  <c r="U64" i="39"/>
  <c r="U38" i="39"/>
  <c r="AS75" i="8"/>
  <c r="AN49" i="39"/>
  <c r="AN88" i="39"/>
  <c r="X75" i="8"/>
  <c r="S88" i="39"/>
  <c r="S49" i="39"/>
  <c r="AK75" i="8"/>
  <c r="AF24" i="39" s="1"/>
  <c r="AF49" i="39"/>
  <c r="AF88" i="39"/>
  <c r="AD75" i="8"/>
  <c r="Y88" i="39"/>
  <c r="Y49" i="39"/>
  <c r="AU75" i="8"/>
  <c r="AP49" i="39"/>
  <c r="AP88" i="39"/>
  <c r="O34" i="8"/>
  <c r="J8" i="39" s="1"/>
  <c r="J64" i="39"/>
  <c r="J38" i="39"/>
  <c r="S75" i="8"/>
  <c r="N49" i="39"/>
  <c r="N88" i="39"/>
  <c r="AL75" i="8"/>
  <c r="AG88" i="39"/>
  <c r="AG49" i="39"/>
  <c r="AQ88" i="39"/>
  <c r="AQ49" i="39"/>
  <c r="AV75" i="8"/>
  <c r="AV9" i="8"/>
  <c r="AK35" i="8"/>
  <c r="AF37" i="39"/>
  <c r="AF63" i="39"/>
  <c r="W34" i="8"/>
  <c r="R8" i="39" s="1"/>
  <c r="R38" i="39"/>
  <c r="R64" i="39"/>
  <c r="AQ9" i="8"/>
  <c r="T34" i="8"/>
  <c r="O8" i="39" s="1"/>
  <c r="O38" i="39"/>
  <c r="O64" i="39"/>
  <c r="X34" i="8"/>
  <c r="S8" i="39" s="1"/>
  <c r="S64" i="39"/>
  <c r="S38" i="39"/>
  <c r="U75" i="8"/>
  <c r="P49" i="39"/>
  <c r="P88" i="39"/>
  <c r="AE75" i="8"/>
  <c r="Z49" i="39"/>
  <c r="Z88" i="39"/>
  <c r="AR34" i="8"/>
  <c r="AM8" i="39" s="1"/>
  <c r="AM64" i="39"/>
  <c r="AM38" i="39"/>
  <c r="AH35" i="8"/>
  <c r="AC63" i="39"/>
  <c r="AC37" i="39"/>
  <c r="AP34" i="8"/>
  <c r="AK8" i="39" s="1"/>
  <c r="AK64" i="39"/>
  <c r="AK38" i="39"/>
  <c r="AJ34" i="8"/>
  <c r="AE8" i="39" s="1"/>
  <c r="AE38" i="39"/>
  <c r="AE64" i="39"/>
  <c r="Q34" i="8"/>
  <c r="L8" i="39" s="1"/>
  <c r="L64" i="39"/>
  <c r="L38" i="39"/>
  <c r="AO75" i="8"/>
  <c r="AJ88" i="39"/>
  <c r="AJ49" i="39"/>
  <c r="AB75" i="8"/>
  <c r="W88" i="39"/>
  <c r="W49" i="39"/>
  <c r="O75" i="8"/>
  <c r="J49" i="39"/>
  <c r="J88" i="39"/>
  <c r="AQ75" i="8"/>
  <c r="AL49" i="39"/>
  <c r="AL88" i="39"/>
  <c r="T9" i="8"/>
  <c r="T35" i="8" s="1"/>
  <c r="R9" i="8"/>
  <c r="Q9" i="8"/>
  <c r="AW9" i="8"/>
  <c r="AJ9" i="8"/>
  <c r="Y9" i="8"/>
  <c r="Y35" i="8" s="1"/>
  <c r="AD9" i="8"/>
  <c r="AG9" i="8"/>
  <c r="AE9" i="8"/>
  <c r="AC9" i="8"/>
  <c r="X9" i="8"/>
  <c r="AU9" i="8"/>
  <c r="U9" i="8"/>
  <c r="O9" i="8"/>
  <c r="AP9" i="8"/>
  <c r="P9" i="8"/>
  <c r="AL9" i="8"/>
  <c r="V9" i="8"/>
  <c r="AT9" i="8"/>
  <c r="Z34" i="8"/>
  <c r="V8" i="39"/>
  <c r="W8" i="39"/>
  <c r="AC8" i="39"/>
  <c r="AH8" i="39"/>
  <c r="AN8" i="39"/>
  <c r="AF8" i="39"/>
  <c r="AJ8" i="39"/>
  <c r="H19" i="29"/>
  <c r="H20" i="29" s="1"/>
  <c r="H23" i="29" s="1"/>
  <c r="G21" i="29"/>
  <c r="L24" i="39" l="1"/>
  <c r="L26" i="39" s="1"/>
  <c r="AA17" i="39"/>
  <c r="BI17" i="39"/>
  <c r="CJ10" i="34"/>
  <c r="CI12" i="34"/>
  <c r="CI13" i="34" s="1"/>
  <c r="BH17" i="39"/>
  <c r="BH24" i="39"/>
  <c r="BH26" i="39" s="1"/>
  <c r="BJ24" i="39"/>
  <c r="BJ26" i="39" s="1"/>
  <c r="BJ17" i="39"/>
  <c r="BI26" i="39"/>
  <c r="BK26" i="39"/>
  <c r="AA26" i="39"/>
  <c r="BF17" i="39"/>
  <c r="BB17" i="39"/>
  <c r="BA17" i="39"/>
  <c r="AX17" i="39"/>
  <c r="BD26" i="39"/>
  <c r="BA26" i="39"/>
  <c r="BC17" i="39"/>
  <c r="BC24" i="39"/>
  <c r="BC26" i="39" s="1"/>
  <c r="BD17" i="39"/>
  <c r="BE24" i="39"/>
  <c r="BE26" i="39" s="1"/>
  <c r="BE17" i="39"/>
  <c r="BB26" i="39"/>
  <c r="BF26" i="39"/>
  <c r="BG24" i="39"/>
  <c r="BG26" i="39" s="1"/>
  <c r="BG17" i="39"/>
  <c r="AX26" i="39"/>
  <c r="AT17" i="39"/>
  <c r="AT26" i="39"/>
  <c r="AU17" i="39"/>
  <c r="AV17" i="39"/>
  <c r="AV26" i="39"/>
  <c r="AW26" i="39"/>
  <c r="AZ26" i="39"/>
  <c r="U26" i="39"/>
  <c r="U17" i="39"/>
  <c r="AU26" i="39"/>
  <c r="AY26" i="39"/>
  <c r="AW17" i="39"/>
  <c r="AZ17" i="39"/>
  <c r="AY17" i="39"/>
  <c r="AS17" i="39"/>
  <c r="AS26" i="39"/>
  <c r="F17" i="39"/>
  <c r="F24" i="39"/>
  <c r="G17" i="39"/>
  <c r="G24" i="39"/>
  <c r="D17" i="39"/>
  <c r="D24" i="39"/>
  <c r="I17" i="39"/>
  <c r="I24" i="39"/>
  <c r="E17" i="39"/>
  <c r="E24" i="39"/>
  <c r="H17" i="39"/>
  <c r="H24" i="39"/>
  <c r="C24" i="39"/>
  <c r="C17" i="39"/>
  <c r="AI7" i="39"/>
  <c r="AF26" i="39"/>
  <c r="AF17" i="39"/>
  <c r="P17" i="39"/>
  <c r="P24" i="39"/>
  <c r="P26" i="39" s="1"/>
  <c r="AH7" i="39"/>
  <c r="AL17" i="39"/>
  <c r="AL24" i="39"/>
  <c r="AL26" i="39" s="1"/>
  <c r="X17" i="39"/>
  <c r="X24" i="39"/>
  <c r="X26" i="39" s="1"/>
  <c r="AG17" i="39"/>
  <c r="AG24" i="39"/>
  <c r="AG26" i="39" s="1"/>
  <c r="AH17" i="39"/>
  <c r="AH24" i="39"/>
  <c r="AH26" i="39" s="1"/>
  <c r="AI17" i="39"/>
  <c r="AI24" i="39"/>
  <c r="AI26" i="39" s="1"/>
  <c r="Z17" i="39"/>
  <c r="Z24" i="39"/>
  <c r="Z26" i="39" s="1"/>
  <c r="AP17" i="39"/>
  <c r="AP24" i="39"/>
  <c r="AP26" i="39" s="1"/>
  <c r="T17" i="39"/>
  <c r="T24" i="39"/>
  <c r="T26" i="39" s="1"/>
  <c r="K17" i="39"/>
  <c r="K24" i="39"/>
  <c r="K26" i="39" s="1"/>
  <c r="AD17" i="39"/>
  <c r="AD24" i="39"/>
  <c r="AD26" i="39" s="1"/>
  <c r="S17" i="39"/>
  <c r="S24" i="39"/>
  <c r="S26" i="39" s="1"/>
  <c r="O17" i="39"/>
  <c r="O24" i="39"/>
  <c r="O26" i="39" s="1"/>
  <c r="M17" i="39"/>
  <c r="M24" i="39"/>
  <c r="M26" i="39" s="1"/>
  <c r="AJ17" i="39"/>
  <c r="AJ24" i="39"/>
  <c r="AJ26" i="39" s="1"/>
  <c r="J17" i="39"/>
  <c r="J24" i="39"/>
  <c r="J26" i="39" s="1"/>
  <c r="AQ17" i="39"/>
  <c r="AQ24" i="39"/>
  <c r="AQ26" i="39" s="1"/>
  <c r="N17" i="39"/>
  <c r="N24" i="39"/>
  <c r="N26" i="39" s="1"/>
  <c r="V17" i="39"/>
  <c r="V24" i="39"/>
  <c r="V26" i="39" s="1"/>
  <c r="W17" i="39"/>
  <c r="W24" i="39"/>
  <c r="W26" i="39" s="1"/>
  <c r="Y17" i="39"/>
  <c r="Y24" i="39"/>
  <c r="Y26" i="39" s="1"/>
  <c r="AC17" i="39"/>
  <c r="AC24" i="39"/>
  <c r="AC26" i="39" s="1"/>
  <c r="AN17" i="39"/>
  <c r="AN24" i="39"/>
  <c r="AN26" i="39" s="1"/>
  <c r="AB17" i="39"/>
  <c r="AB24" i="39"/>
  <c r="AB26" i="39" s="1"/>
  <c r="AR17" i="39"/>
  <c r="AR24" i="39"/>
  <c r="AR26" i="39" s="1"/>
  <c r="W7" i="39"/>
  <c r="AD7" i="39"/>
  <c r="AF7" i="39"/>
  <c r="AM7" i="39"/>
  <c r="AN7" i="39"/>
  <c r="V7" i="39"/>
  <c r="AJ7" i="39"/>
  <c r="AC7" i="39"/>
  <c r="AW35" i="8"/>
  <c r="AR7" i="39" s="1"/>
  <c r="AR63" i="39"/>
  <c r="AR37" i="39"/>
  <c r="AI83" i="39"/>
  <c r="AI34" i="39"/>
  <c r="AI46" i="39"/>
  <c r="AI58" i="39"/>
  <c r="AI16" i="39"/>
  <c r="AI6" i="39"/>
  <c r="V35" i="8"/>
  <c r="Q7" i="39" s="1"/>
  <c r="Q63" i="39"/>
  <c r="Q37" i="39"/>
  <c r="X35" i="8"/>
  <c r="S7" i="39" s="1"/>
  <c r="S37" i="39"/>
  <c r="S63" i="39"/>
  <c r="AL35" i="8"/>
  <c r="AG7" i="39" s="1"/>
  <c r="AG63" i="39"/>
  <c r="AG37" i="39"/>
  <c r="AT35" i="8"/>
  <c r="AO7" i="39" s="1"/>
  <c r="AO63" i="39"/>
  <c r="AO37" i="39"/>
  <c r="S35" i="8"/>
  <c r="N7" i="39" s="1"/>
  <c r="N37" i="39"/>
  <c r="N63" i="39"/>
  <c r="O7" i="39"/>
  <c r="O63" i="39"/>
  <c r="O37" i="39"/>
  <c r="Q35" i="8"/>
  <c r="L7" i="39" s="1"/>
  <c r="L37" i="39"/>
  <c r="L63" i="39"/>
  <c r="U63" i="39"/>
  <c r="U37" i="39"/>
  <c r="AU35" i="8"/>
  <c r="AP7" i="39" s="1"/>
  <c r="AP37" i="39"/>
  <c r="AP63" i="39"/>
  <c r="AC35" i="8"/>
  <c r="X7" i="39" s="1"/>
  <c r="X63" i="39"/>
  <c r="X37" i="39"/>
  <c r="P35" i="8"/>
  <c r="K7" i="39" s="1"/>
  <c r="K63" i="39"/>
  <c r="K37" i="39"/>
  <c r="W35" i="8"/>
  <c r="R7" i="39" s="1"/>
  <c r="R37" i="39"/>
  <c r="R63" i="39"/>
  <c r="AP35" i="8"/>
  <c r="AK7" i="39" s="1"/>
  <c r="AK63" i="39"/>
  <c r="AK37" i="39"/>
  <c r="AE35" i="8"/>
  <c r="Z7" i="39" s="1"/>
  <c r="Z37" i="39"/>
  <c r="Z63" i="39"/>
  <c r="R35" i="8"/>
  <c r="M7" i="39" s="1"/>
  <c r="M63" i="39"/>
  <c r="M37" i="39"/>
  <c r="O35" i="8"/>
  <c r="J7" i="39" s="1"/>
  <c r="J37" i="39"/>
  <c r="J63" i="39"/>
  <c r="AV35" i="8"/>
  <c r="AQ7" i="39" s="1"/>
  <c r="AQ37" i="39"/>
  <c r="AQ63" i="39"/>
  <c r="AF35" i="8"/>
  <c r="AA7" i="39" s="1"/>
  <c r="AA37" i="39"/>
  <c r="AA63" i="39"/>
  <c r="T7" i="39"/>
  <c r="T37" i="39"/>
  <c r="T63" i="39"/>
  <c r="AJ35" i="8"/>
  <c r="AE7" i="39" s="1"/>
  <c r="AE63" i="39"/>
  <c r="AE37" i="39"/>
  <c r="AG35" i="8"/>
  <c r="AB7" i="39" s="1"/>
  <c r="AB37" i="39"/>
  <c r="AB63" i="39"/>
  <c r="U35" i="8"/>
  <c r="P7" i="39" s="1"/>
  <c r="P37" i="39"/>
  <c r="P63" i="39"/>
  <c r="AD35" i="8"/>
  <c r="Y7" i="39" s="1"/>
  <c r="Y63" i="39"/>
  <c r="Y37" i="39"/>
  <c r="AQ35" i="8"/>
  <c r="AL7" i="39" s="1"/>
  <c r="AL37" i="39"/>
  <c r="AL63" i="39"/>
  <c r="U8" i="39"/>
  <c r="U7" i="39" s="1"/>
  <c r="CK10" i="34" l="1"/>
  <c r="CJ12" i="34"/>
  <c r="CJ13" i="34" s="1"/>
  <c r="CL10" i="34" l="1"/>
  <c r="CK12" i="34"/>
  <c r="CK13" i="34" s="1"/>
  <c r="CM10" i="34" l="1"/>
  <c r="CL12" i="34"/>
  <c r="CL13" i="34" s="1"/>
  <c r="CN10" i="34" l="1"/>
  <c r="CM12" i="34"/>
  <c r="CM13" i="34" s="1"/>
  <c r="CO10" i="34" l="1"/>
  <c r="CN12" i="34"/>
  <c r="CN13" i="34" s="1"/>
  <c r="CP10" i="34" l="1"/>
  <c r="CO12" i="34"/>
  <c r="CO13" i="34" s="1"/>
  <c r="CQ10" i="34" l="1"/>
  <c r="CP12" i="34"/>
  <c r="CP13" i="34" s="1"/>
  <c r="CR10" i="34" l="1"/>
  <c r="CQ12" i="34"/>
  <c r="CQ13" i="34" s="1"/>
  <c r="CS10" i="34" l="1"/>
  <c r="CR12" i="34"/>
  <c r="CR13" i="34" s="1"/>
  <c r="CT10" i="34" l="1"/>
  <c r="CS12" i="34"/>
  <c r="CS13" i="34" s="1"/>
  <c r="CU10" i="34" l="1"/>
  <c r="CT12" i="34"/>
  <c r="CT13" i="34" s="1"/>
  <c r="CV10" i="34" l="1"/>
  <c r="CU12" i="34"/>
  <c r="CU13" i="34" s="1"/>
  <c r="CW10" i="34" l="1"/>
  <c r="CV12" i="34"/>
  <c r="CV13" i="34" s="1"/>
  <c r="CX10" i="34" l="1"/>
  <c r="CW12" i="34"/>
  <c r="CW13" i="34" s="1"/>
  <c r="CY10" i="34" l="1"/>
  <c r="CX12" i="34"/>
  <c r="CX13" i="34" s="1"/>
  <c r="CZ10" i="34" l="1"/>
  <c r="CY12" i="34"/>
  <c r="CY13" i="34" s="1"/>
  <c r="DA10" i="34" l="1"/>
  <c r="CZ12" i="34"/>
  <c r="CZ13" i="34" s="1"/>
  <c r="DB10" i="34" l="1"/>
  <c r="DA12" i="34"/>
  <c r="DA13" i="34" s="1"/>
  <c r="DC10" i="34" l="1"/>
  <c r="DB12" i="34"/>
  <c r="DB13" i="34" s="1"/>
  <c r="DD10" i="34" l="1"/>
  <c r="DC12" i="34"/>
  <c r="DC13" i="34" s="1"/>
  <c r="DE10" i="34" l="1"/>
  <c r="DD12" i="34"/>
  <c r="DD13" i="34" s="1"/>
  <c r="DF10" i="34" l="1"/>
  <c r="DE12" i="34"/>
  <c r="DE13" i="34" s="1"/>
  <c r="DG10" i="34" l="1"/>
  <c r="DF12" i="34"/>
  <c r="DF13" i="34" s="1"/>
  <c r="DH10" i="34" l="1"/>
  <c r="DG12" i="34"/>
  <c r="DG13" i="34" s="1"/>
  <c r="DI10" i="34" l="1"/>
  <c r="DH12" i="34"/>
  <c r="DH13" i="34" s="1"/>
  <c r="DJ10" i="34" l="1"/>
  <c r="DI12" i="34"/>
  <c r="DI13" i="34" s="1"/>
  <c r="DK10" i="34" l="1"/>
  <c r="DJ12" i="34"/>
  <c r="DJ13" i="34" s="1"/>
  <c r="DL10" i="34" l="1"/>
  <c r="DK12" i="34"/>
  <c r="DK13" i="34" s="1"/>
  <c r="DM10" i="34" l="1"/>
  <c r="DL12" i="34"/>
  <c r="DL13" i="34" s="1"/>
  <c r="DN10" i="34" l="1"/>
  <c r="DM12" i="34"/>
  <c r="DM13" i="34" s="1"/>
  <c r="DO10" i="34" l="1"/>
  <c r="DN12" i="34"/>
  <c r="DN13" i="34" s="1"/>
  <c r="DP10" i="34" l="1"/>
  <c r="DO12" i="34"/>
  <c r="DO13" i="34" s="1"/>
  <c r="DQ10" i="34" l="1"/>
  <c r="DP12" i="34"/>
  <c r="DP13" i="34" s="1"/>
  <c r="DR10" i="34" l="1"/>
  <c r="DQ12" i="34"/>
  <c r="DQ13" i="34" s="1"/>
  <c r="DS10" i="34" l="1"/>
  <c r="DR12" i="34"/>
  <c r="DR13" i="34" s="1"/>
  <c r="DT10" i="34" l="1"/>
  <c r="DS12" i="34"/>
  <c r="DS13" i="34" s="1"/>
  <c r="DU10" i="34" l="1"/>
  <c r="DT12" i="34"/>
  <c r="DT13" i="34" s="1"/>
  <c r="DV10" i="34" l="1"/>
  <c r="DU12" i="34"/>
  <c r="DU13" i="34" s="1"/>
  <c r="DW10" i="34" l="1"/>
  <c r="DV12" i="34"/>
  <c r="DV13" i="34" s="1"/>
  <c r="DX10" i="34" l="1"/>
  <c r="DW12" i="34"/>
  <c r="DW13" i="34" s="1"/>
  <c r="DY10" i="34" l="1"/>
  <c r="DX12" i="34"/>
  <c r="DX13" i="34" s="1"/>
  <c r="DZ10" i="34" l="1"/>
  <c r="DY12" i="34"/>
  <c r="DY13" i="34" s="1"/>
  <c r="EA10" i="34" l="1"/>
  <c r="DZ12" i="34"/>
  <c r="DZ13" i="34" s="1"/>
  <c r="EB10" i="34" l="1"/>
  <c r="EA12" i="34"/>
  <c r="EA13" i="34" s="1"/>
  <c r="EC10" i="34" l="1"/>
  <c r="EB12" i="34"/>
  <c r="EB13" i="34" s="1"/>
  <c r="ED10" i="34" l="1"/>
  <c r="EC12" i="34"/>
  <c r="EC13" i="34" s="1"/>
  <c r="EE10" i="34" l="1"/>
  <c r="ED12" i="34"/>
  <c r="ED13" i="34" s="1"/>
  <c r="EF10" i="34" l="1"/>
  <c r="EE12" i="34"/>
  <c r="EE13" i="34" s="1"/>
  <c r="EG10" i="34" l="1"/>
  <c r="EF12" i="34"/>
  <c r="EF13" i="34" s="1"/>
  <c r="EH10" i="34" l="1"/>
  <c r="EG12" i="34"/>
  <c r="EG13" i="34" s="1"/>
  <c r="EI10" i="34" l="1"/>
  <c r="EH12" i="34"/>
  <c r="EH13" i="34" s="1"/>
  <c r="EJ10" i="34" l="1"/>
  <c r="EI12" i="34"/>
  <c r="EI13" i="34" s="1"/>
  <c r="EK10" i="34" l="1"/>
  <c r="EJ12" i="34"/>
  <c r="EJ13" i="34" s="1"/>
  <c r="EL10" i="34" l="1"/>
  <c r="EK12" i="34"/>
  <c r="EK13" i="34" s="1"/>
  <c r="EM10" i="34" l="1"/>
  <c r="EL12" i="34"/>
  <c r="EL13" i="34" s="1"/>
  <c r="EN10" i="34" l="1"/>
  <c r="EM12" i="34"/>
  <c r="EM13" i="34" s="1"/>
  <c r="EO10" i="34" l="1"/>
  <c r="EN12" i="34"/>
  <c r="EN13" i="34" s="1"/>
  <c r="EP10" i="34" l="1"/>
  <c r="EO12" i="34"/>
  <c r="EO13" i="34" s="1"/>
  <c r="EQ10" i="34" l="1"/>
  <c r="EP12" i="34"/>
  <c r="EP13" i="34" s="1"/>
  <c r="ER10" i="34" l="1"/>
  <c r="EQ12" i="34"/>
  <c r="EQ13" i="34" s="1"/>
  <c r="ES10" i="34" l="1"/>
  <c r="ER12" i="34"/>
  <c r="ER13" i="34" s="1"/>
  <c r="ET10" i="34" l="1"/>
  <c r="ES12" i="34"/>
  <c r="ES13" i="34" s="1"/>
  <c r="EU10" i="34" l="1"/>
  <c r="ET12" i="34"/>
  <c r="ET13" i="34" s="1"/>
  <c r="EV10" i="34" l="1"/>
  <c r="EU12" i="34"/>
  <c r="EU13" i="34" s="1"/>
  <c r="EW10" i="34" l="1"/>
  <c r="EV12" i="34"/>
  <c r="EV13" i="34" s="1"/>
  <c r="EX10" i="34" l="1"/>
  <c r="EW12" i="34"/>
  <c r="EW13" i="34" s="1"/>
  <c r="EY10" i="34" l="1"/>
  <c r="EX12" i="34"/>
  <c r="EX13" i="34" s="1"/>
  <c r="EZ10" i="34" l="1"/>
  <c r="EY12" i="34"/>
  <c r="EY13" i="34" s="1"/>
  <c r="FA10" i="34" l="1"/>
  <c r="EZ12" i="34"/>
  <c r="EZ13" i="34" s="1"/>
  <c r="FB10" i="34" l="1"/>
  <c r="FA12" i="34"/>
  <c r="FA13" i="34" s="1"/>
  <c r="FC10" i="34" l="1"/>
  <c r="FB12" i="34"/>
  <c r="FB13" i="34" s="1"/>
  <c r="FD10" i="34" l="1"/>
  <c r="FC12" i="34"/>
  <c r="FC13" i="34" s="1"/>
  <c r="FE10" i="34" l="1"/>
  <c r="FD12" i="34"/>
  <c r="FD13" i="34" s="1"/>
  <c r="FF10" i="34" l="1"/>
  <c r="FE12" i="34"/>
  <c r="FE13" i="34" s="1"/>
  <c r="FG10" i="34" l="1"/>
  <c r="FF12" i="34"/>
  <c r="FF13" i="34" s="1"/>
  <c r="FH10" i="34" l="1"/>
  <c r="FG12" i="34"/>
  <c r="FG13" i="34" s="1"/>
  <c r="FI10" i="34" l="1"/>
  <c r="FH12" i="34"/>
  <c r="FH13" i="34" s="1"/>
  <c r="FJ10" i="34" l="1"/>
  <c r="FI12" i="34"/>
  <c r="FI13" i="34" s="1"/>
  <c r="FK10" i="34" l="1"/>
  <c r="FJ12" i="34"/>
  <c r="FJ13" i="34" s="1"/>
  <c r="FL10" i="34" l="1"/>
  <c r="FK12" i="34"/>
  <c r="FK13" i="34" s="1"/>
  <c r="FM10" i="34" l="1"/>
  <c r="FL12" i="34"/>
  <c r="FL13" i="34" s="1"/>
  <c r="FN10" i="34" l="1"/>
  <c r="FM12" i="34"/>
  <c r="FM13" i="34" s="1"/>
  <c r="FO10" i="34" l="1"/>
  <c r="FN12" i="34"/>
  <c r="FN13" i="34" s="1"/>
  <c r="FP10" i="34" l="1"/>
  <c r="FO12" i="34"/>
  <c r="FO13" i="34" s="1"/>
  <c r="FQ10" i="34" l="1"/>
  <c r="FP12" i="34"/>
  <c r="FP13" i="34" s="1"/>
  <c r="FR10" i="34" l="1"/>
  <c r="FQ12" i="34"/>
  <c r="FQ13" i="34" s="1"/>
  <c r="FS10" i="34" l="1"/>
  <c r="FR12" i="34"/>
  <c r="FR13" i="34" s="1"/>
  <c r="FT10" i="34" l="1"/>
  <c r="FS12" i="34"/>
  <c r="FS13" i="34" s="1"/>
  <c r="FU10" i="34" l="1"/>
  <c r="FT12" i="34"/>
  <c r="FT13" i="34" s="1"/>
  <c r="FV10" i="34" l="1"/>
  <c r="FU12" i="34"/>
  <c r="FU13" i="34" s="1"/>
  <c r="FW10" i="34" l="1"/>
  <c r="FV12" i="34"/>
  <c r="FV13" i="34" s="1"/>
  <c r="FX10" i="34" l="1"/>
  <c r="FW12" i="34"/>
  <c r="FW13" i="34" s="1"/>
  <c r="FY10" i="34" l="1"/>
  <c r="FX12" i="34"/>
  <c r="FX13" i="34" s="1"/>
  <c r="FZ10" i="34" l="1"/>
  <c r="FY12" i="34"/>
  <c r="FY13" i="34" s="1"/>
  <c r="GA10" i="34" l="1"/>
  <c r="FZ12" i="34"/>
  <c r="FZ13" i="34" s="1"/>
  <c r="GB10" i="34" l="1"/>
  <c r="GA12" i="34"/>
  <c r="GA13" i="34" s="1"/>
  <c r="GC10" i="34" l="1"/>
  <c r="GB12" i="34"/>
  <c r="GB13" i="34" s="1"/>
  <c r="GD10" i="34" l="1"/>
  <c r="GD12" i="34" s="1"/>
  <c r="GD13" i="34" s="1"/>
  <c r="GC12" i="34"/>
  <c r="GC13" i="34" s="1"/>
</calcChain>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17">
    <s v="ThisWorkbookDataModel"/>
    <s v="{[Forecast_2].[Forecast date].&amp;[2020-09-23T00:00:00]}"/>
    <s v="[Measures].[Average of Plan Value]"/>
    <s v="[Lab_network].[Lab Type].&amp;[Existing lab]"/>
    <s v="[Lab_network].[Lab Network].&amp;[Alderley Park]"/>
    <s v="[Date].[Week].&amp;[2020-11-16T00:00:00]"/>
    <s v="{[Date].[Date (Month)].[All]}"/>
    <s v="{[Date].[Date].[All]}"/>
    <s v="[Date].[Week].&amp;[2020-11-23T00:00:00]"/>
    <s v="[Date].[Week].&amp;[2020-12-21T00:00:00]"/>
    <s v="[Date].[Week].&amp;[2020-12-28T00:00:00]"/>
    <s v="{[Forecast_2].[Forecast date].&amp;[2020-09-24T00:00:00]}"/>
    <s v="[Lab_network].[Lab Network].&amp;[Cambridge]"/>
    <s v="[Date].[Week].&amp;[2020-11-02T00:00:00]"/>
    <s v="[Date].[Week].&amp;[2020-11-09T00:00:00]"/>
    <s v="[Date].[Week].&amp;[2020-11-30T00:00:00]"/>
    <s v="[Lab_network].[Lab Network].&amp;[Randox]"/>
  </metadataStrings>
  <mdxMetadata count="14">
    <mdx n="0" f="v">
      <t c="7">
        <n x="1" s="1"/>
        <n x="2"/>
        <n x="3"/>
        <n x="4"/>
        <n x="5"/>
        <n x="6" s="1"/>
        <n x="7" s="1"/>
      </t>
    </mdx>
    <mdx n="0" f="v">
      <t c="7">
        <n x="1" s="1"/>
        <n x="2"/>
        <n x="3"/>
        <n x="4"/>
        <n x="8"/>
        <n x="6" s="1"/>
        <n x="7" s="1"/>
      </t>
    </mdx>
    <mdx n="0" f="v">
      <t c="7">
        <n x="1" s="1"/>
        <n x="2"/>
        <n x="3"/>
        <n x="4"/>
        <n x="9"/>
        <n x="6" s="1"/>
        <n x="7" s="1"/>
      </t>
    </mdx>
    <mdx n="0" f="v">
      <t c="7">
        <n x="1" s="1"/>
        <n x="2"/>
        <n x="3"/>
        <n x="4"/>
        <n x="10"/>
        <n x="6" s="1"/>
        <n x="7" s="1"/>
      </t>
    </mdx>
    <mdx n="0" f="v">
      <t c="7">
        <n x="11" s="1"/>
        <n x="2"/>
        <n x="3"/>
        <n x="12"/>
        <n x="13"/>
        <n x="6" s="1"/>
        <n x="7" s="1"/>
      </t>
    </mdx>
    <mdx n="0" f="v">
      <t c="7">
        <n x="11" s="1"/>
        <n x="2"/>
        <n x="3"/>
        <n x="12"/>
        <n x="14"/>
        <n x="6" s="1"/>
        <n x="7" s="1"/>
      </t>
    </mdx>
    <mdx n="0" f="v">
      <t c="7">
        <n x="11" s="1"/>
        <n x="2"/>
        <n x="3"/>
        <n x="12"/>
        <n x="5"/>
        <n x="6" s="1"/>
        <n x="7" s="1"/>
      </t>
    </mdx>
    <mdx n="0" f="v">
      <t c="7">
        <n x="11" s="1"/>
        <n x="2"/>
        <n x="3"/>
        <n x="12"/>
        <n x="8"/>
        <n x="6" s="1"/>
        <n x="7" s="1"/>
      </t>
    </mdx>
    <mdx n="0" f="v">
      <t c="7">
        <n x="11" s="1"/>
        <n x="2"/>
        <n x="3"/>
        <n x="12"/>
        <n x="15"/>
        <n x="6" s="1"/>
        <n x="7" s="1"/>
      </t>
    </mdx>
    <mdx n="0" f="v">
      <t c="7">
        <n x="11" s="1"/>
        <n x="2"/>
        <n x="3"/>
        <n x="16"/>
        <n x="13"/>
        <n x="6" s="1"/>
        <n x="7" s="1"/>
      </t>
    </mdx>
    <mdx n="0" f="v">
      <t c="7">
        <n x="11" s="1"/>
        <n x="2"/>
        <n x="3"/>
        <n x="16"/>
        <n x="14"/>
        <n x="6" s="1"/>
        <n x="7" s="1"/>
      </t>
    </mdx>
    <mdx n="0" f="v">
      <t c="7">
        <n x="11" s="1"/>
        <n x="2"/>
        <n x="3"/>
        <n x="16"/>
        <n x="5"/>
        <n x="6" s="1"/>
        <n x="7" s="1"/>
      </t>
    </mdx>
    <mdx n="0" f="v">
      <t c="7">
        <n x="11" s="1"/>
        <n x="2"/>
        <n x="3"/>
        <n x="16"/>
        <n x="8"/>
        <n x="6" s="1"/>
        <n x="7" s="1"/>
      </t>
    </mdx>
    <mdx n="0" f="v">
      <t c="7">
        <n x="11" s="1"/>
        <n x="2"/>
        <n x="3"/>
        <n x="16"/>
        <n x="15"/>
        <n x="6" s="1"/>
        <n x="7" s="1"/>
      </t>
    </mdx>
  </mdx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<sst xmlns="http://schemas.openxmlformats.org/spreadsheetml/2006/main" count="1557" uniqueCount="512">
  <si>
    <t>Data sources that require updating</t>
  </si>
  <si>
    <t>Source</t>
  </si>
  <si>
    <t>Owner</t>
  </si>
  <si>
    <t>Update frequency</t>
  </si>
  <si>
    <t>Pillar 2 short-term demand forecasts</t>
  </si>
  <si>
    <t>James Kelly</t>
  </si>
  <si>
    <t>Weekly (to be asked)</t>
  </si>
  <si>
    <t xml:space="preserve">NPEX symptomatic/non-symptomatic split </t>
  </si>
  <si>
    <t>Laurence Ford</t>
  </si>
  <si>
    <t>Daily (to be asked)</t>
  </si>
  <si>
    <t>Symptomatic demand forecasts</t>
  </si>
  <si>
    <t>Richard Haines</t>
  </si>
  <si>
    <t>SPI-M Warwick curve</t>
  </si>
  <si>
    <t>SPI-M (Rich Haines provides)</t>
  </si>
  <si>
    <t>Fortnightly</t>
  </si>
  <si>
    <t>Booking data</t>
  </si>
  <si>
    <t>Martina Sattlecker</t>
  </si>
  <si>
    <t>Capacity</t>
  </si>
  <si>
    <t>Andrew Kramer (Chris Fourie)</t>
  </si>
  <si>
    <t>Demand vs capacity, throughput</t>
  </si>
  <si>
    <t>Date</t>
  </si>
  <si>
    <t xml:space="preserve">Forecast lab capacity (P1 and P2) </t>
  </si>
  <si>
    <t>Forecast demand (low-high)</t>
  </si>
  <si>
    <t>Forecast demand (low)</t>
  </si>
  <si>
    <t>Demand vs capacity, tests sent out</t>
  </si>
  <si>
    <t>Lab capacity (P1 and P2) - most likely forecast</t>
  </si>
  <si>
    <t>Forecast demand (high)</t>
  </si>
  <si>
    <t>Demand (P1 and P2)</t>
  </si>
  <si>
    <t>Demand vs capacity, throughput, eligible vs potentially ineligible</t>
  </si>
  <si>
    <t>Demand - potentially ineligible (higher confidence limit)</t>
  </si>
  <si>
    <t>Demand - potentially ineligible (lower confidence limit)</t>
  </si>
  <si>
    <t>Demand - eligible (higher confidence limit)</t>
  </si>
  <si>
    <t>Demand - eligible (lower confidence limit)</t>
  </si>
  <si>
    <t>Demand vs capacity, tests sent out, eligible vs potentially ineligible</t>
  </si>
  <si>
    <t>Forecast demand (low-high) - potentially ineligible</t>
  </si>
  <si>
    <t>Forecast demand (low) - potentially ineligible</t>
  </si>
  <si>
    <t>Forecast demand (low-high) - eligible</t>
  </si>
  <si>
    <t>Forecast demand (low) - eligible</t>
  </si>
  <si>
    <t>Additional non-symptomatic demand implied by booking data (higher confidence limit)</t>
  </si>
  <si>
    <t>Additional non-symptomatic demand implied by booking data (lower confidence limit)</t>
  </si>
  <si>
    <t>Additional symptomatic demand implied by booking data (higher confidence limit)</t>
  </si>
  <si>
    <t>Additional symptomatic demand implied by booking data (lower confidence limit)</t>
  </si>
  <si>
    <t>Devolved administration (higher confidence limit)</t>
  </si>
  <si>
    <t>Devolved administration (lower confidence limit)</t>
  </si>
  <si>
    <t>Outbreak</t>
  </si>
  <si>
    <t>COVID-19+ symptomatics (med-high)</t>
  </si>
  <si>
    <t>COVID-19+ symptomatics (low-med)</t>
  </si>
  <si>
    <t>COVID-19+ symptomatics (low)</t>
  </si>
  <si>
    <t>ILI+ symptomatics (med-high)</t>
  </si>
  <si>
    <t>ILI+ symptomatics (low-med)</t>
  </si>
  <si>
    <t>ILI+ symptomatics (low)</t>
  </si>
  <si>
    <t>Surveillance</t>
  </si>
  <si>
    <t>Care homes</t>
  </si>
  <si>
    <t>NHS asymptomatic staff</t>
  </si>
  <si>
    <t>NHS clinical care</t>
  </si>
  <si>
    <t>Throughput</t>
  </si>
  <si>
    <t>Use case</t>
  </si>
  <si>
    <t>Grouping 1</t>
  </si>
  <si>
    <t>Grouping 2</t>
  </si>
  <si>
    <t>Geography</t>
  </si>
  <si>
    <t>Include in low?</t>
  </si>
  <si>
    <t>Include in high?</t>
  </si>
  <si>
    <t>Additional asymptomatic demand (estimated from preliminary booking data) (low)</t>
  </si>
  <si>
    <t>Potentially ineligible</t>
  </si>
  <si>
    <t>UK</t>
  </si>
  <si>
    <t>Additional asymptomatic demand (estimated from preliminary booking data) (low-high)</t>
  </si>
  <si>
    <t>Additional symptomatic demand (estimated from preliminary booking data) (low)</t>
  </si>
  <si>
    <t>Eligible</t>
  </si>
  <si>
    <t>Additional symptomatic demand (estimated from preliminary booking data) (low-high)</t>
  </si>
  <si>
    <t>Devolved administration (low-high)</t>
  </si>
  <si>
    <t>Devolved Administrations</t>
  </si>
  <si>
    <t>Calculated</t>
  </si>
  <si>
    <t>Devolved administration (low)</t>
  </si>
  <si>
    <t>Outbreak Response</t>
  </si>
  <si>
    <t>England</t>
  </si>
  <si>
    <t>Surveillance: Vaccine trials</t>
  </si>
  <si>
    <t>Surveillance: ONS Survey</t>
  </si>
  <si>
    <t>Surveillance: Prison Survey</t>
  </si>
  <si>
    <t>Non-symptomatic: Elective Admissions</t>
  </si>
  <si>
    <t>Symptomatic: NHS Trusts</t>
  </si>
  <si>
    <t>Symptomatic: Test &amp; Trace / BaU</t>
  </si>
  <si>
    <t>Symptomatic Test and Trace</t>
  </si>
  <si>
    <t>Non-symptomatic: Test &amp; Trace / BaU</t>
  </si>
  <si>
    <t>Asymptomatic Test and Trace</t>
  </si>
  <si>
    <t>Non-symptomatic: Prison Reception Testing</t>
  </si>
  <si>
    <t>Other</t>
  </si>
  <si>
    <t>Symptomatic: Schools</t>
  </si>
  <si>
    <t>Symptomatic COVID-19+ population</t>
  </si>
  <si>
    <t>Rich Haines</t>
  </si>
  <si>
    <t>Symptomatic ILI+ population</t>
  </si>
  <si>
    <t>Outbreaks</t>
  </si>
  <si>
    <t>Melanie Watson</t>
  </si>
  <si>
    <t>6A08. Pilot - at risk extra care and supported living</t>
  </si>
  <si>
    <t>Agreed with ASC team, 15/09, from DAT</t>
  </si>
  <si>
    <t>Elective admissions</t>
  </si>
  <si>
    <t>DAT</t>
  </si>
  <si>
    <t>Non-elective admissions</t>
  </si>
  <si>
    <t xml:space="preserve">Total low (only 1s) </t>
  </si>
  <si>
    <t xml:space="preserve">Total high (only 1s) </t>
  </si>
  <si>
    <t>COVID-19+ Symptomatics</t>
  </si>
  <si>
    <t>ILI+ Symptomatics</t>
  </si>
  <si>
    <t>Grouping</t>
  </si>
  <si>
    <t xml:space="preserve">Include? </t>
  </si>
  <si>
    <t>Total capacity</t>
  </si>
  <si>
    <t xml:space="preserve">Andrew Kramer (Paul Watkins) </t>
  </si>
  <si>
    <t xml:space="preserve">TOTAL (only 1s) </t>
  </si>
  <si>
    <t>All figures in '000s</t>
  </si>
  <si>
    <t>Population on Sep 28</t>
  </si>
  <si>
    <t>Testing use cases</t>
  </si>
  <si>
    <t>Sources</t>
  </si>
  <si>
    <t>Ref</t>
  </si>
  <si>
    <t>Daily Population</t>
  </si>
  <si>
    <t>Test frequency</t>
  </si>
  <si>
    <t>Daily eligible tests</t>
  </si>
  <si>
    <t>Low bound</t>
  </si>
  <si>
    <t>Upper bound</t>
  </si>
  <si>
    <t>​Elective Admissions</t>
  </si>
  <si>
    <t>From DAT population</t>
  </si>
  <si>
    <t>​Non-elective Admissions</t>
  </si>
  <si>
    <t xml:space="preserve">​Staff </t>
  </si>
  <si>
    <t>​Residents</t>
  </si>
  <si>
    <t>​Admissions</t>
  </si>
  <si>
    <t>​Non-symptomatic in high prevalence areas</t>
  </si>
  <si>
    <t>From Non-symptomatics</t>
  </si>
  <si>
    <t>From Outbreaks</t>
  </si>
  <si>
    <t>From Calculations</t>
  </si>
  <si>
    <t>Covid symptomatics</t>
  </si>
  <si>
    <t>From Calculations and Research detection rate</t>
  </si>
  <si>
    <t>ILI symptomatics</t>
  </si>
  <si>
    <t>Remaining asymptomatic general population</t>
  </si>
  <si>
    <t>From ONS</t>
  </si>
  <si>
    <t>From ONS:</t>
  </si>
  <si>
    <t>Total England</t>
  </si>
  <si>
    <t>England population</t>
  </si>
  <si>
    <t>Testing frequency low</t>
  </si>
  <si>
    <t>Testing frequency upper</t>
  </si>
  <si>
    <t>Total UK</t>
  </si>
  <si>
    <t xml:space="preserve">UK population is: </t>
  </si>
  <si>
    <t>A</t>
  </si>
  <si>
    <t>Number people coming through booking portal</t>
  </si>
  <si>
    <t>Asymptomatic demand</t>
  </si>
  <si>
    <t>England as % of total</t>
  </si>
  <si>
    <t>UK as % of England</t>
  </si>
  <si>
    <t>Avg bookings demanded per day</t>
  </si>
  <si>
    <t>Situation</t>
  </si>
  <si>
    <t>Population estimate</t>
  </si>
  <si>
    <t>Asymptomatic % of total</t>
  </si>
  <si>
    <t>Estimated asymptomatic demand for tests</t>
  </si>
  <si>
    <t>Lower end</t>
  </si>
  <si>
    <t>Middle</t>
  </si>
  <si>
    <t>Upper end</t>
  </si>
  <si>
    <t>Mean</t>
  </si>
  <si>
    <t>Standard dev</t>
  </si>
  <si>
    <t>Symptomatic demand</t>
  </si>
  <si>
    <t>Symptomatic % of total</t>
  </si>
  <si>
    <t>B</t>
  </si>
  <si>
    <t xml:space="preserve">Asymptomatic and symptomatic (across all channels) </t>
  </si>
  <si>
    <t>Day of the week</t>
  </si>
  <si>
    <t>T</t>
  </si>
  <si>
    <t>F</t>
  </si>
  <si>
    <t>S</t>
  </si>
  <si>
    <t>M</t>
  </si>
  <si>
    <t>W</t>
  </si>
  <si>
    <t>Total</t>
  </si>
  <si>
    <t>Northern Ireland</t>
  </si>
  <si>
    <t>University of Birmingham</t>
  </si>
  <si>
    <t>Source Bioscience</t>
  </si>
  <si>
    <t>Immensa (Italy)</t>
  </si>
  <si>
    <t>Liverpool</t>
  </si>
  <si>
    <t>Charnwood</t>
  </si>
  <si>
    <t>Open Cell</t>
  </si>
  <si>
    <t>HSL &amp; UCL</t>
  </si>
  <si>
    <t>Kings Health Partners</t>
  </si>
  <si>
    <t>Contents</t>
  </si>
  <si>
    <t>MYE1: Population estimates: Summary for the UK, mid-2019</t>
  </si>
  <si>
    <t>Please click to 
e-mail us your opinion:</t>
  </si>
  <si>
    <t>This met my needs, please produce it next year</t>
  </si>
  <si>
    <t>I need something slightly different (please specify)</t>
  </si>
  <si>
    <t>This is not what I need at all (please specify)</t>
  </si>
  <si>
    <t>Country / Code</t>
  </si>
  <si>
    <t>K02000001</t>
  </si>
  <si>
    <t>K03000001</t>
  </si>
  <si>
    <t>K04000001</t>
  </si>
  <si>
    <t>E92000001</t>
  </si>
  <si>
    <t>W92000004</t>
  </si>
  <si>
    <t>S92000003</t>
  </si>
  <si>
    <t>N92000002</t>
  </si>
  <si>
    <t>UNITED KINGDOM</t>
  </si>
  <si>
    <t>GREAT BRITAIN</t>
  </si>
  <si>
    <t>ENGLAND AND WALES</t>
  </si>
  <si>
    <t>ENGLAND</t>
  </si>
  <si>
    <t>WALES</t>
  </si>
  <si>
    <t>SCOTLAND</t>
  </si>
  <si>
    <t>NORTHERN IRELAND</t>
  </si>
  <si>
    <t>All Persons</t>
  </si>
  <si>
    <t>Males</t>
  </si>
  <si>
    <t>Females</t>
  </si>
  <si>
    <t xml:space="preserve"> </t>
  </si>
  <si>
    <t>Age Groups</t>
  </si>
  <si>
    <t xml:space="preserve"> 0-4</t>
  </si>
  <si>
    <t xml:space="preserve"> 5-9</t>
  </si>
  <si>
    <t>10-14</t>
  </si>
  <si>
    <t>15-19</t>
  </si>
  <si>
    <t>20-24</t>
  </si>
  <si>
    <t>25-29</t>
  </si>
  <si>
    <t>30-34</t>
  </si>
  <si>
    <t>35-39</t>
  </si>
  <si>
    <t>40-44</t>
  </si>
  <si>
    <t>45-49</t>
  </si>
  <si>
    <t>50-54</t>
  </si>
  <si>
    <t>55-59</t>
  </si>
  <si>
    <t>60-64</t>
  </si>
  <si>
    <t>65-69</t>
  </si>
  <si>
    <t>70-74</t>
  </si>
  <si>
    <t>75-79</t>
  </si>
  <si>
    <t>80-84</t>
  </si>
  <si>
    <t>85-89</t>
  </si>
  <si>
    <t>90 and over</t>
  </si>
  <si>
    <t>Figures may not add exactly due to rounding.</t>
  </si>
  <si>
    <t>Source: Laurence Ford</t>
  </si>
  <si>
    <t xml:space="preserve">Shared: 20200924 </t>
  </si>
  <si>
    <r>
      <rPr>
        <b/>
        <sz val="11"/>
        <color theme="1"/>
        <rFont val="Arial"/>
        <family val="2"/>
        <scheme val="minor"/>
      </rPr>
      <t xml:space="preserve">Source: </t>
    </r>
    <r>
      <rPr>
        <sz val="11"/>
        <color theme="1"/>
        <rFont val="Arial"/>
        <family val="2"/>
        <scheme val="minor"/>
      </rPr>
      <t>NPEX</t>
    </r>
  </si>
  <si>
    <r>
      <rPr>
        <b/>
        <sz val="11"/>
        <color theme="1"/>
        <rFont val="Arial"/>
        <family val="2"/>
        <scheme val="minor"/>
      </rPr>
      <t>Shared on</t>
    </r>
    <r>
      <rPr>
        <sz val="11"/>
        <color theme="1"/>
        <rFont val="Arial"/>
        <family val="2"/>
        <scheme val="minor"/>
      </rPr>
      <t xml:space="preserve">: 2020927 (shared by Laurence Ford) </t>
    </r>
  </si>
  <si>
    <t>Home</t>
  </si>
  <si>
    <t>NULL</t>
  </si>
  <si>
    <t>Asymptomatic</t>
  </si>
  <si>
    <t>Symptomatic</t>
  </si>
  <si>
    <t>Satellite</t>
  </si>
  <si>
    <t>Test Site</t>
  </si>
  <si>
    <t>Totals</t>
  </si>
  <si>
    <t>%</t>
  </si>
  <si>
    <t>Rolling 7 day average Asymptomatic split %</t>
  </si>
  <si>
    <t>Std dev 7 day  Asymptomatic split %</t>
  </si>
  <si>
    <t>Source: Samuel Liu (BCG)</t>
  </si>
  <si>
    <t>Shared: 20200924</t>
  </si>
  <si>
    <t>Total No. of Outbreaks</t>
  </si>
  <si>
    <t>Total No. Daily Tests (assuming testing entire setting)</t>
  </si>
  <si>
    <t>Research - Workforce Composition</t>
  </si>
  <si>
    <t>Metric</t>
  </si>
  <si>
    <t>Value</t>
  </si>
  <si>
    <t>Link</t>
  </si>
  <si>
    <t>Number of new infections per day, week ending 02/08/2020</t>
  </si>
  <si>
    <t>Coronavirus Infection Survey. Used most up to date survey with revised past numbers based on more data</t>
  </si>
  <si>
    <t>https://www.ons.gov.uk/peoplepopulationandcommunity/healthandsocialcare/conditionsanddiseases/bulletins/coronaviruscovid19infectionsurveypilot/11september2020</t>
  </si>
  <si>
    <t>Number of positive tests, week ending 02/08/2020</t>
  </si>
  <si>
    <t>OFF-SEN Asymptomatic testing by channel - just positive tests for those with symptoms</t>
  </si>
  <si>
    <t>Number of negative test results for symptomatic testing, week ending 02/08/2020</t>
  </si>
  <si>
    <t>OFF-SEN Asymptomatic testing by channel</t>
  </si>
  <si>
    <t>Projected assumption for ILI levels, week ending 02/08/2020</t>
  </si>
  <si>
    <t>TTCE Output</t>
  </si>
  <si>
    <t>Implied</t>
  </si>
  <si>
    <t>Comment</t>
  </si>
  <si>
    <t>Number of positive tests per day, week ending 02/08/2020</t>
  </si>
  <si>
    <t>Implied detection rate</t>
  </si>
  <si>
    <t>Number of negative test results for symptomatic testing per day, week ending 02/08/2020</t>
  </si>
  <si>
    <t>Modifying factor for ILI projection</t>
  </si>
  <si>
    <t>Research Summary:</t>
  </si>
  <si>
    <t>see figure for 1/2 August from linked data below:</t>
  </si>
  <si>
    <t>https://www.ons.gov.uk/peoplepopulationandcommunity/healthandsocialcare/conditionsanddiseases/datasets/coronaviruscovid19infectionsurveydata</t>
  </si>
  <si>
    <t>Stakeholder Review</t>
  </si>
  <si>
    <t>Stakeholder</t>
  </si>
  <si>
    <t>Comments</t>
  </si>
  <si>
    <t xml:space="preserve">Source: </t>
  </si>
  <si>
    <t>Date shared:</t>
  </si>
  <si>
    <t>Daily number of tests required</t>
  </si>
  <si>
    <t>NHS asymptomatic</t>
  </si>
  <si>
    <t xml:space="preserve">Based on population size of </t>
  </si>
  <si>
    <t>Source: Jon Couchman</t>
  </si>
  <si>
    <t>Shared: 22092020</t>
  </si>
  <si>
    <t>NHS P1 Testing Short-term forecast</t>
  </si>
  <si>
    <t>Timeline</t>
  </si>
  <si>
    <t>7 day average</t>
  </si>
  <si>
    <t>Forecast</t>
  </si>
  <si>
    <t>Lower Confidence Bound</t>
  </si>
  <si>
    <t>Upper Confidence Bound</t>
  </si>
  <si>
    <t xml:space="preserve">Source: Demand Aggregation Tool </t>
  </si>
  <si>
    <t>Shared on: 20200921 at 1645</t>
  </si>
  <si>
    <t>Only current policy use cases are selected and displayed</t>
  </si>
  <si>
    <t>Sum of Theoretical_avg_daily_tests_required</t>
  </si>
  <si>
    <t>Column Labels</t>
  </si>
  <si>
    <t>Row Labels</t>
  </si>
  <si>
    <t>1A. Inpatient testing</t>
  </si>
  <si>
    <t>1A01. Patients admitted to hospital suspected of having Covid (baseline)</t>
  </si>
  <si>
    <t>1A02. Patients admitted to hospital suspected of having Covid (baseline-RWCS)</t>
  </si>
  <si>
    <t>1B. General population testing</t>
  </si>
  <si>
    <t>1B01. Symptomatic general population (low)</t>
  </si>
  <si>
    <t>1B02. Symptomatic general population (low-med)</t>
  </si>
  <si>
    <t>1B03. Symptomatic general population (med-high)</t>
  </si>
  <si>
    <t>2A. Social care (care home staff &amp; residents)</t>
  </si>
  <si>
    <t>2A01. Care home residents (adult residential) - tested every 28 days</t>
  </si>
  <si>
    <t>2A02. Care home staff (adult residential) - tested weekly</t>
  </si>
  <si>
    <t>2C. Screening - asymptomatic testing for elective admissions in hospitals and discharges to care homes</t>
  </si>
  <si>
    <t>2C03. Non-COVID Admitted Care - Day Case Admissions</t>
  </si>
  <si>
    <t>2C04. Non-COVID Admitted Care - Ordinary Admissions</t>
  </si>
  <si>
    <t>2C05. Discharges to care homes</t>
  </si>
  <si>
    <t>2D. Screening - asymptomatic testing for non-elective admissions in hospital and Covid-symptomatic A&amp;E attendances</t>
  </si>
  <si>
    <t>2D01. Non-COVID A&amp;E attendances (Covid-symptomatic only)</t>
  </si>
  <si>
    <t>2D03. Non-COVID Non-Elective - 0 Day Admissions</t>
  </si>
  <si>
    <t>2D04. Non-COVID Non-Elective - 1+ Admissions</t>
  </si>
  <si>
    <t>2D05. Non-COVID Non-Elective - 1+ Admissions (second test)</t>
  </si>
  <si>
    <t>5A. Prevalence studies â€“ ONS, Vivaldi, Prisons, SIREN</t>
  </si>
  <si>
    <t>5A01. ONS - Swabs (Antigen)</t>
  </si>
  <si>
    <t>5A02. Prisons (Antigen)</t>
  </si>
  <si>
    <t>5A03. Vivaldi Care Homes (Antigen)</t>
  </si>
  <si>
    <t>5A04. SIREN study (P1)</t>
  </si>
  <si>
    <t>5B. Vaccine trials</t>
  </si>
  <si>
    <t>5B01. Vaccine - Oxford</t>
  </si>
  <si>
    <t>5B02. Vaccine - Astute</t>
  </si>
  <si>
    <t>5B03. Vaccine - Audacious</t>
  </si>
  <si>
    <t>6A. Pilots</t>
  </si>
  <si>
    <t>6A03. Pilot - elective surgery asymptomatic testing</t>
  </si>
  <si>
    <t>Grand Total</t>
  </si>
  <si>
    <t>Source: MIREQUESTS, Covidtesting (NHS DIGITAL) &lt;covidtestingmirequests@nhs.net&gt;</t>
  </si>
  <si>
    <t>Date of self referral completion</t>
  </si>
  <si>
    <t>Number of Unique Visitors</t>
  </si>
  <si>
    <t>Number of Unique Visitors adjusted for cookie opt out</t>
  </si>
  <si>
    <t>Average Number of People Per Appointment</t>
  </si>
  <si>
    <t>Number of People Wanting a Test</t>
  </si>
  <si>
    <t>Field</t>
  </si>
  <si>
    <t>Definition</t>
  </si>
  <si>
    <t>Date of Self Referral Completion</t>
  </si>
  <si>
    <t>The date self-referral was completed, as indicated by the "datecreated" field for the the 'Average Number of People per appointment' and date of visitng the 'gov.uk' website for the 'Number of Unique Visitors'.</t>
  </si>
  <si>
    <t xml:space="preserve">The number of unique individuals who complete the self-referral part of the booking journey and consent to cookies. This number was provided by the Adobe Analytics. </t>
  </si>
  <si>
    <t>This is an adjustment of 'Number of Unique Visitors', which includes an estimate of visitors that did not consent to cookies. It is esimitated that 40% of users reject cookies (this estimate was calculated for NHS.uk, however the exact method has not be validated at the point of writing this report).</t>
  </si>
  <si>
    <t>This average was derived by: deviding the total count of appointment IDs (count AppointmentID) by the count of distinct appointment IDs (count distinct appointment id) booked for test sites through the following channels ('SELF','CITIZEN', 'Citizen'). This estimate excludes the home channel.</t>
  </si>
  <si>
    <t>Total Unique Visitors adjusted for cookie opt-out * Average Number of People Per Appointment</t>
  </si>
  <si>
    <t>MTU</t>
  </si>
  <si>
    <t>RTS</t>
  </si>
  <si>
    <t>Unknown</t>
  </si>
  <si>
    <t>Source: DAT</t>
  </si>
  <si>
    <t>Date shared: 20200923</t>
  </si>
  <si>
    <t>Added by JP</t>
  </si>
  <si>
    <t>2A04. Professionals that visit care homes (low) - tested weekly</t>
  </si>
  <si>
    <t>2A05. Professionals that visit care homes (low-high) - tested weekly</t>
  </si>
  <si>
    <t>2A06. One visitor per care home resident</t>
  </si>
  <si>
    <t>2A07. Residents in extra care (total population), tested every 28 days</t>
  </si>
  <si>
    <t>2A08. Residents in supported living (total population), tested every 28 days</t>
  </si>
  <si>
    <t>2A09. Domiciliary care staff and personal assistants - tested weekly</t>
  </si>
  <si>
    <t>2A10. Adult day staff - tested weekly</t>
  </si>
  <si>
    <t>2A11. Adult community care staff - tested weekly</t>
  </si>
  <si>
    <t>2A12. Extra care and supported living residents - at risk population, tested every 28 days</t>
  </si>
  <si>
    <t>2A13. Extra care and supported living staff - at risk population, tested weekly</t>
  </si>
  <si>
    <t xml:space="preserve">2A14. Extra care staff - full population, tested weekly </t>
  </si>
  <si>
    <t xml:space="preserve">2A15. Supported living staff - full population, tested weekly </t>
  </si>
  <si>
    <t>2A16. Extra care and supported living residents - at risk population, tested weekly</t>
  </si>
  <si>
    <t>2A17. Care home residents (adult residential) - tested weekly</t>
  </si>
  <si>
    <t>2B. Asymptomatic NHS Staff</t>
  </si>
  <si>
    <t>2B03. Frontline care workers - NHS flu list</t>
  </si>
  <si>
    <t>2B04. Frontline care workers - secondary care (ex NHS)</t>
  </si>
  <si>
    <t>2B05. Frontline care workers - GPs</t>
  </si>
  <si>
    <t>2B06. Frontline care workers - Dentists</t>
  </si>
  <si>
    <t>2B07. Frontline care workers - Pharmacists</t>
  </si>
  <si>
    <t>2B08. Frontline care workers - Optometrists</t>
  </si>
  <si>
    <t>2C01. Non-COVID Outpatient - First Attendances</t>
  </si>
  <si>
    <t>2C02. Non-COVID Outpatient - Follow-Up Attendances</t>
  </si>
  <si>
    <t>2D02. Non-COVID A&amp;E attendances (not Covid-symptomatic)</t>
  </si>
  <si>
    <t>3A. Asymptomatic testing in other closed institutions/ vulnerable populations</t>
  </si>
  <si>
    <t>3A01. Prisoners</t>
  </si>
  <si>
    <t>3A02. Prison workers</t>
  </si>
  <si>
    <t>3A03. Romany community</t>
  </si>
  <si>
    <t>3A04. Gypsy and Traveller community</t>
  </si>
  <si>
    <t>3A05. Rough sleepers</t>
  </si>
  <si>
    <t>4A. Asymptomatic high contact professions</t>
  </si>
  <si>
    <t>4A01. Taxi and cab drivers and chauffeurs</t>
  </si>
  <si>
    <t>4A02. Security guards and related occupations</t>
  </si>
  <si>
    <t>4A03. Sales and retail assistants</t>
  </si>
  <si>
    <t>4A04. Cleaners and domestics</t>
  </si>
  <si>
    <t>4A05. Chefs</t>
  </si>
  <si>
    <t>4A06. Van drivers</t>
  </si>
  <si>
    <t>4A07. Elementary storage occupations</t>
  </si>
  <si>
    <t>4A08. Bus and coach drivers</t>
  </si>
  <si>
    <t>4A09. Large goods vehicle drivers</t>
  </si>
  <si>
    <t>4A10. Shopkeepers and proprietors â€“ wholesale and retail</t>
  </si>
  <si>
    <t>4A11. Market and street traders and assistants</t>
  </si>
  <si>
    <t>4A12. Importers and exporters</t>
  </si>
  <si>
    <t>4A13. Houseparents and residential wardens</t>
  </si>
  <si>
    <t>4A14. Youth and community workers</t>
  </si>
  <si>
    <t>4A15. Probation officers</t>
  </si>
  <si>
    <t>4A16. Elementary cleaning occupations nec</t>
  </si>
  <si>
    <t>4A17. Housing officers</t>
  </si>
  <si>
    <t>Category</t>
  </si>
  <si>
    <t>Forecast type</t>
  </si>
  <si>
    <t>NHS, PHE, Devolved Administrations</t>
  </si>
  <si>
    <t>Most Likely Forecast</t>
  </si>
  <si>
    <t>High Forecast</t>
  </si>
  <si>
    <t>Low Forecast</t>
  </si>
  <si>
    <t>NHS Scotland</t>
  </si>
  <si>
    <t>NHS Wales</t>
  </si>
  <si>
    <t>Lighthouse Labs</t>
  </si>
  <si>
    <t>Alderley Park</t>
  </si>
  <si>
    <t>Cambridge</t>
  </si>
  <si>
    <t>Glasgow</t>
  </si>
  <si>
    <t>Milton Keynes</t>
  </si>
  <si>
    <t>Randox</t>
  </si>
  <si>
    <t>New Labs</t>
  </si>
  <si>
    <t>IP5</t>
  </si>
  <si>
    <t>Plymouth</t>
  </si>
  <si>
    <t>Brants Bridge</t>
  </si>
  <si>
    <t>Newcastle</t>
  </si>
  <si>
    <t>Queen Mary's</t>
  </si>
  <si>
    <t>Imperial College</t>
  </si>
  <si>
    <t>Partner Labs</t>
  </si>
  <si>
    <t>Eurofins (Germany)</t>
  </si>
  <si>
    <t>TF Amplitude</t>
  </si>
  <si>
    <t>Ecolog</t>
  </si>
  <si>
    <t>Surge Labs</t>
  </si>
  <si>
    <t>iDNA (CTN)</t>
  </si>
  <si>
    <t>Oncologica (CTN)</t>
  </si>
  <si>
    <t>BSPS</t>
  </si>
  <si>
    <t>Innovations</t>
  </si>
  <si>
    <t>E-PCR - WF1 - MK</t>
  </si>
  <si>
    <t>E-PCR - WF2 - MegaLabs</t>
  </si>
  <si>
    <t>Jon Schick</t>
  </si>
  <si>
    <t>Paul Webster</t>
  </si>
  <si>
    <t>Anthony Coupland</t>
  </si>
  <si>
    <t>Martyn Scott</t>
  </si>
  <si>
    <t>Chris Fourie</t>
  </si>
  <si>
    <t>Lucy Hughes</t>
  </si>
  <si>
    <t>LamPORE - Pillar 1</t>
  </si>
  <si>
    <t>Zain Sood</t>
  </si>
  <si>
    <t>LamPORE - Pillar 2</t>
  </si>
  <si>
    <t xml:space="preserve">Asymptomatic % of total, </t>
  </si>
  <si>
    <t xml:space="preserve">Symptomatic % of total, </t>
  </si>
  <si>
    <t>Note: symptomatic split as agreed with Richard Haines on 9th October, to reflect latest % symptomatics observed in P2 actuals, excl. care homes</t>
  </si>
  <si>
    <t>Symptomatic: GP patients</t>
  </si>
  <si>
    <t>Source of Capacity</t>
  </si>
  <si>
    <t>Historic outbreak cases/incidence rate</t>
  </si>
  <si>
    <t>Based on PHE outbreak data</t>
  </si>
  <si>
    <t>Average setting size</t>
  </si>
  <si>
    <t>Based on weighted average of setting sizes and proportion of historical outbreaks in those settings</t>
  </si>
  <si>
    <t>From Samuel Liu</t>
  </si>
  <si>
    <t>COVID symptomatics (Rich Haines Model)</t>
  </si>
  <si>
    <t>SLIDE 3</t>
  </si>
  <si>
    <t>SLIDE 6</t>
  </si>
  <si>
    <t>SLIDE 7</t>
  </si>
  <si>
    <t>SLIDE 11 - expand hidden columns</t>
  </si>
  <si>
    <t>5-week Demand Forecast</t>
  </si>
  <si>
    <t>File produced by:</t>
  </si>
  <si>
    <t xml:space="preserve">Creation date: </t>
  </si>
  <si>
    <t xml:space="preserve">Approver: </t>
  </si>
  <si>
    <t>Joe Hillier</t>
  </si>
  <si>
    <t xml:space="preserve">Approval date: </t>
  </si>
  <si>
    <t xml:space="preserve">Version log: </t>
  </si>
  <si>
    <t>Date forecast made</t>
  </si>
  <si>
    <t>NHSE exc. rapid testing</t>
  </si>
  <si>
    <t>RWCS Peak:</t>
  </si>
  <si>
    <t>RWCS Peak Date:</t>
  </si>
  <si>
    <t>Implied Detection Rate</t>
  </si>
  <si>
    <t>Last Entry:</t>
  </si>
  <si>
    <t>RWCS - Detected</t>
  </si>
  <si>
    <t>RWCS - Daily Average</t>
  </si>
  <si>
    <t>Symptomatic Test Demand - COVID Symptomatic Test Demand - Low Scenario</t>
  </si>
  <si>
    <t>Symptomatic Test Demand - ILI Symptomatic Test Demand - Low Scenario</t>
  </si>
  <si>
    <t>Symptomatic Test Demand - COVID Symptomatic Test Demand - Mid Scenario</t>
  </si>
  <si>
    <t>Symptomatic Test Demand - ILI Symptomatic Test Demand - Mid Scenario</t>
  </si>
  <si>
    <t>Symptomatic Test Demand - COVID Symptomatic Test Demand - High Scenario</t>
  </si>
  <si>
    <t>Symptomatic Test Demand - ILI Symptomatic Test Demand - High Scenario</t>
  </si>
  <si>
    <t>Surveillance: School Infection Study</t>
  </si>
  <si>
    <t>Non-symptomatic: Social Care</t>
  </si>
  <si>
    <t>Symptomatic: NHS Staff Testing</t>
  </si>
  <si>
    <t>Non-symptomatic: Visiting professionals</t>
  </si>
  <si>
    <t xml:space="preserve">Non-symptomatic: Social Care - England only </t>
  </si>
  <si>
    <t>Maggie McGeary</t>
  </si>
  <si>
    <t>Eurofins (Paris)</t>
  </si>
  <si>
    <t>Accora</t>
  </si>
  <si>
    <t>LAMP</t>
  </si>
  <si>
    <t>Ian Bernard</t>
  </si>
  <si>
    <t>For Low scenario - linearly interpolating between end of SPI-M low projection and peak of RWCS</t>
  </si>
  <si>
    <t>Richard Look</t>
  </si>
  <si>
    <t>Cellmark (CTN)</t>
  </si>
  <si>
    <t>Paul Fernon, Adebola Fakorede</t>
  </si>
  <si>
    <t>Version 2.0</t>
  </si>
  <si>
    <t>Rapid testing inc. in NHSE commitment (mostly DNA Nudge, Samba II)</t>
  </si>
  <si>
    <t>Additional rapid testing (mostly PrimerDesign)</t>
  </si>
  <si>
    <t>PHE &amp; Roche</t>
  </si>
  <si>
    <t>Andrew Mumford</t>
  </si>
  <si>
    <t>Hywel Griffiths</t>
  </si>
  <si>
    <t>Methodology:</t>
  </si>
  <si>
    <t>Observed symptomatic demand; increased by absolute increase in SPI-M combined low numbers multiplied by detection rate</t>
  </si>
  <si>
    <t>Observed symptomatic demand; increased by absolute increase in SPI-M combined mid numbers multiplied by detection rate</t>
  </si>
  <si>
    <t>Observed symptomatic demand; increased by absolute increase in SPI-M combined high numbers multiplied by detection rate</t>
  </si>
  <si>
    <t>Lookup from RWCS, multiplied by detection rate</t>
  </si>
  <si>
    <t>Averaged RWCS for daily view</t>
  </si>
  <si>
    <t>For Mid scenario - linearly interpolating between end of SPI-M mid projection and peak of RWCS</t>
  </si>
  <si>
    <t>For High scenario - linearly interpolating between end of SPI-M high projection and peak of RWCS</t>
  </si>
  <si>
    <t>Combining SPI-M projection, interpolation and RWCS - Low</t>
  </si>
  <si>
    <t>Low ILI Test demand</t>
  </si>
  <si>
    <t>Combining SPI-M projection, interpolation and RWCS - Mid</t>
  </si>
  <si>
    <t>Mid ILI Test demand</t>
  </si>
  <si>
    <t>Combining SPI-M projection, interpolation and RWCS - High</t>
  </si>
  <si>
    <t>High ILI Test demand</t>
  </si>
  <si>
    <t>RH checks</t>
  </si>
  <si>
    <t>ppn of SPI-M mid - looks ok</t>
  </si>
  <si>
    <t>backsolve based on method - should get 0 - ok</t>
  </si>
  <si>
    <t>SPI-M Combined - Low Projection - Adjusted</t>
  </si>
  <si>
    <t>SPI-M Combined - Mid Projection</t>
  </si>
  <si>
    <t>SPI-M Combined High - Projection</t>
  </si>
  <si>
    <t>Linear Interpolation - SPI-M Combined (Low) to RWCS Peak</t>
  </si>
  <si>
    <t>Linear Interpolation - SPI-M Combined (Mid) to RWCS Peak</t>
  </si>
  <si>
    <t>Linear Interpolation - SPI-M Combined (High) to RWCS Peak</t>
  </si>
  <si>
    <t>low</t>
  </si>
  <si>
    <t>mid</t>
  </si>
  <si>
    <t>high</t>
  </si>
  <si>
    <t>Test Kits Sent Out/Swab Taken</t>
  </si>
  <si>
    <t>Non-symptomatic: Prison Reception &amp; Staff Testing</t>
  </si>
  <si>
    <t>Non-symptomatic: Employee Testing</t>
  </si>
  <si>
    <t>Contact Tracing</t>
  </si>
  <si>
    <t>Observed COVID +ve Symptomatic Demand 1st Nov:</t>
  </si>
  <si>
    <t>1 Throughput</t>
  </si>
  <si>
    <t>2 Tests dispatched</t>
  </si>
  <si>
    <t>3 Capacity</t>
  </si>
  <si>
    <t>Potential missed demand from other use cases (use 1/11/2020 for reference - earliest forecast date from RH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</si>
</sst>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0.00_-;\-* #,##0.00_-;_-* &quot;-&quot;??_-;_-@_-"/>
    <numFmt numFmtId="164" formatCode="_(\ #,##0_);_(\ \(#,##0\);_(* &quot;-&quot;??_);_(@_)"/>
    <numFmt numFmtId="165" formatCode="[Green][=0]&quot;OK&quot;;[Red]&quot;Error&quot;"/>
    <numFmt numFmtId="166" formatCode="_-* #,##0_-;\-* #,##0_-;_-* &quot;-&quot;??_-;_-@_-"/>
    <numFmt numFmtId="167" formatCode="_(\ #,##0.0_);_(\ \(#,##0.0\);_(* &quot;-&quot;??_);_(@_)"/>
    <numFmt numFmtId="168" formatCode="#&quot;.&quot;##"/>
    <numFmt numFmtId="169" formatCode="#&quot;.&quot;##.00"/>
    <numFmt numFmtId="170" formatCode="#,##0_ ;[Red]\-#,##0\ "/>
    <numFmt numFmtId="171" formatCode="0.0%"/>
    <numFmt numFmtId="172" formatCode="#,##0.000000000"/>
    <numFmt numFmtId="173" formatCode="_(* #,##0.00_);_(* \(#,##0.00\);_(* &quot;-&quot;??_);_(@_)"/>
    <numFmt numFmtId="174" formatCode="0.0"/>
    <numFmt numFmtId="175" formatCode="0.000"/>
    <numFmt numFmtId="176" formatCode="[=1]&quot;Yes&quot;;[=0]&quot;No&quot;;&quot;Error&quot;"/>
  </numFmts>
  <fonts count="71">
    <font>
      <sz val="11"/>
      <color theme="1"/>
      <name val="Arial"/>
      <family val="2"/>
      <scheme val="minor"/>
    </font>
    <font>
      <sz val="11"/>
      <color theme="1"/>
      <name val="Arial"/>
      <family val="2"/>
      <scheme val="minor"/>
    </font>
    <font>
      <b/>
      <sz val="11"/>
      <color rgb="FF3F3F3F"/>
      <name val="Arial"/>
      <family val="2"/>
      <scheme val="minor"/>
    </font>
    <font>
      <b/>
      <sz val="11"/>
      <name val="Arial"/>
      <family val="2"/>
      <scheme val="minor"/>
    </font>
    <font>
      <sz val="11"/>
      <color rgb="FF3F3F76"/>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3"/>
      <name val="Arial"/>
      <family val="2"/>
      <scheme val="minor"/>
    </font>
    <font>
      <sz val="11"/>
      <color rgb="FFC00000"/>
      <name val="Arial"/>
      <family val="2"/>
      <scheme val="minor"/>
    </font>
    <font>
      <sz val="11"/>
      <name val="Arial"/>
      <family val="2"/>
      <scheme val="minor"/>
    </font>
    <font>
      <u/>
      <sz val="11"/>
      <color theme="6"/>
      <name val="Arial"/>
      <family val="2"/>
      <scheme val="minor"/>
    </font>
    <font>
      <b/>
      <sz val="22"/>
      <name val="Georgia"/>
      <family val="2"/>
      <scheme val="major"/>
    </font>
    <font>
      <sz val="11"/>
      <color theme="3"/>
      <name val="Arial"/>
      <family val="2"/>
      <scheme val="minor"/>
    </font>
    <font>
      <sz val="11"/>
      <color rgb="FF0000FF"/>
      <name val="Arial"/>
      <family val="2"/>
      <scheme val="minor"/>
    </font>
    <font>
      <sz val="11"/>
      <color theme="1" tint="0.34998626667073579"/>
      <name val="Arial"/>
      <family val="2"/>
      <scheme val="minor"/>
    </font>
    <font>
      <i/>
      <sz val="11"/>
      <color theme="1"/>
      <name val="Arial"/>
      <family val="2"/>
      <scheme val="minor"/>
    </font>
    <font>
      <sz val="10"/>
      <name val="Verdana"/>
      <family val="2"/>
    </font>
    <font>
      <sz val="10"/>
      <name val="Arial"/>
      <family val="2"/>
    </font>
    <font>
      <sz val="10"/>
      <color rgb="FF000000"/>
      <name val="Arial"/>
      <family val="2"/>
    </font>
    <font>
      <sz val="10"/>
      <color rgb="FF000000"/>
      <name val="Verdana"/>
      <family val="2"/>
    </font>
    <font>
      <i/>
      <sz val="10"/>
      <color rgb="FF000000"/>
      <name val="Arial"/>
      <family val="2"/>
    </font>
    <font>
      <sz val="8"/>
      <name val="Arial"/>
      <family val="2"/>
    </font>
    <font>
      <b/>
      <sz val="11"/>
      <color rgb="FF003366"/>
      <name val="Arial"/>
      <family val="2"/>
      <scheme val="minor"/>
    </font>
    <font>
      <sz val="10"/>
      <name val="Arial"/>
      <family val="2"/>
    </font>
    <font>
      <b/>
      <sz val="10"/>
      <color theme="0"/>
      <name val="Arial"/>
      <family val="2"/>
    </font>
    <font>
      <sz val="11"/>
      <color rgb="FF000000"/>
      <name val="Arial"/>
      <family val="2"/>
      <scheme val="minor"/>
    </font>
    <font>
      <b/>
      <sz val="11"/>
      <color theme="1"/>
      <name val="Arial"/>
      <family val="2"/>
      <scheme val="minor"/>
    </font>
    <font>
      <b/>
      <sz val="11"/>
      <color rgb="FF0070C0"/>
      <name val="Arial"/>
      <family val="2"/>
      <scheme val="minor"/>
    </font>
    <font>
      <b/>
      <sz val="11"/>
      <color rgb="FF00B050"/>
      <name val="Arial"/>
      <family val="2"/>
      <scheme val="minor"/>
    </font>
    <font>
      <sz val="11"/>
      <color rgb="FF0070C0"/>
      <name val="Arial"/>
      <family val="2"/>
      <scheme val="minor"/>
    </font>
    <font>
      <sz val="11"/>
      <color rgb="FF00B050"/>
      <name val="Arial"/>
      <family val="2"/>
      <scheme val="minor"/>
    </font>
    <font>
      <b/>
      <sz val="11"/>
      <color rgb="FF000000"/>
      <name val="Calibri"/>
      <family val="2"/>
    </font>
    <font>
      <sz val="11"/>
      <color theme="1"/>
      <name val="Calibri"/>
      <family val="2"/>
    </font>
    <font>
      <sz val="8"/>
      <color theme="1"/>
      <name val="Arial"/>
      <family val="2"/>
    </font>
    <font>
      <b/>
      <sz val="13"/>
      <color theme="3"/>
      <name val="Arial"/>
      <family val="2"/>
      <scheme val="minor"/>
    </font>
    <font>
      <b/>
      <sz val="11"/>
      <color theme="3"/>
      <name val="Arial"/>
      <family val="2"/>
      <scheme val="minor"/>
    </font>
    <font>
      <sz val="8"/>
      <color rgb="FF000000"/>
      <name val="Arial"/>
      <family val="2"/>
    </font>
    <font>
      <b/>
      <sz val="8"/>
      <color theme="1"/>
      <name val="Arial"/>
      <family val="2"/>
    </font>
    <font>
      <b/>
      <sz val="10"/>
      <color rgb="FF000000"/>
      <name val="Verdana"/>
      <family val="2"/>
    </font>
    <font>
      <b/>
      <sz val="10"/>
      <name val="Arial"/>
      <family val="2"/>
    </font>
    <font>
      <b/>
      <i/>
      <sz val="11"/>
      <color theme="1"/>
      <name val="Arial"/>
      <family val="2"/>
      <scheme val="minor"/>
    </font>
    <font>
      <i/>
      <sz val="11"/>
      <color rgb="FF000000"/>
      <name val="Arial"/>
      <family val="2"/>
      <scheme val="minor"/>
    </font>
    <font>
      <u/>
      <sz val="10"/>
      <color indexed="12"/>
      <name val="MS Sans Serif"/>
      <family val="2"/>
    </font>
    <font>
      <u/>
      <sz val="10"/>
      <color indexed="12"/>
      <name val="Arial"/>
      <family val="2"/>
    </font>
    <font>
      <b/>
      <sz val="8"/>
      <name val="Arial"/>
      <family val="2"/>
    </font>
    <font>
      <sz val="10"/>
      <name val="Arial"/>
      <family val="2"/>
    </font>
    <font>
      <u/>
      <sz val="11"/>
      <color theme="10"/>
      <name val="Arial"/>
      <family val="2"/>
      <scheme val="minor"/>
    </font>
    <font>
      <i/>
      <sz val="11"/>
      <color rgb="FFFF0000"/>
      <name val="Arial"/>
      <family val="2"/>
      <scheme val="minor"/>
    </font>
    <font>
      <b/>
      <sz val="8"/>
      <color rgb="FF003366"/>
      <name val="Arial"/>
      <family val="2"/>
    </font>
    <font>
      <sz val="10"/>
      <name val="Arial"/>
      <family val="2"/>
    </font>
    <font>
      <sz val="12"/>
      <color theme="1"/>
      <name val="Arial"/>
      <family val="2"/>
      <scheme val="minor"/>
    </font>
    <font>
      <sz val="11"/>
      <color rgb="FF003366"/>
      <name val="Arial"/>
      <family val="2"/>
      <scheme val="minor"/>
    </font>
    <font>
      <sz val="9"/>
      <color theme="1"/>
      <name val="Arial"/>
      <family val="2"/>
    </font>
    <font>
      <sz val="9"/>
      <color theme="1"/>
      <name val="Arial"/>
      <family val="2"/>
      <scheme val="minor"/>
    </font>
    <font>
      <b/>
      <sz val="24"/>
      <color theme="1"/>
      <name val="Arial"/>
      <family val="2"/>
      <scheme val="minor"/>
    </font>
    <font>
      <b/>
      <sz val="14"/>
      <color theme="1"/>
      <name val="Arial"/>
      <family val="2"/>
      <scheme val="minor"/>
    </font>
    <font>
      <sz val="11"/>
      <color theme="0" tint="-0.34998626667073579"/>
      <name val="Arial"/>
      <family val="2"/>
      <scheme val="minor"/>
    </font>
    <font>
      <sz val="16"/>
      <color theme="0"/>
      <name val="Verdana"/>
      <family val="2"/>
    </font>
    <font>
      <sz val="10"/>
      <color theme="1"/>
      <name val="Verdana"/>
      <family val="2"/>
    </font>
    <font>
      <b/>
      <sz val="10"/>
      <color indexed="9"/>
      <name val="Verdana"/>
      <family val="2"/>
    </font>
    <font>
      <sz val="10"/>
      <color indexed="8"/>
      <name val="Verdana"/>
      <family val="2"/>
    </font>
    <font>
      <u/>
      <sz val="10"/>
      <color theme="10"/>
      <name val="Verdana"/>
      <family val="2"/>
    </font>
    <font>
      <sz val="10"/>
      <color theme="1"/>
      <name val="Arial"/>
      <family val="2"/>
    </font>
    <font>
      <b/>
      <sz val="10"/>
      <color theme="6"/>
      <name val="Verdana"/>
      <family val="2"/>
    </font>
    <font>
      <b/>
      <sz val="10"/>
      <color rgb="FFFFFFFF"/>
      <name val="Arial"/>
      <family val="2"/>
    </font>
    <font>
      <b/>
      <i/>
      <sz val="10"/>
      <color rgb="FF000000"/>
      <name val="Arial"/>
      <family val="2"/>
    </font>
    <font>
      <b/>
      <sz val="10"/>
      <color indexed="8"/>
      <name val="Verdana"/>
      <family val="2"/>
    </font>
    <font>
      <b/>
      <sz val="10"/>
      <color theme="1"/>
      <name val="Verdana"/>
      <family val="2"/>
    </font>
  </fonts>
  <fills count="33">
    <fill>
      <patternFill patternType="none"/>
    </fill>
    <fill>
      <patternFill patternType="gray125"/>
    </fill>
    <fill>
      <patternFill patternType="solid">
        <fgColor rgb="FFFFC00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bgColor indexed="64"/>
      </patternFill>
    </fill>
    <fill>
      <patternFill patternType="solid">
        <fgColor rgb="FFE6E6E6"/>
        <bgColor indexed="64"/>
      </patternFill>
    </fill>
    <fill>
      <patternFill patternType="solid">
        <fgColor theme="7"/>
        <bgColor indexed="64"/>
      </patternFill>
    </fill>
    <fill>
      <patternFill patternType="solid">
        <fgColor theme="6"/>
        <bgColor indexed="64"/>
      </patternFill>
    </fill>
    <fill>
      <patternFill patternType="solid">
        <fgColor theme="7"/>
      </patternFill>
    </fill>
    <fill>
      <patternFill patternType="solid">
        <fgColor theme="9"/>
      </patternFill>
    </fill>
    <fill>
      <patternFill patternType="solid">
        <fgColor rgb="FF002060"/>
        <bgColor rgb="FF000000"/>
      </patternFill>
    </fill>
    <fill>
      <patternFill patternType="solid">
        <fgColor rgb="FFC5D9F1"/>
        <bgColor indexed="64"/>
      </patternFill>
    </fill>
    <fill>
      <patternFill patternType="solid">
        <fgColor rgb="FF002060"/>
        <bgColor indexed="64"/>
      </patternFill>
    </fill>
    <fill>
      <patternFill patternType="solid">
        <fgColor rgb="FFFFFF00"/>
        <bgColor indexed="64"/>
      </patternFill>
    </fill>
    <fill>
      <patternFill patternType="solid">
        <fgColor rgb="FFD9E1F2"/>
        <bgColor rgb="FFD9E1F2"/>
      </patternFill>
    </fill>
    <fill>
      <patternFill patternType="solid">
        <fgColor rgb="FFDEEFFA"/>
        <bgColor rgb="FF000000"/>
      </patternFill>
    </fill>
    <fill>
      <patternFill patternType="solid">
        <fgColor rgb="FFBFBFBF"/>
        <bgColor rgb="FF000000"/>
      </patternFill>
    </fill>
    <fill>
      <patternFill patternType="solid">
        <fgColor theme="0"/>
        <bgColor indexed="64"/>
      </patternFill>
    </fill>
    <fill>
      <patternFill patternType="solid">
        <fgColor theme="7" tint="0.79998168889431442"/>
        <bgColor indexed="64"/>
      </patternFill>
    </fill>
    <fill>
      <patternFill patternType="solid">
        <fgColor theme="1"/>
        <bgColor indexed="64"/>
      </patternFill>
    </fill>
    <fill>
      <patternFill patternType="solid">
        <fgColor rgb="FFECF2FA"/>
        <bgColor indexed="64"/>
      </patternFill>
    </fill>
    <fill>
      <patternFill patternType="solid">
        <fgColor theme="0" tint="-0.14999847407452621"/>
        <bgColor indexed="64"/>
      </patternFill>
    </fill>
    <fill>
      <patternFill patternType="solid">
        <fgColor rgb="FFC9FFE4"/>
        <bgColor indexed="64"/>
      </patternFill>
    </fill>
    <fill>
      <patternFill patternType="solid">
        <fgColor theme="6" tint="0.79998168889431442"/>
        <bgColor indexed="64"/>
      </patternFill>
    </fill>
    <fill>
      <patternFill patternType="solid">
        <fgColor theme="6"/>
        <bgColor theme="6"/>
      </patternFill>
    </fill>
    <fill>
      <patternFill patternType="solid">
        <fgColor theme="1" tint="0.34998626667073579"/>
        <bgColor indexed="64"/>
      </patternFill>
    </fill>
    <fill>
      <patternFill patternType="solid">
        <fgColor theme="9" tint="0.79998168889431442"/>
        <bgColor indexed="64"/>
      </patternFill>
    </fill>
    <fill>
      <patternFill patternType="solid">
        <fgColor rgb="FFCC0000"/>
        <bgColor indexed="64"/>
      </patternFill>
    </fill>
    <fill>
      <patternFill patternType="solid">
        <fgColor rgb="FFFFCCCC"/>
        <bgColor indexed="64"/>
      </patternFill>
    </fill>
  </fills>
  <borders count="41">
    <border>
      <left/>
      <right/>
      <top/>
      <bottom/>
      <diagonal/>
    </border>
    <border>
      <left/>
      <right/>
      <top style="hair">
        <color rgb="FF3F3F3F"/>
      </top>
      <bottom style="hair">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7F7F7F"/>
      </bottom>
      <diagonal/>
    </border>
    <border>
      <left/>
      <right/>
      <top style="thick">
        <color rgb="FF4D4D4D"/>
      </top>
      <bottom style="thick">
        <color rgb="FF4D4D4D"/>
      </bottom>
      <diagonal/>
    </border>
    <border>
      <left style="dotted">
        <color rgb="FFC0C0C0"/>
      </left>
      <right style="dotted">
        <color rgb="FFC0C0C0"/>
      </right>
      <top style="dotted">
        <color rgb="FFC0C0C0"/>
      </top>
      <bottom style="dotted">
        <color rgb="FFC0C0C0"/>
      </bottom>
      <diagonal/>
    </border>
    <border>
      <left/>
      <right/>
      <top style="thin">
        <color indexed="64"/>
      </top>
      <bottom/>
      <diagonal/>
    </border>
    <border>
      <left style="hair">
        <color auto="1"/>
      </left>
      <right style="hair">
        <color auto="1"/>
      </right>
      <top style="hair">
        <color auto="1"/>
      </top>
      <bottom style="hair">
        <color auto="1"/>
      </bottom>
      <diagonal/>
    </border>
    <border>
      <left/>
      <right/>
      <top/>
      <bottom style="thin">
        <color rgb="FF8EA9DB"/>
      </bottom>
      <diagonal/>
    </border>
    <border>
      <left/>
      <right/>
      <top style="thin">
        <color rgb="FF8EA9DB"/>
      </top>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right/>
      <top/>
      <bottom style="medium">
        <color theme="4" tint="0.39997558519241921"/>
      </bottom>
      <diagonal/>
    </border>
    <border>
      <left/>
      <right/>
      <top style="hair">
        <color indexed="64"/>
      </top>
      <bottom/>
      <diagonal/>
    </border>
    <border>
      <left/>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hair">
        <color auto="1"/>
      </top>
      <bottom/>
      <diagonal/>
    </border>
    <border>
      <left style="thin">
        <color indexed="64"/>
      </left>
      <right/>
      <top/>
      <bottom/>
      <diagonal/>
    </border>
    <border>
      <left style="thin">
        <color indexed="64"/>
      </left>
      <right/>
      <top style="hair">
        <color auto="1"/>
      </top>
      <bottom style="hair">
        <color indexed="64"/>
      </bottom>
      <diagonal/>
    </border>
    <border>
      <left style="thin">
        <color indexed="64"/>
      </left>
      <right style="thin">
        <color indexed="64"/>
      </right>
      <top style="hair">
        <color auto="1"/>
      </top>
      <bottom/>
      <diagonal/>
    </border>
    <border>
      <left style="thin">
        <color indexed="64"/>
      </left>
      <right style="thin">
        <color indexed="64"/>
      </right>
      <top/>
      <bottom/>
      <diagonal/>
    </border>
    <border>
      <left style="thin">
        <color indexed="64"/>
      </left>
      <right style="thin">
        <color indexed="64"/>
      </right>
      <top style="hair">
        <color auto="1"/>
      </top>
      <bottom style="hair">
        <color indexed="64"/>
      </bottom>
      <diagonal/>
    </border>
    <border>
      <left/>
      <right style="thin">
        <color indexed="64"/>
      </right>
      <top style="hair">
        <color auto="1"/>
      </top>
      <bottom/>
      <diagonal/>
    </border>
    <border>
      <left/>
      <right style="thin">
        <color indexed="64"/>
      </right>
      <top/>
      <bottom/>
      <diagonal/>
    </border>
    <border>
      <left/>
      <right style="thin">
        <color indexed="64"/>
      </right>
      <top style="hair">
        <color auto="1"/>
      </top>
      <bottom style="hair">
        <color indexed="64"/>
      </bottom>
      <diagonal/>
    </border>
    <border>
      <left/>
      <right/>
      <top style="hair">
        <color indexed="64"/>
      </top>
      <bottom style="hair">
        <color auto="1"/>
      </bottom>
      <diagonal/>
    </border>
    <border>
      <left/>
      <right/>
      <top style="hair">
        <color auto="1"/>
      </top>
      <bottom style="hair">
        <color indexed="64"/>
      </bottom>
      <diagonal/>
    </border>
    <border>
      <left/>
      <right/>
      <top style="hair">
        <color indexed="64"/>
      </top>
      <bottom style="hair">
        <color auto="1"/>
      </bottom>
      <diagonal/>
    </border>
    <border>
      <left/>
      <right/>
      <top/>
      <bottom style="medium">
        <color theme="6"/>
      </bottom>
      <diagonal/>
    </border>
    <border>
      <left/>
      <right/>
      <top style="thin">
        <color theme="0" tint="-0.14999847407452621"/>
      </top>
      <bottom/>
      <diagonal/>
    </border>
    <border>
      <left style="dotted">
        <color indexed="22"/>
      </left>
      <right style="dotted">
        <color indexed="22"/>
      </right>
      <top style="dotted">
        <color indexed="22"/>
      </top>
      <bottom style="dotted">
        <color indexed="22"/>
      </bottom>
      <diagonal/>
    </border>
  </borders>
  <cellStyleXfs count="57">
    <xf numFmtId="0" fontId="0" fillId="0" borderId="0"/>
    <xf numFmtId="0" fontId="15" fillId="11" borderId="0" applyNumberFormat="0" applyAlignment="0" applyProtection="0">
      <alignment vertical="center"/>
    </xf>
    <xf numFmtId="0" fontId="10" fillId="0" borderId="0" applyNumberFormat="0" applyAlignment="0" applyProtection="0"/>
    <xf numFmtId="0" fontId="3" fillId="0" borderId="6" applyNumberFormat="0" applyAlignment="0" applyProtection="0"/>
    <xf numFmtId="0" fontId="7" fillId="8" borderId="0" applyNumberFormat="0" applyAlignment="0" applyProtection="0">
      <alignment vertical="center"/>
    </xf>
    <xf numFmtId="0" fontId="2" fillId="2" borderId="1" applyNumberFormat="0" applyProtection="0">
      <alignment vertical="center"/>
    </xf>
    <xf numFmtId="0" fontId="16" fillId="0" borderId="0" applyNumberFormat="0" applyAlignment="0" applyProtection="0">
      <alignment vertical="center"/>
    </xf>
    <xf numFmtId="0" fontId="1" fillId="10" borderId="0" applyNumberFormat="0" applyAlignment="0" applyProtection="0">
      <alignment vertical="center"/>
    </xf>
    <xf numFmtId="0" fontId="11" fillId="3" borderId="0" applyNumberFormat="0" applyBorder="0" applyAlignment="0" applyProtection="0"/>
    <xf numFmtId="0" fontId="4" fillId="4" borderId="2" applyNumberFormat="0" applyAlignment="0" applyProtection="0"/>
    <xf numFmtId="0" fontId="5" fillId="5" borderId="2" applyNumberFormat="0" applyAlignment="0" applyProtection="0"/>
    <xf numFmtId="0" fontId="6" fillId="0" borderId="3" applyNumberFormat="0" applyFill="0" applyAlignment="0" applyProtection="0"/>
    <xf numFmtId="0" fontId="7" fillId="6" borderId="4" applyNumberFormat="0" applyAlignment="0" applyProtection="0"/>
    <xf numFmtId="0" fontId="8" fillId="0" borderId="0" applyNumberFormat="0" applyFill="0" applyBorder="0" applyAlignment="0" applyProtection="0"/>
    <xf numFmtId="0" fontId="1" fillId="7" borderId="5" applyNumberFormat="0" applyFont="0" applyAlignment="0" applyProtection="0"/>
    <xf numFmtId="0" fontId="9" fillId="0" borderId="0" applyNumberFormat="0" applyFill="0" applyBorder="0" applyAlignment="0" applyProtection="0"/>
    <xf numFmtId="0" fontId="14" fillId="0" borderId="0" applyNumberFormat="0" applyAlignment="0" applyProtection="0"/>
    <xf numFmtId="0" fontId="3" fillId="9" borderId="0" applyNumberFormat="0" applyAlignment="0" applyProtection="0">
      <alignment vertical="center"/>
    </xf>
    <xf numFmtId="0" fontId="3" fillId="0" borderId="7" applyNumberFormat="0" applyAlignment="0" applyProtection="0"/>
    <xf numFmtId="0" fontId="12" fillId="0" borderId="0" applyNumberFormat="0" applyAlignment="0" applyProtection="0">
      <alignment vertical="center"/>
    </xf>
    <xf numFmtId="0" fontId="13" fillId="0" borderId="0" applyNumberFormat="0" applyAlignment="0" applyProtection="0">
      <alignment vertical="center"/>
    </xf>
    <xf numFmtId="0" fontId="8" fillId="0" borderId="0" applyNumberFormat="0" applyAlignment="0" applyProtection="0">
      <alignment vertical="center"/>
    </xf>
    <xf numFmtId="0" fontId="17" fillId="0" borderId="0" applyNumberFormat="0" applyAlignment="0" applyProtection="0">
      <alignment vertical="center"/>
    </xf>
    <xf numFmtId="0" fontId="12" fillId="12" borderId="0" applyNumberFormat="0" applyBorder="0" applyAlignment="0" applyProtection="0"/>
    <xf numFmtId="0" fontId="12" fillId="13" borderId="0" applyNumberFormat="0" applyBorder="0" applyAlignment="0" applyProtection="0"/>
    <xf numFmtId="0" fontId="20" fillId="0" borderId="0" applyNumberFormat="0" applyFont="0" applyFill="0" applyBorder="0" applyAlignment="0" applyProtection="0"/>
    <xf numFmtId="0" fontId="1" fillId="0" borderId="0"/>
    <xf numFmtId="0" fontId="20" fillId="0" borderId="0" applyNumberFormat="0" applyFont="0" applyFill="0" applyBorder="0" applyAlignment="0" applyProtection="0"/>
    <xf numFmtId="164" fontId="22" fillId="0" borderId="0" applyBorder="0" applyProtection="0">
      <alignment horizontal="right" vertical="center"/>
    </xf>
    <xf numFmtId="165" fontId="22" fillId="0" borderId="0" applyBorder="0" applyProtection="0">
      <alignment horizontal="right" vertical="center"/>
    </xf>
    <xf numFmtId="0" fontId="26" fillId="0" borderId="0" applyNumberFormat="0" applyFont="0" applyFill="0" applyBorder="0" applyAlignment="0" applyProtection="0"/>
    <xf numFmtId="0" fontId="1" fillId="0" borderId="0"/>
    <xf numFmtId="43" fontId="1" fillId="0" borderId="0" applyFont="0" applyFill="0" applyBorder="0" applyAlignment="0" applyProtection="0"/>
    <xf numFmtId="0" fontId="37" fillId="0" borderId="14" applyNumberFormat="0" applyFill="0" applyAlignment="0" applyProtection="0"/>
    <xf numFmtId="0" fontId="38" fillId="0" borderId="15" applyNumberFormat="0" applyFill="0" applyAlignment="0" applyProtection="0"/>
    <xf numFmtId="169" fontId="41" fillId="0" borderId="13" applyFill="0" applyBorder="0" applyProtection="0">
      <alignment horizontal="left" vertical="center"/>
    </xf>
    <xf numFmtId="0" fontId="19" fillId="19" borderId="8">
      <alignment horizontal="left" vertical="center" indent="1"/>
      <protection locked="0"/>
    </xf>
    <xf numFmtId="167" fontId="22" fillId="20" borderId="0" applyNumberFormat="0" applyBorder="0" applyAlignment="0">
      <alignment horizontal="right" vertical="center"/>
      <protection locked="0"/>
    </xf>
    <xf numFmtId="9" fontId="1" fillId="0" borderId="0" applyFont="0" applyFill="0" applyBorder="0" applyAlignment="0" applyProtection="0"/>
    <xf numFmtId="0" fontId="45" fillId="0" borderId="0" applyNumberFormat="0" applyFill="0" applyBorder="0" applyAlignment="0" applyProtection="0"/>
    <xf numFmtId="173" fontId="1" fillId="0" borderId="0" applyFont="0" applyFill="0" applyBorder="0" applyAlignment="0" applyProtection="0"/>
    <xf numFmtId="0" fontId="48" fillId="0" borderId="0" applyNumberFormat="0" applyFont="0" applyFill="0" applyBorder="0" applyAlignment="0" applyProtection="0"/>
    <xf numFmtId="0" fontId="49" fillId="0" borderId="0" applyNumberFormat="0" applyFill="0" applyBorder="0" applyAlignment="0" applyProtection="0"/>
    <xf numFmtId="0" fontId="52" fillId="0" borderId="0" applyNumberFormat="0" applyFont="0" applyFill="0" applyBorder="0" applyAlignment="0" applyProtection="0"/>
    <xf numFmtId="0" fontId="53" fillId="0" borderId="0"/>
    <xf numFmtId="0" fontId="55" fillId="0" borderId="0"/>
    <xf numFmtId="0" fontId="60" fillId="28" borderId="13" applyNumberFormat="0" applyBorder="0" applyProtection="0">
      <alignment horizontal="left" vertical="center"/>
    </xf>
    <xf numFmtId="0" fontId="61" fillId="0" borderId="0"/>
    <xf numFmtId="0" fontId="62" fillId="28" borderId="13" applyNumberFormat="0" applyBorder="0" applyProtection="0">
      <alignment horizontal="left" vertical="center"/>
    </xf>
    <xf numFmtId="165" fontId="63" fillId="0" borderId="0" applyBorder="0" applyProtection="0">
      <alignment horizontal="right" vertical="center"/>
    </xf>
    <xf numFmtId="0" fontId="64" fillId="0" borderId="0" applyNumberFormat="0" applyFill="0" applyBorder="0" applyAlignment="0" applyProtection="0"/>
    <xf numFmtId="168" fontId="66" fillId="0" borderId="38" applyFill="0">
      <alignment horizontal="left" vertical="center"/>
    </xf>
    <xf numFmtId="176" fontId="63" fillId="0" borderId="0">
      <alignment horizontal="right" vertical="center"/>
    </xf>
    <xf numFmtId="173" fontId="61" fillId="0" borderId="0" applyFont="0" applyFill="0" applyBorder="0" applyAlignment="0" applyProtection="0"/>
    <xf numFmtId="164" fontId="19" fillId="0" borderId="40">
      <alignment horizontal="right" vertical="center"/>
      <protection locked="0"/>
    </xf>
    <xf numFmtId="9" fontId="61" fillId="0" borderId="0" applyFont="0" applyFill="0" applyBorder="0" applyAlignment="0" applyProtection="0"/>
    <xf numFmtId="164" fontId="63" fillId="0" borderId="0" applyBorder="0" applyProtection="0">
      <alignment horizontal="right" vertical="center"/>
    </xf>
  </cellStyleXfs>
  <cellXfs count="207">
    <xf numFmtId="0" fontId="0" fillId="0" borderId="0" xfId="0"/>
    <xf numFmtId="0" fontId="18" fillId="0" borderId="0" xfId="0" applyFont="1"/>
    <xf numFmtId="3" fontId="0" fillId="0" borderId="0" xfId="0" applyNumberFormat="1"/>
    <xf numFmtId="0" fontId="21" fillId="0" borderId="0" xfId="27" applyNumberFormat="1" applyFont="1" applyFill="1" applyBorder="1" applyAlignment="1">
      <alignment horizontal="left"/>
    </xf>
    <xf numFmtId="0" fontId="23" fillId="0" borderId="0" xfId="27" applyNumberFormat="1" applyFont="1" applyFill="1" applyBorder="1" applyAlignment="1">
      <alignment horizontal="left"/>
    </xf>
    <xf numFmtId="0" fontId="34" fillId="18" borderId="0" xfId="0" applyFont="1" applyFill="1"/>
    <xf numFmtId="0" fontId="34" fillId="18" borderId="11" xfId="0" applyFont="1" applyFill="1" applyBorder="1"/>
    <xf numFmtId="14" fontId="34" fillId="18" borderId="11" xfId="0" applyNumberFormat="1" applyFont="1" applyFill="1" applyBorder="1"/>
    <xf numFmtId="0" fontId="34" fillId="0" borderId="11" xfId="0" applyFont="1" applyBorder="1" applyAlignment="1">
      <alignment horizontal="left"/>
    </xf>
    <xf numFmtId="3" fontId="34" fillId="0" borderId="11" xfId="0" applyNumberFormat="1" applyFont="1" applyBorder="1"/>
    <xf numFmtId="0" fontId="35" fillId="0" borderId="0" xfId="0" applyFont="1" applyAlignment="1">
      <alignment horizontal="left" indent="1"/>
    </xf>
    <xf numFmtId="3" fontId="35" fillId="0" borderId="0" xfId="0" applyNumberFormat="1" applyFont="1"/>
    <xf numFmtId="0" fontId="34" fillId="18" borderId="12" xfId="0" applyFont="1" applyFill="1" applyBorder="1" applyAlignment="1">
      <alignment horizontal="left"/>
    </xf>
    <xf numFmtId="3" fontId="34" fillId="18" borderId="12" xfId="0" applyNumberFormat="1" applyFont="1" applyFill="1" applyBorder="1"/>
    <xf numFmtId="0" fontId="29" fillId="0" borderId="0" xfId="0" applyFont="1"/>
    <xf numFmtId="0" fontId="36" fillId="0" borderId="0" xfId="0" applyFont="1"/>
    <xf numFmtId="0" fontId="0" fillId="0" borderId="0" xfId="0" applyAlignment="1">
      <alignment wrapText="1"/>
    </xf>
    <xf numFmtId="15" fontId="3" fillId="0" borderId="0" xfId="0" applyNumberFormat="1" applyFont="1"/>
    <xf numFmtId="14" fontId="0" fillId="0" borderId="0" xfId="0" applyNumberFormat="1"/>
    <xf numFmtId="170" fontId="0" fillId="0" borderId="0" xfId="0" applyNumberFormat="1"/>
    <xf numFmtId="4" fontId="0" fillId="0" borderId="0" xfId="0" applyNumberFormat="1"/>
    <xf numFmtId="0" fontId="0" fillId="0" borderId="0" xfId="0" applyAlignment="1">
      <alignment horizontal="right"/>
    </xf>
    <xf numFmtId="0" fontId="7" fillId="8" borderId="0" xfId="0" applyFont="1" applyFill="1" applyAlignment="1">
      <alignment horizontal="center" vertical="center" wrapText="1"/>
    </xf>
    <xf numFmtId="166" fontId="7" fillId="8" borderId="0" xfId="32" applyNumberFormat="1" applyFont="1" applyFill="1" applyAlignment="1">
      <alignment horizontal="center" vertical="center" wrapText="1"/>
    </xf>
    <xf numFmtId="0" fontId="29" fillId="8" borderId="0" xfId="0" applyFont="1" applyFill="1" applyAlignment="1">
      <alignment wrapText="1"/>
    </xf>
    <xf numFmtId="166" fontId="0" fillId="0" borderId="0" xfId="32" applyNumberFormat="1" applyFont="1"/>
    <xf numFmtId="14" fontId="0" fillId="0" borderId="0" xfId="0" applyNumberFormat="1" applyAlignment="1">
      <alignment vertical="center" wrapText="1"/>
    </xf>
    <xf numFmtId="0" fontId="0" fillId="0" borderId="0" xfId="0" applyAlignment="1">
      <alignment vertical="center" wrapText="1"/>
    </xf>
    <xf numFmtId="0" fontId="28" fillId="0" borderId="0" xfId="0" applyFont="1" applyFill="1" applyBorder="1"/>
    <xf numFmtId="0" fontId="0" fillId="8" borderId="0" xfId="0" applyFill="1"/>
    <xf numFmtId="0" fontId="0" fillId="0" borderId="0" xfId="0" applyAlignment="1"/>
    <xf numFmtId="0" fontId="0" fillId="0" borderId="0" xfId="0" applyAlignment="1">
      <alignment horizontal="left"/>
    </xf>
    <xf numFmtId="0" fontId="0" fillId="0" borderId="0" xfId="0" applyAlignment="1">
      <alignment horizontal="left" indent="1"/>
    </xf>
    <xf numFmtId="0" fontId="18" fillId="0" borderId="0" xfId="0" applyFont="1" applyAlignment="1">
      <alignment horizontal="left"/>
    </xf>
    <xf numFmtId="0" fontId="18" fillId="0" borderId="0" xfId="0" applyFont="1" applyAlignment="1"/>
    <xf numFmtId="10" fontId="0" fillId="0" borderId="0" xfId="0" applyNumberFormat="1"/>
    <xf numFmtId="0" fontId="43" fillId="0" borderId="0" xfId="0" applyFont="1"/>
    <xf numFmtId="0" fontId="44" fillId="0" borderId="0" xfId="0" applyFont="1" applyFill="1" applyBorder="1"/>
    <xf numFmtId="172" fontId="0" fillId="0" borderId="0" xfId="0" applyNumberFormat="1"/>
    <xf numFmtId="0" fontId="46" fillId="0" borderId="0" xfId="39" applyFont="1"/>
    <xf numFmtId="0" fontId="24" fillId="0" borderId="0" xfId="0" applyFont="1"/>
    <xf numFmtId="0" fontId="42" fillId="0" borderId="0" xfId="0" applyFont="1" applyAlignment="1">
      <alignment vertical="center"/>
    </xf>
    <xf numFmtId="0" fontId="20" fillId="0" borderId="0" xfId="0" applyFont="1"/>
    <xf numFmtId="0" fontId="42" fillId="0" borderId="18" xfId="0" applyFont="1" applyBorder="1" applyAlignment="1">
      <alignment horizontal="center" vertical="center" wrapText="1"/>
    </xf>
    <xf numFmtId="0" fontId="46" fillId="0" borderId="19" xfId="39" applyFont="1" applyBorder="1" applyAlignment="1">
      <alignment horizontal="center" vertical="center" wrapText="1"/>
    </xf>
    <xf numFmtId="0" fontId="46" fillId="0" borderId="20" xfId="39" applyFont="1" applyBorder="1" applyAlignment="1">
      <alignment horizontal="center" vertical="center" wrapText="1"/>
    </xf>
    <xf numFmtId="0" fontId="42" fillId="0" borderId="0" xfId="0" applyFont="1"/>
    <xf numFmtId="0" fontId="42" fillId="0" borderId="0" xfId="0" applyFont="1" applyAlignment="1">
      <alignment horizontal="right"/>
    </xf>
    <xf numFmtId="0" fontId="40" fillId="21" borderId="9" xfId="0" applyFont="1" applyFill="1" applyBorder="1" applyAlignment="1">
      <alignment horizontal="center" vertical="center"/>
    </xf>
    <xf numFmtId="0" fontId="40" fillId="21" borderId="22" xfId="0" applyFont="1" applyFill="1" applyBorder="1" applyAlignment="1">
      <alignment horizontal="center" vertical="center"/>
    </xf>
    <xf numFmtId="0" fontId="40" fillId="21" borderId="21" xfId="0" applyFont="1" applyFill="1" applyBorder="1" applyAlignment="1">
      <alignment horizontal="center" vertical="center"/>
    </xf>
    <xf numFmtId="3" fontId="47" fillId="21" borderId="24" xfId="0" applyNumberFormat="1" applyFont="1" applyFill="1" applyBorder="1" applyAlignment="1">
      <alignment horizontal="center" wrapText="1"/>
    </xf>
    <xf numFmtId="3" fontId="47" fillId="21" borderId="25" xfId="0" applyNumberFormat="1" applyFont="1" applyFill="1" applyBorder="1" applyAlignment="1">
      <alignment horizontal="center" wrapText="1"/>
    </xf>
    <xf numFmtId="3" fontId="47" fillId="21" borderId="23" xfId="0" applyNumberFormat="1" applyFont="1" applyFill="1" applyBorder="1" applyAlignment="1">
      <alignment horizontal="center" wrapText="1"/>
    </xf>
    <xf numFmtId="0" fontId="24" fillId="0" borderId="0" xfId="0" applyFont="1" applyAlignment="1">
      <alignment horizontal="center"/>
    </xf>
    <xf numFmtId="3" fontId="47" fillId="0" borderId="0" xfId="0" applyNumberFormat="1" applyFont="1" applyAlignment="1">
      <alignment horizontal="center" wrapText="1"/>
    </xf>
    <xf numFmtId="0" fontId="47" fillId="0" borderId="0" xfId="0" applyFont="1"/>
    <xf numFmtId="3" fontId="24" fillId="0" borderId="0" xfId="0" applyNumberFormat="1" applyFont="1"/>
    <xf numFmtId="3" fontId="36" fillId="0" borderId="0" xfId="0" applyNumberFormat="1" applyFont="1"/>
    <xf numFmtId="0" fontId="24" fillId="0" borderId="24" xfId="0" applyFont="1" applyBorder="1"/>
    <xf numFmtId="0" fontId="39" fillId="0" borderId="0" xfId="0" applyFont="1"/>
    <xf numFmtId="4" fontId="48" fillId="0" borderId="0" xfId="41" applyNumberFormat="1" applyAlignment="1">
      <alignment horizontal="right"/>
    </xf>
    <xf numFmtId="0" fontId="0" fillId="22" borderId="10" xfId="0" applyFill="1" applyBorder="1"/>
    <xf numFmtId="0" fontId="49" fillId="0" borderId="0" xfId="42"/>
    <xf numFmtId="9" fontId="18" fillId="0" borderId="0" xfId="0" applyNumberFormat="1" applyFont="1"/>
    <xf numFmtId="174" fontId="33" fillId="0" borderId="10" xfId="0" applyNumberFormat="1" applyFont="1" applyBorder="1"/>
    <xf numFmtId="171" fontId="33" fillId="0" borderId="10" xfId="0" applyNumberFormat="1" applyFont="1" applyBorder="1"/>
    <xf numFmtId="9" fontId="33" fillId="0" borderId="10" xfId="38" applyFont="1" applyFill="1" applyBorder="1"/>
    <xf numFmtId="0" fontId="50" fillId="0" borderId="0" xfId="0" applyFont="1" applyAlignment="1">
      <alignment horizontal="left"/>
    </xf>
    <xf numFmtId="0" fontId="0" fillId="0" borderId="0" xfId="0" applyAlignment="1">
      <alignment horizontal="left" wrapText="1"/>
    </xf>
    <xf numFmtId="0" fontId="49" fillId="0" borderId="0" xfId="42" applyAlignment="1">
      <alignment horizontal="left" wrapText="1"/>
    </xf>
    <xf numFmtId="0" fontId="7" fillId="23" borderId="0" xfId="0" applyFont="1" applyFill="1"/>
    <xf numFmtId="0" fontId="0" fillId="0" borderId="10" xfId="0" applyBorder="1"/>
    <xf numFmtId="0" fontId="29" fillId="0" borderId="26" xfId="0" applyFont="1" applyBorder="1"/>
    <xf numFmtId="0" fontId="18" fillId="0" borderId="27" xfId="0" applyFont="1" applyBorder="1"/>
    <xf numFmtId="3" fontId="28" fillId="0" borderId="28" xfId="0" applyNumberFormat="1" applyFont="1" applyFill="1" applyBorder="1"/>
    <xf numFmtId="0" fontId="29" fillId="0" borderId="29" xfId="0" applyFont="1" applyBorder="1"/>
    <xf numFmtId="0" fontId="0" fillId="0" borderId="30" xfId="0" applyBorder="1"/>
    <xf numFmtId="9" fontId="28" fillId="0" borderId="31" xfId="0" applyNumberFormat="1" applyFont="1" applyFill="1" applyBorder="1"/>
    <xf numFmtId="171" fontId="28" fillId="0" borderId="31" xfId="0" applyNumberFormat="1" applyFont="1" applyFill="1" applyBorder="1"/>
    <xf numFmtId="0" fontId="29" fillId="0" borderId="32" xfId="0" applyFont="1" applyBorder="1"/>
    <xf numFmtId="0" fontId="18" fillId="0" borderId="33" xfId="0" applyFont="1" applyBorder="1"/>
    <xf numFmtId="3" fontId="28" fillId="0" borderId="34" xfId="0" applyNumberFormat="1" applyFont="1" applyFill="1" applyBorder="1"/>
    <xf numFmtId="0" fontId="28" fillId="0" borderId="28" xfId="0" applyFont="1" applyFill="1" applyBorder="1"/>
    <xf numFmtId="0" fontId="28" fillId="0" borderId="31" xfId="0" applyFont="1" applyFill="1" applyBorder="1"/>
    <xf numFmtId="0" fontId="0" fillId="0" borderId="27" xfId="0" applyBorder="1"/>
    <xf numFmtId="0" fontId="44" fillId="0" borderId="0" xfId="0" applyFont="1" applyFill="1" applyBorder="1" applyAlignment="1"/>
    <xf numFmtId="0" fontId="44" fillId="0" borderId="28" xfId="0" applyFont="1" applyFill="1" applyBorder="1"/>
    <xf numFmtId="0" fontId="28" fillId="0" borderId="35" xfId="0" applyFont="1" applyFill="1" applyBorder="1"/>
    <xf numFmtId="0" fontId="44" fillId="0" borderId="16" xfId="0" applyFont="1" applyFill="1" applyBorder="1" applyAlignment="1"/>
    <xf numFmtId="0" fontId="0" fillId="0" borderId="0" xfId="0" applyFont="1" applyAlignment="1"/>
    <xf numFmtId="0" fontId="44" fillId="0" borderId="27" xfId="0" applyFont="1" applyFill="1" applyBorder="1"/>
    <xf numFmtId="0" fontId="28" fillId="0" borderId="16" xfId="0" applyFont="1" applyFill="1" applyBorder="1"/>
    <xf numFmtId="3" fontId="12" fillId="0" borderId="16" xfId="0" applyNumberFormat="1" applyFont="1" applyFill="1" applyBorder="1"/>
    <xf numFmtId="0" fontId="28" fillId="0" borderId="36" xfId="0" applyFont="1" applyFill="1" applyBorder="1"/>
    <xf numFmtId="0" fontId="25" fillId="15" borderId="17" xfId="0" applyFont="1" applyFill="1" applyBorder="1" applyAlignment="1"/>
    <xf numFmtId="0" fontId="28" fillId="15" borderId="17" xfId="0" applyFont="1" applyFill="1" applyBorder="1"/>
    <xf numFmtId="3" fontId="25" fillId="15" borderId="17" xfId="0" applyNumberFormat="1" applyFont="1" applyFill="1" applyBorder="1" applyAlignment="1"/>
    <xf numFmtId="0" fontId="28" fillId="0" borderId="37" xfId="0" applyFont="1" applyFill="1" applyBorder="1"/>
    <xf numFmtId="0" fontId="44" fillId="0" borderId="37" xfId="0" applyFont="1" applyFill="1" applyBorder="1"/>
    <xf numFmtId="3" fontId="28" fillId="0" borderId="37" xfId="0" applyNumberFormat="1" applyFont="1" applyFill="1" applyBorder="1"/>
    <xf numFmtId="0" fontId="21" fillId="0" borderId="37" xfId="27" applyNumberFormat="1" applyFont="1" applyFill="1" applyBorder="1" applyAlignment="1">
      <alignment horizontal="left"/>
    </xf>
    <xf numFmtId="0" fontId="7" fillId="16" borderId="37" xfId="0" applyFont="1" applyFill="1" applyBorder="1"/>
    <xf numFmtId="0" fontId="7" fillId="16" borderId="37" xfId="0" applyFont="1" applyFill="1" applyBorder="1" applyAlignment="1">
      <alignment wrapText="1"/>
    </xf>
    <xf numFmtId="0" fontId="12" fillId="0" borderId="0" xfId="0" applyFont="1"/>
    <xf numFmtId="0" fontId="3" fillId="0" borderId="0" xfId="0" applyFont="1"/>
    <xf numFmtId="0" fontId="3" fillId="0" borderId="0" xfId="0" applyFont="1" applyAlignment="1">
      <alignment horizontal="left"/>
    </xf>
    <xf numFmtId="0" fontId="3" fillId="0" borderId="0" xfId="0" applyFont="1" applyAlignment="1">
      <alignment horizontal="left" vertical="top"/>
    </xf>
    <xf numFmtId="15" fontId="12" fillId="0" borderId="0" xfId="0" applyNumberFormat="1" applyFont="1"/>
    <xf numFmtId="1" fontId="0" fillId="0" borderId="0" xfId="0" applyNumberFormat="1"/>
    <xf numFmtId="14" fontId="7" fillId="16" borderId="37" xfId="0" applyNumberFormat="1" applyFont="1" applyFill="1" applyBorder="1"/>
    <xf numFmtId="0" fontId="54" fillId="24" borderId="37" xfId="0" applyFont="1" applyFill="1" applyBorder="1" applyAlignment="1"/>
    <xf numFmtId="0" fontId="7" fillId="16" borderId="37" xfId="0" applyFont="1" applyFill="1" applyBorder="1" applyAlignment="1"/>
    <xf numFmtId="0" fontId="25" fillId="15" borderId="37" xfId="0" applyFont="1" applyFill="1" applyBorder="1" applyAlignment="1"/>
    <xf numFmtId="0" fontId="27" fillId="16" borderId="37" xfId="27" applyNumberFormat="1" applyFont="1" applyFill="1" applyBorder="1" applyAlignment="1">
      <alignment horizontal="left"/>
    </xf>
    <xf numFmtId="16" fontId="27" fillId="16" borderId="37" xfId="27" applyNumberFormat="1" applyFont="1" applyFill="1" applyBorder="1" applyAlignment="1">
      <alignment horizontal="center"/>
    </xf>
    <xf numFmtId="3" fontId="21" fillId="0" borderId="37" xfId="27" applyNumberFormat="1" applyFont="1" applyFill="1" applyBorder="1" applyAlignment="1">
      <alignment horizontal="right"/>
    </xf>
    <xf numFmtId="0" fontId="21" fillId="0" borderId="37" xfId="41" applyNumberFormat="1" applyFont="1" applyFill="1" applyBorder="1" applyAlignment="1">
      <alignment horizontal="left"/>
    </xf>
    <xf numFmtId="16" fontId="27" fillId="14" borderId="37" xfId="0" applyNumberFormat="1" applyFont="1" applyFill="1" applyBorder="1" applyAlignment="1">
      <alignment horizontal="center"/>
    </xf>
    <xf numFmtId="3" fontId="12" fillId="0" borderId="37" xfId="0" applyNumberFormat="1" applyFont="1" applyFill="1" applyBorder="1"/>
    <xf numFmtId="0" fontId="28" fillId="15" borderId="37" xfId="0" applyFont="1" applyFill="1" applyBorder="1"/>
    <xf numFmtId="3" fontId="25" fillId="15" borderId="37" xfId="0" applyNumberFormat="1" applyFont="1" applyFill="1" applyBorder="1" applyAlignment="1"/>
    <xf numFmtId="14" fontId="25" fillId="15" borderId="37" xfId="0" applyNumberFormat="1" applyFont="1" applyFill="1" applyBorder="1" applyAlignment="1"/>
    <xf numFmtId="0" fontId="44" fillId="0" borderId="37" xfId="0" applyFont="1" applyFill="1" applyBorder="1" applyAlignment="1"/>
    <xf numFmtId="10" fontId="44" fillId="0" borderId="37" xfId="0" applyNumberFormat="1" applyFont="1" applyFill="1" applyBorder="1" applyAlignment="1"/>
    <xf numFmtId="10" fontId="28" fillId="0" borderId="37" xfId="0" applyNumberFormat="1" applyFont="1" applyFill="1" applyBorder="1" applyAlignment="1"/>
    <xf numFmtId="10" fontId="28" fillId="0" borderId="37" xfId="0" applyNumberFormat="1" applyFont="1" applyFill="1" applyBorder="1"/>
    <xf numFmtId="3" fontId="28" fillId="0" borderId="37" xfId="0" applyNumberFormat="1" applyFont="1" applyFill="1" applyBorder="1" applyAlignment="1"/>
    <xf numFmtId="10" fontId="51" fillId="15" borderId="37" xfId="0" applyNumberFormat="1" applyFont="1" applyFill="1" applyBorder="1" applyAlignment="1"/>
    <xf numFmtId="16" fontId="7" fillId="16" borderId="37" xfId="0" applyNumberFormat="1" applyFont="1" applyFill="1" applyBorder="1" applyAlignment="1"/>
    <xf numFmtId="9" fontId="28" fillId="0" borderId="37" xfId="38" applyFont="1" applyFill="1" applyBorder="1"/>
    <xf numFmtId="9" fontId="28" fillId="0" borderId="37" xfId="0" applyNumberFormat="1" applyFont="1" applyFill="1" applyBorder="1"/>
    <xf numFmtId="14" fontId="28" fillId="0" borderId="37" xfId="0" applyNumberFormat="1" applyFont="1" applyBorder="1"/>
    <xf numFmtId="166" fontId="28" fillId="0" borderId="37" xfId="32" applyNumberFormat="1" applyFont="1" applyFill="1" applyBorder="1"/>
    <xf numFmtId="2" fontId="28" fillId="0" borderId="37" xfId="32" applyNumberFormat="1" applyFont="1" applyFill="1" applyBorder="1"/>
    <xf numFmtId="0" fontId="28" fillId="0" borderId="37" xfId="0" applyFont="1" applyBorder="1" applyAlignment="1">
      <alignment wrapText="1"/>
    </xf>
    <xf numFmtId="0" fontId="25" fillId="15" borderId="37" xfId="0" applyFont="1" applyFill="1" applyBorder="1" applyAlignment="1">
      <alignment horizontal="left"/>
    </xf>
    <xf numFmtId="3" fontId="25" fillId="15" borderId="37" xfId="0" applyNumberFormat="1" applyFont="1" applyFill="1" applyBorder="1"/>
    <xf numFmtId="1" fontId="12" fillId="0" borderId="0" xfId="0" applyNumberFormat="1" applyFont="1"/>
    <xf numFmtId="0" fontId="18" fillId="0" borderId="0" xfId="0" applyFont="1" applyAlignment="1">
      <alignment wrapText="1"/>
    </xf>
    <xf numFmtId="1" fontId="28" fillId="0" borderId="37" xfId="32" applyNumberFormat="1" applyFont="1" applyFill="1" applyBorder="1"/>
    <xf numFmtId="0" fontId="12" fillId="0" borderId="0" xfId="0" applyFont="1" applyAlignment="1">
      <alignment vertical="top"/>
    </xf>
    <xf numFmtId="0" fontId="29" fillId="17" borderId="0" xfId="0" applyFont="1" applyFill="1"/>
    <xf numFmtId="0" fontId="56" fillId="0" borderId="0" xfId="45" applyFont="1"/>
    <xf numFmtId="0" fontId="57" fillId="0" borderId="0" xfId="45" applyFont="1" applyAlignment="1">
      <alignment horizontal="center"/>
    </xf>
    <xf numFmtId="0" fontId="0" fillId="0" borderId="0" xfId="45" applyFont="1"/>
    <xf numFmtId="0" fontId="57" fillId="0" borderId="0" xfId="45" applyFont="1" applyAlignment="1">
      <alignment horizontal="left"/>
    </xf>
    <xf numFmtId="0" fontId="0" fillId="26" borderId="0" xfId="45" applyFont="1" applyFill="1"/>
    <xf numFmtId="0" fontId="29" fillId="26" borderId="0" xfId="45" applyFont="1" applyFill="1"/>
    <xf numFmtId="0" fontId="58" fillId="26" borderId="0" xfId="45" applyFont="1" applyFill="1"/>
    <xf numFmtId="14" fontId="58" fillId="26" borderId="0" xfId="45" applyNumberFormat="1" applyFont="1" applyFill="1" applyAlignment="1">
      <alignment horizontal="left"/>
    </xf>
    <xf numFmtId="0" fontId="12" fillId="0" borderId="0" xfId="0" applyFont="1" applyAlignment="1">
      <alignment horizontal="left" vertical="top"/>
    </xf>
    <xf numFmtId="2" fontId="0" fillId="0" borderId="0" xfId="0" applyNumberFormat="1"/>
    <xf numFmtId="0" fontId="33" fillId="21" borderId="0" xfId="0" applyFont="1" applyFill="1"/>
    <xf numFmtId="0" fontId="0" fillId="21" borderId="0" xfId="0" applyFill="1"/>
    <xf numFmtId="175" fontId="0" fillId="0" borderId="0" xfId="0" applyNumberFormat="1"/>
    <xf numFmtId="2" fontId="29" fillId="0" borderId="0" xfId="0" applyNumberFormat="1" applyFont="1"/>
    <xf numFmtId="171" fontId="0" fillId="0" borderId="0" xfId="38" applyNumberFormat="1" applyFont="1"/>
    <xf numFmtId="2" fontId="0" fillId="0" borderId="0" xfId="0" applyNumberFormat="1" applyAlignment="1">
      <alignment horizontal="center" vertical="center" wrapText="1"/>
    </xf>
    <xf numFmtId="0" fontId="0" fillId="0" borderId="0" xfId="0" applyAlignment="1">
      <alignment horizontal="center" vertical="center" wrapText="1"/>
    </xf>
    <xf numFmtId="0" fontId="33" fillId="21" borderId="0" xfId="0" applyFont="1" applyFill="1" applyAlignment="1">
      <alignment horizontal="center" vertical="center" wrapText="1"/>
    </xf>
    <xf numFmtId="0" fontId="0" fillId="21" borderId="0" xfId="0" applyFill="1" applyAlignment="1">
      <alignment horizontal="center" vertical="center" wrapText="1"/>
    </xf>
    <xf numFmtId="0" fontId="3" fillId="0" borderId="10" xfId="0" applyFont="1" applyBorder="1" applyAlignment="1">
      <alignment wrapText="1"/>
    </xf>
    <xf numFmtId="2" fontId="30" fillId="0" borderId="10" xfId="0" applyNumberFormat="1" applyFont="1" applyBorder="1" applyAlignment="1">
      <alignment wrapText="1"/>
    </xf>
    <xf numFmtId="2" fontId="31" fillId="0" borderId="10" xfId="0" applyNumberFormat="1" applyFont="1" applyBorder="1" applyAlignment="1">
      <alignment wrapText="1"/>
    </xf>
    <xf numFmtId="2" fontId="0" fillId="0" borderId="0" xfId="0" applyNumberFormat="1" applyAlignment="1">
      <alignment wrapText="1"/>
    </xf>
    <xf numFmtId="14" fontId="12" fillId="0" borderId="10" xfId="0" applyNumberFormat="1" applyFont="1" applyBorder="1"/>
    <xf numFmtId="2" fontId="33" fillId="0" borderId="10" xfId="0" applyNumberFormat="1" applyFont="1" applyBorder="1"/>
    <xf numFmtId="2" fontId="32" fillId="0" borderId="10" xfId="0" applyNumberFormat="1" applyFont="1" applyBorder="1"/>
    <xf numFmtId="16" fontId="0" fillId="0" borderId="0" xfId="0" applyNumberFormat="1"/>
    <xf numFmtId="9" fontId="0" fillId="0" borderId="0" xfId="38" applyFont="1"/>
    <xf numFmtId="0" fontId="28" fillId="0" borderId="37" xfId="0" applyFont="1" applyBorder="1"/>
    <xf numFmtId="9" fontId="0" fillId="0" borderId="0" xfId="0" applyNumberFormat="1"/>
    <xf numFmtId="15" fontId="3" fillId="27" borderId="0" xfId="0" applyNumberFormat="1" applyFont="1" applyFill="1"/>
    <xf numFmtId="0" fontId="12" fillId="0" borderId="0" xfId="44" applyFont="1"/>
    <xf numFmtId="1" fontId="29" fillId="0" borderId="0" xfId="0" applyNumberFormat="1" applyFont="1"/>
    <xf numFmtId="175" fontId="12" fillId="0" borderId="0" xfId="0" applyNumberFormat="1" applyFont="1"/>
    <xf numFmtId="0" fontId="59" fillId="0" borderId="0" xfId="0" applyFont="1"/>
    <xf numFmtId="0" fontId="29" fillId="0" borderId="0" xfId="0" applyFont="1" applyAlignment="1">
      <alignment wrapText="1"/>
    </xf>
    <xf numFmtId="2" fontId="43" fillId="0" borderId="0" xfId="0" applyNumberFormat="1" applyFont="1" applyAlignment="1">
      <alignment horizontal="center" vertical="center" wrapText="1"/>
    </xf>
    <xf numFmtId="171" fontId="43" fillId="0" borderId="0" xfId="38" applyNumberFormat="1" applyFont="1" applyAlignment="1">
      <alignment horizontal="center" vertical="center" wrapText="1"/>
    </xf>
    <xf numFmtId="0" fontId="59" fillId="0" borderId="0" xfId="0" applyFont="1" applyAlignment="1">
      <alignment horizontal="center" vertical="center" wrapText="1"/>
    </xf>
    <xf numFmtId="0" fontId="59" fillId="0" borderId="10" xfId="0" applyFont="1" applyBorder="1"/>
    <xf numFmtId="0" fontId="31" fillId="0" borderId="10" xfId="0" applyFont="1" applyBorder="1" applyAlignment="1">
      <alignment wrapText="1"/>
    </xf>
    <xf numFmtId="0" fontId="59" fillId="0" borderId="10" xfId="0" applyFont="1" applyBorder="1" applyAlignment="1">
      <alignment wrapText="1"/>
    </xf>
    <xf numFmtId="0" fontId="59" fillId="0" borderId="0" xfId="0" applyFont="1" applyAlignment="1">
      <alignment wrapText="1"/>
    </xf>
    <xf numFmtId="166" fontId="33" fillId="0" borderId="10" xfId="32" applyNumberFormat="1" applyFont="1" applyBorder="1"/>
    <xf numFmtId="43" fontId="59" fillId="0" borderId="10" xfId="0" applyNumberFormat="1" applyFont="1" applyBorder="1"/>
    <xf numFmtId="166" fontId="59" fillId="0" borderId="10" xfId="0" applyNumberFormat="1" applyFont="1" applyBorder="1"/>
    <xf numFmtId="0" fontId="61" fillId="0" borderId="0" xfId="47"/>
    <xf numFmtId="0" fontId="65" fillId="0" borderId="0" xfId="47" applyFont="1" applyAlignment="1">
      <alignment horizontal="left" vertical="center"/>
    </xf>
    <xf numFmtId="0" fontId="67" fillId="29" borderId="39" xfId="47" applyFont="1" applyFill="1" applyBorder="1" applyAlignment="1">
      <alignment vertical="center" wrapText="1"/>
    </xf>
    <xf numFmtId="0" fontId="67" fillId="29" borderId="0" xfId="47" applyFont="1" applyFill="1" applyAlignment="1">
      <alignment vertical="center" wrapText="1"/>
    </xf>
    <xf numFmtId="16" fontId="42" fillId="30" borderId="0" xfId="47" applyNumberFormat="1" applyFont="1" applyFill="1" applyAlignment="1">
      <alignment horizontal="center" vertical="center"/>
    </xf>
    <xf numFmtId="16" fontId="27" fillId="31" borderId="0" xfId="47" applyNumberFormat="1" applyFont="1" applyFill="1" applyAlignment="1">
      <alignment horizontal="center" vertical="center"/>
    </xf>
    <xf numFmtId="164" fontId="42" fillId="30" borderId="0" xfId="47" applyNumberFormat="1" applyFont="1" applyFill="1" applyAlignment="1">
      <alignment horizontal="center" vertical="center"/>
    </xf>
    <xf numFmtId="164" fontId="42" fillId="32" borderId="0" xfId="47" applyNumberFormat="1" applyFont="1" applyFill="1" applyAlignment="1">
      <alignment horizontal="center" vertical="center"/>
    </xf>
    <xf numFmtId="165" fontId="63" fillId="0" borderId="0" xfId="49">
      <alignment horizontal="right" vertical="center"/>
    </xf>
    <xf numFmtId="0" fontId="39" fillId="0" borderId="0" xfId="47" applyFont="1"/>
    <xf numFmtId="164" fontId="19" fillId="0" borderId="40" xfId="54">
      <alignment horizontal="right" vertical="center"/>
      <protection locked="0"/>
    </xf>
    <xf numFmtId="0" fontId="68" fillId="25" borderId="0" xfId="47" applyFont="1" applyFill="1" applyAlignment="1">
      <alignment horizontal="left" vertical="center" wrapText="1"/>
    </xf>
    <xf numFmtId="164" fontId="69" fillId="0" borderId="0" xfId="56" applyFont="1">
      <alignment horizontal="right" vertical="center"/>
    </xf>
    <xf numFmtId="164" fontId="69" fillId="0" borderId="0" xfId="49" applyNumberFormat="1" applyFont="1">
      <alignment horizontal="right" vertical="center"/>
    </xf>
    <xf numFmtId="164" fontId="70" fillId="0" borderId="0" xfId="47" applyNumberFormat="1" applyFont="1"/>
    <xf numFmtId="0" fontId="47" fillId="0" borderId="21" xfId="0" applyFont="1" applyBorder="1" applyAlignment="1">
      <alignment wrapText="1"/>
    </xf>
    <xf numFmtId="0" fontId="0" fillId="0" borderId="23" xfId="0" applyBorder="1" applyAlignment="1">
      <alignment wrapText="1"/>
    </xf>
    <xf numFmtId="0" fontId="0" fillId="0" borderId="0" xfId="0" applyAlignment="1">
      <alignment horizontal="center"/>
    </xf>
  </cellXfs>
  <cellStyles count="57">
    <cellStyle name="Accent4" xfId="23" builtinId="41" customBuiltin="1"/>
    <cellStyle name="Accent6" xfId="24" builtinId="49" customBuiltin="1"/>
    <cellStyle name="Bad" xfId="8" builtinId="27" customBuiltin="1"/>
    <cellStyle name="Calculation" xfId="10" builtinId="22" hidden="1"/>
    <cellStyle name="Calculation" xfId="19"/>
    <cellStyle name="Check Cell" xfId="12" builtinId="23" hidden="1"/>
    <cellStyle name="Comma" xfId="32" builtinId="3"/>
    <cellStyle name="Comma 2" xfId="40"/>
    <cellStyle name="Comma 3" xfId="53"/>
    <cellStyle name="ErrChk" xfId="29"/>
    <cellStyle name="ErrChk 2" xfId="49"/>
    <cellStyle name="Explanatory Text" xfId="15" builtinId="53" hidden="1"/>
    <cellStyle name="Greyed_Out" xfId="37"/>
    <cellStyle name="Heading 1" xfId="2" builtinId="16" customBuiltin="1"/>
    <cellStyle name="Heading 1 2" xfId="46"/>
    <cellStyle name="Heading 2" xfId="3" builtinId="17" customBuiltin="1"/>
    <cellStyle name="Heading 2 2" xfId="33"/>
    <cellStyle name="Heading 2 3" xfId="48"/>
    <cellStyle name="Heading 3" xfId="4" builtinId="18" customBuiltin="1"/>
    <cellStyle name="Heading 3 2" xfId="34"/>
    <cellStyle name="Heading 4" xfId="17" builtinId="19" customBuiltin="1"/>
    <cellStyle name="Hyperlink" xfId="42" builtinId="8"/>
    <cellStyle name="Hyperlink 2" xfId="39"/>
    <cellStyle name="Hyperlink 3" xfId="50"/>
    <cellStyle name="INP_Data 2" xfId="36"/>
    <cellStyle name="INP_No_0dp 2 2 2 2" xfId="54"/>
    <cellStyle name="Input" xfId="9" builtinId="20" hidden="1"/>
    <cellStyle name="Link" xfId="20"/>
    <cellStyle name="Linked Cell" xfId="11" builtinId="24" hidden="1"/>
    <cellStyle name="Normal" xfId="0" builtinId="0"/>
    <cellStyle name="Normal 13" xfId="26"/>
    <cellStyle name="Normal 2" xfId="27"/>
    <cellStyle name="Normal 2 2" xfId="45"/>
    <cellStyle name="Normal 3" xfId="25"/>
    <cellStyle name="Normal 3 2" xfId="31"/>
    <cellStyle name="Normal 4" xfId="30"/>
    <cellStyle name="Normal 5" xfId="41"/>
    <cellStyle name="Normal 5 2" xfId="44"/>
    <cellStyle name="Normal 6" xfId="43"/>
    <cellStyle name="Normal 7" xfId="47"/>
    <cellStyle name="Note" xfId="14" builtinId="10" hidden="1"/>
    <cellStyle name="Notes" xfId="22"/>
    <cellStyle name="Num_0dp" xfId="28"/>
    <cellStyle name="Num_0dp 2" xfId="56"/>
    <cellStyle name="Output" xfId="5" builtinId="21" hidden="1" customBuiltin="1"/>
    <cellStyle name="Output" xfId="1"/>
    <cellStyle name="Percent" xfId="38" builtinId="5"/>
    <cellStyle name="Percent 2" xfId="55"/>
    <cellStyle name="Raw Data" xfId="6"/>
    <cellStyle name="Section" xfId="51"/>
    <cellStyle name="Subsection" xfId="35"/>
    <cellStyle name="Title" xfId="16" builtinId="15" customBuiltin="1"/>
    <cellStyle name="Total" xfId="18" builtinId="25" customBuiltin="1"/>
    <cellStyle name="Variables" xfId="7"/>
    <cellStyle name="Warning" xfId="21"/>
    <cellStyle name="Warning Text" xfId="13" builtinId="11" hidden="1"/>
    <cellStyle name="YesNo" xfId="52"/>
  </cellStyles>
  <dxfs count="26">
    <dxf>
      <numFmt numFmtId="170" formatCode="#,##0_ ;[Red]\-#,##0\ "/>
    </dxf>
    <dxf>
      <numFmt numFmtId="170" formatCode="#,##0_ ;[Red]\-#,##0\ "/>
    </dxf>
    <dxf>
      <numFmt numFmtId="170" formatCode="#,##0_ ;[Red]\-#,##0\ "/>
    </dxf>
    <dxf>
      <numFmt numFmtId="19" formatCode="dd/mm/yyyy"/>
    </dxf>
    <dxf>
      <font>
        <color rgb="FFFFFFFF"/>
      </font>
      <fill>
        <patternFill>
          <bgColor rgb="FFCC0000"/>
        </patternFill>
      </fill>
    </dxf>
    <dxf>
      <font>
        <color rgb="FFFFFFFF"/>
      </font>
      <fill>
        <patternFill>
          <bgColor rgb="FFCC0000"/>
        </patternFill>
      </fill>
    </dxf>
    <dxf>
      <font>
        <color rgb="FFFFFFFF"/>
      </font>
      <fill>
        <patternFill>
          <bgColor rgb="FFCC0000"/>
        </patternFill>
      </fill>
    </dxf>
    <dxf>
      <font>
        <color rgb="FFFFFFFF"/>
      </font>
      <fill>
        <patternFill>
          <bgColor rgb="FFCC0000"/>
        </patternFill>
      </fill>
    </dxf>
    <dxf>
      <fill>
        <patternFill>
          <bgColor rgb="FFE6E6E6"/>
        </patternFill>
      </fill>
    </dxf>
    <dxf>
      <font>
        <b/>
        <i val="0"/>
      </font>
    </dxf>
    <dxf>
      <font>
        <b/>
        <i val="0"/>
        <color theme="0"/>
      </font>
      <fill>
        <patternFill>
          <bgColor theme="4"/>
        </patternFill>
      </fill>
      <border diagonalUp="0" diagonalDown="0">
        <left/>
        <right/>
        <top/>
        <bottom style="thick">
          <color auto="1"/>
        </bottom>
        <vertical/>
        <horizontal/>
      </border>
    </dxf>
    <dxf>
      <font>
        <b/>
        <i val="0"/>
      </font>
    </dxf>
    <dxf>
      <font>
        <b/>
        <i val="0"/>
        <color auto="1"/>
      </font>
      <fill>
        <patternFill>
          <bgColor rgb="FFE6E6E6"/>
        </patternFill>
      </fill>
      <border diagonalUp="0" diagonalDown="0">
        <left/>
        <right/>
        <top/>
        <bottom/>
        <vertical/>
        <horizontal/>
      </border>
    </dxf>
    <dxf>
      <border diagonalUp="0" diagonalDown="0">
        <left/>
        <right/>
        <top/>
        <bottom/>
        <vertical/>
        <horizontal style="thin">
          <color rgb="FF7F7F7F"/>
        </horizontal>
      </border>
    </dxf>
    <dxf>
      <font>
        <b/>
        <i val="0"/>
      </font>
    </dxf>
    <dxf>
      <font>
        <b/>
        <i val="0"/>
        <color auto="1"/>
      </font>
      <fill>
        <patternFill>
          <bgColor rgb="FFE6E6E6"/>
        </patternFill>
      </fill>
      <border diagonalUp="0" diagonalDown="0">
        <left/>
        <right/>
        <top/>
        <bottom/>
        <vertical/>
        <horizontal/>
      </border>
    </dxf>
    <dxf>
      <font>
        <b/>
        <i val="0"/>
      </font>
    </dxf>
    <dxf>
      <font>
        <b/>
        <i val="0"/>
        <color theme="0"/>
      </font>
      <fill>
        <patternFill>
          <bgColor theme="4"/>
        </patternFill>
      </fill>
      <border diagonalUp="0" diagonalDown="0">
        <left/>
        <right/>
        <top/>
        <bottom/>
        <vertical/>
        <horizontal/>
      </border>
    </dxf>
    <dxf>
      <border diagonalUp="0" diagonalDown="0">
        <left/>
        <right/>
        <top/>
        <bottom/>
        <vertical/>
        <horizontal style="thin">
          <color rgb="FF7F7F7F"/>
        </horizontal>
      </border>
    </dxf>
    <dxf>
      <font>
        <b/>
        <i val="0"/>
      </font>
    </dxf>
    <dxf>
      <font>
        <b/>
        <i val="0"/>
        <color theme="0"/>
      </font>
      <fill>
        <patternFill>
          <bgColor theme="4"/>
        </patternFill>
      </fill>
      <border diagonalUp="0" diagonalDown="0">
        <left/>
        <right/>
        <top/>
        <bottom/>
        <vertical/>
        <horizontal/>
      </border>
    </dxf>
    <dxf>
      <font>
        <b/>
        <i val="0"/>
      </font>
    </dxf>
    <dxf>
      <font>
        <b/>
        <i val="0"/>
      </font>
      <border diagonalUp="0" diagonalDown="0">
        <left/>
        <right/>
        <top/>
        <bottom style="thick">
          <color rgb="FF7F7F7F"/>
        </bottom>
        <vertical/>
        <horizontal/>
      </border>
    </dxf>
    <dxf>
      <font>
        <b/>
        <i val="0"/>
      </font>
    </dxf>
    <dxf>
      <font>
        <b/>
        <i val="0"/>
      </font>
      <border diagonalUp="0" diagonalDown="0">
        <left/>
        <right/>
        <top/>
        <bottom style="thick">
          <color rgb="FF7F7F7F"/>
        </bottom>
        <vertical/>
        <horizontal/>
      </border>
    </dxf>
    <dxf>
      <border diagonalUp="0" diagonalDown="0">
        <left/>
        <right/>
        <top/>
        <bottom/>
        <vertical/>
        <horizontal style="thin">
          <color rgb="FF7F7F7F"/>
        </horizontal>
      </border>
    </dxf>
  </dxfs>
  <tableStyles count="7" defaultTableStyle="TableStyleMedium2" defaultPivotStyle="PivotStyleLight16">
    <tableStyle name="Firm Table 1" pivot="0" count="3">
      <tableStyleElement type="wholeTable" dxfId="25"/>
      <tableStyleElement type="headerRow" dxfId="24"/>
      <tableStyleElement type="firstColumn" dxfId="23"/>
    </tableStyle>
    <tableStyle name="Firm Table 2" pivot="0" count="2">
      <tableStyleElement type="headerRow" dxfId="22"/>
      <tableStyleElement type="firstColumn" dxfId="21"/>
    </tableStyle>
    <tableStyle name="Firm Table 3" pivot="0" count="2">
      <tableStyleElement type="headerRow" dxfId="20"/>
      <tableStyleElement type="firstColumn" dxfId="19"/>
    </tableStyle>
    <tableStyle name="Firm Table 4" pivot="0" count="3">
      <tableStyleElement type="wholeTable" dxfId="18"/>
      <tableStyleElement type="headerRow" dxfId="17"/>
      <tableStyleElement type="firstColumn" dxfId="16"/>
    </tableStyle>
    <tableStyle name="Firm Table 5" pivot="0" count="2">
      <tableStyleElement type="headerRow" dxfId="15"/>
      <tableStyleElement type="firstColumn" dxfId="14"/>
    </tableStyle>
    <tableStyle name="Firm Table 6" pivot="0" count="3">
      <tableStyleElement type="wholeTable" dxfId="13"/>
      <tableStyleElement type="headerRow" dxfId="12"/>
      <tableStyleElement type="firstColumn" dxfId="11"/>
    </tableStyle>
    <tableStyle name="Firm Table 7" pivot="0" count="3">
      <tableStyleElement type="headerRow" dxfId="10"/>
      <tableStyleElement type="firstColumn" dxfId="9"/>
      <tableStyleElement type="secondRowStripe" dxfId="8"/>
    </tableStyle>
  </tableStyles>
  <colors>
    <mruColors>
      <color rgb="FF0000FF"/>
      <color rgb="FFF2F2F2"/>
      <color rgb="FFD0D0D0"/>
      <color rgb="FF7F7F7F"/>
      <color rgb="FF0080B7"/>
      <color rgb="FFE6E6E6"/>
      <color rgb="FFE73535"/>
      <color rgb="FFFAA082"/>
      <color rgb="FF71D2F1"/>
      <color rgb="FF8C5A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externalLink" Target="externalLinks/externalLink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NHS P1 Testing Forecast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'P1 Forecast'!$D$7</c:f>
              <c:strCache>
                <c:ptCount val="1"/>
                <c:pt idx="0">
                  <c:v>7 day average</c:v>
                </c:pt>
              </c:strCache>
            </c:strRef>
          </c:tx>
          <c:spPr>
            <a:ln w="28575" cap="rnd">
              <a:solidFill>
                <a:schemeClr val="accent1"/>
              </a:solidFill>
              <a:round/>
            </a:ln>
            <a:effectLst/>
          </c:spPr>
          <c:marker>
            <c:symbol val="none"/>
          </c:marker>
          <c:val>
            <c:numRef>
              <c:f>'P1 Forecast'!$D$8:$D$71</c:f>
              <c:numCache>
                <c:formatCode>#,##0_ ;[Red]\-#,##0\ </c:formatCode>
                <c:ptCount val="64"/>
                <c:pt idx="0">
                  <c:v>33591.571428571428</c:v>
                </c:pt>
                <c:pt idx="1">
                  <c:v>32864.714285714283</c:v>
                </c:pt>
                <c:pt idx="2">
                  <c:v>31996.571428571428</c:v>
                </c:pt>
                <c:pt idx="3">
                  <c:v>32283</c:v>
                </c:pt>
                <c:pt idx="4">
                  <c:v>33027.142857142855</c:v>
                </c:pt>
                <c:pt idx="5">
                  <c:v>34244</c:v>
                </c:pt>
                <c:pt idx="6">
                  <c:v>35347.428571428572</c:v>
                </c:pt>
                <c:pt idx="7">
                  <c:v>35480.571428571428</c:v>
                </c:pt>
                <c:pt idx="8">
                  <c:v>36764.285714285717</c:v>
                </c:pt>
                <c:pt idx="9">
                  <c:v>38216.428571428572</c:v>
                </c:pt>
                <c:pt idx="10">
                  <c:v>38944.571428571428</c:v>
                </c:pt>
                <c:pt idx="11">
                  <c:v>39138.428571428572</c:v>
                </c:pt>
                <c:pt idx="12">
                  <c:v>39292.428571428572</c:v>
                </c:pt>
                <c:pt idx="13">
                  <c:v>40097.142857142855</c:v>
                </c:pt>
                <c:pt idx="14">
                  <c:v>40634.142857142855</c:v>
                </c:pt>
                <c:pt idx="15">
                  <c:v>41102.428571428572</c:v>
                </c:pt>
                <c:pt idx="16">
                  <c:v>41974.857142857145</c:v>
                </c:pt>
                <c:pt idx="17">
                  <c:v>43158</c:v>
                </c:pt>
                <c:pt idx="18">
                  <c:v>44409.571428571428</c:v>
                </c:pt>
                <c:pt idx="19">
                  <c:v>45427.428571428572</c:v>
                </c:pt>
                <c:pt idx="20">
                  <c:v>45929.428571428572</c:v>
                </c:pt>
                <c:pt idx="21">
                  <c:v>46419.285714285717</c:v>
                </c:pt>
              </c:numCache>
            </c:numRef>
          </c:val>
          <c:smooth val="0"/>
          <c:extLst xmlns:c16r2="http://schemas.microsoft.com/office/drawing/2015/06/chart">
            <c:ext xmlns:c16="http://schemas.microsoft.com/office/drawing/2014/chart" uri="{C3380CC4-5D6E-409C-BE32-E72D297353CC}">
              <c16:uniqueId val="{00000000-7FBC-47C6-A570-833EF75439C4}"/>
            </c:ext>
          </c:extLst>
        </c:ser>
        <c:ser>
          <c:idx val="1"/>
          <c:order val="1"/>
          <c:tx>
            <c:strRef>
              <c:f>'P1 Forecast'!$E$7</c:f>
              <c:strCache>
                <c:ptCount val="1"/>
                <c:pt idx="0">
                  <c:v>Forecast</c:v>
                </c:pt>
              </c:strCache>
            </c:strRef>
          </c:tx>
          <c:spPr>
            <a:ln w="25400" cap="rnd">
              <a:solidFill>
                <a:schemeClr val="tx1"/>
              </a:solidFill>
              <a:prstDash val="dash"/>
              <a:round/>
            </a:ln>
            <a:effectLst/>
          </c:spPr>
          <c:marker>
            <c:symbol val="none"/>
          </c:marker>
          <c:cat>
            <c:numRef>
              <c:f>'P1 Forecast'!$C$8:$C$71</c:f>
              <c:numCache>
                <c:formatCode>m/d/yyyy</c:formatCode>
                <c:ptCount val="64"/>
                <c:pt idx="0">
                  <c:v>44073</c:v>
                </c:pt>
                <c:pt idx="1">
                  <c:v>44074</c:v>
                </c:pt>
                <c:pt idx="2">
                  <c:v>44075</c:v>
                </c:pt>
                <c:pt idx="3">
                  <c:v>44076</c:v>
                </c:pt>
                <c:pt idx="4">
                  <c:v>44077</c:v>
                </c:pt>
                <c:pt idx="5">
                  <c:v>44078</c:v>
                </c:pt>
                <c:pt idx="6">
                  <c:v>44079</c:v>
                </c:pt>
                <c:pt idx="7">
                  <c:v>44080</c:v>
                </c:pt>
                <c:pt idx="8">
                  <c:v>44081</c:v>
                </c:pt>
                <c:pt idx="9">
                  <c:v>44082</c:v>
                </c:pt>
                <c:pt idx="10">
                  <c:v>44083</c:v>
                </c:pt>
                <c:pt idx="11">
                  <c:v>44084</c:v>
                </c:pt>
                <c:pt idx="12">
                  <c:v>44085</c:v>
                </c:pt>
                <c:pt idx="13">
                  <c:v>44086</c:v>
                </c:pt>
                <c:pt idx="14">
                  <c:v>44087</c:v>
                </c:pt>
                <c:pt idx="15">
                  <c:v>44088</c:v>
                </c:pt>
                <c:pt idx="16">
                  <c:v>44089</c:v>
                </c:pt>
                <c:pt idx="17">
                  <c:v>44090</c:v>
                </c:pt>
                <c:pt idx="18">
                  <c:v>44091</c:v>
                </c:pt>
                <c:pt idx="19">
                  <c:v>44092</c:v>
                </c:pt>
                <c:pt idx="20">
                  <c:v>44093</c:v>
                </c:pt>
                <c:pt idx="21">
                  <c:v>44094</c:v>
                </c:pt>
                <c:pt idx="22">
                  <c:v>44095</c:v>
                </c:pt>
                <c:pt idx="23">
                  <c:v>44096</c:v>
                </c:pt>
                <c:pt idx="24">
                  <c:v>44097</c:v>
                </c:pt>
                <c:pt idx="25">
                  <c:v>44098</c:v>
                </c:pt>
                <c:pt idx="26">
                  <c:v>44099</c:v>
                </c:pt>
                <c:pt idx="27">
                  <c:v>44100</c:v>
                </c:pt>
                <c:pt idx="28">
                  <c:v>44101</c:v>
                </c:pt>
                <c:pt idx="29">
                  <c:v>44102</c:v>
                </c:pt>
                <c:pt idx="30">
                  <c:v>44103</c:v>
                </c:pt>
                <c:pt idx="31">
                  <c:v>44104</c:v>
                </c:pt>
                <c:pt idx="32">
                  <c:v>44105</c:v>
                </c:pt>
                <c:pt idx="33">
                  <c:v>44106</c:v>
                </c:pt>
                <c:pt idx="34">
                  <c:v>44107</c:v>
                </c:pt>
                <c:pt idx="35">
                  <c:v>44108</c:v>
                </c:pt>
                <c:pt idx="36">
                  <c:v>44109</c:v>
                </c:pt>
                <c:pt idx="37">
                  <c:v>44110</c:v>
                </c:pt>
                <c:pt idx="38">
                  <c:v>44111</c:v>
                </c:pt>
                <c:pt idx="39">
                  <c:v>44112</c:v>
                </c:pt>
                <c:pt idx="40">
                  <c:v>44113</c:v>
                </c:pt>
                <c:pt idx="41">
                  <c:v>44114</c:v>
                </c:pt>
                <c:pt idx="42">
                  <c:v>44115</c:v>
                </c:pt>
                <c:pt idx="43">
                  <c:v>44116</c:v>
                </c:pt>
                <c:pt idx="44">
                  <c:v>44117</c:v>
                </c:pt>
                <c:pt idx="45">
                  <c:v>44118</c:v>
                </c:pt>
                <c:pt idx="46">
                  <c:v>44119</c:v>
                </c:pt>
                <c:pt idx="47">
                  <c:v>44120</c:v>
                </c:pt>
                <c:pt idx="48">
                  <c:v>44121</c:v>
                </c:pt>
                <c:pt idx="49">
                  <c:v>44122</c:v>
                </c:pt>
                <c:pt idx="50">
                  <c:v>44123</c:v>
                </c:pt>
                <c:pt idx="51">
                  <c:v>44124</c:v>
                </c:pt>
                <c:pt idx="52">
                  <c:v>44125</c:v>
                </c:pt>
                <c:pt idx="53">
                  <c:v>44126</c:v>
                </c:pt>
                <c:pt idx="54">
                  <c:v>44127</c:v>
                </c:pt>
                <c:pt idx="55">
                  <c:v>44128</c:v>
                </c:pt>
                <c:pt idx="56">
                  <c:v>44129</c:v>
                </c:pt>
                <c:pt idx="57">
                  <c:v>44130</c:v>
                </c:pt>
                <c:pt idx="58">
                  <c:v>44131</c:v>
                </c:pt>
                <c:pt idx="59">
                  <c:v>44132</c:v>
                </c:pt>
                <c:pt idx="60">
                  <c:v>44133</c:v>
                </c:pt>
                <c:pt idx="61">
                  <c:v>44134</c:v>
                </c:pt>
                <c:pt idx="62">
                  <c:v>44135</c:v>
                </c:pt>
                <c:pt idx="63">
                  <c:v>44136</c:v>
                </c:pt>
              </c:numCache>
            </c:numRef>
          </c:cat>
          <c:val>
            <c:numRef>
              <c:f>'P1 Forecast'!$E$8:$E$71</c:f>
              <c:numCache>
                <c:formatCode>General</c:formatCode>
                <c:ptCount val="64"/>
                <c:pt idx="21" formatCode="#,##0_ ;[Red]\-#,##0\ ">
                  <c:v>46419.3</c:v>
                </c:pt>
                <c:pt idx="22" formatCode="#,##0_ ;[Red]\-#,##0\ ">
                  <c:v>46915</c:v>
                </c:pt>
                <c:pt idx="23" formatCode="#,##0_ ;[Red]\-#,##0\ ">
                  <c:v>47410.6</c:v>
                </c:pt>
                <c:pt idx="24" formatCode="#,##0_ ;[Red]\-#,##0\ ">
                  <c:v>47906.1</c:v>
                </c:pt>
                <c:pt idx="25" formatCode="#,##0_ ;[Red]\-#,##0\ ">
                  <c:v>48401.7</c:v>
                </c:pt>
                <c:pt idx="26" formatCode="#,##0_ ;[Red]\-#,##0\ ">
                  <c:v>48897.3</c:v>
                </c:pt>
                <c:pt idx="27" formatCode="#,##0_ ;[Red]\-#,##0\ ">
                  <c:v>49392.800000000003</c:v>
                </c:pt>
                <c:pt idx="28" formatCode="#,##0_ ;[Red]\-#,##0\ ">
                  <c:v>49888.4</c:v>
                </c:pt>
                <c:pt idx="29" formatCode="#,##0_ ;[Red]\-#,##0\ ">
                  <c:v>50384</c:v>
                </c:pt>
                <c:pt idx="30" formatCode="#,##0_ ;[Red]\-#,##0\ ">
                  <c:v>50879.5</c:v>
                </c:pt>
                <c:pt idx="31" formatCode="#,##0_ ;[Red]\-#,##0\ ">
                  <c:v>51375.1</c:v>
                </c:pt>
                <c:pt idx="32" formatCode="#,##0_ ;[Red]\-#,##0\ ">
                  <c:v>51870.7</c:v>
                </c:pt>
                <c:pt idx="33" formatCode="#,##0_ ;[Red]\-#,##0\ ">
                  <c:v>52366.2</c:v>
                </c:pt>
                <c:pt idx="34" formatCode="#,##0_ ;[Red]\-#,##0\ ">
                  <c:v>52861.8</c:v>
                </c:pt>
                <c:pt idx="35" formatCode="#,##0_ ;[Red]\-#,##0\ ">
                  <c:v>53357.4</c:v>
                </c:pt>
                <c:pt idx="36" formatCode="#,##0_ ;[Red]\-#,##0\ ">
                  <c:v>53852.9</c:v>
                </c:pt>
                <c:pt idx="37" formatCode="#,##0_ ;[Red]\-#,##0\ ">
                  <c:v>54348.5</c:v>
                </c:pt>
                <c:pt idx="38" formatCode="#,##0_ ;[Red]\-#,##0\ ">
                  <c:v>54844.084746365857</c:v>
                </c:pt>
                <c:pt idx="39" formatCode="#,##0_ ;[Red]\-#,##0\ ">
                  <c:v>55339.653251364995</c:v>
                </c:pt>
                <c:pt idx="40" formatCode="#,##0_ ;[Red]\-#,##0\ ">
                  <c:v>55835.221756364132</c:v>
                </c:pt>
                <c:pt idx="41" formatCode="#,##0_ ;[Red]\-#,##0\ ">
                  <c:v>56330.790261363269</c:v>
                </c:pt>
                <c:pt idx="42" formatCode="#,##0_ ;[Red]\-#,##0\ ">
                  <c:v>56826.358766362406</c:v>
                </c:pt>
                <c:pt idx="43" formatCode="#,##0_ ;[Red]\-#,##0\ ">
                  <c:v>57321.927271361543</c:v>
                </c:pt>
                <c:pt idx="44" formatCode="#,##0_ ;[Red]\-#,##0\ ">
                  <c:v>57817.49577636068</c:v>
                </c:pt>
                <c:pt idx="45" formatCode="#,##0_ ;[Red]\-#,##0\ ">
                  <c:v>58313.06428135981</c:v>
                </c:pt>
                <c:pt idx="46" formatCode="#,##0_ ;[Red]\-#,##0\ ">
                  <c:v>58808.632786358954</c:v>
                </c:pt>
                <c:pt idx="47" formatCode="#,##0_ ;[Red]\-#,##0\ ">
                  <c:v>59304.201291358084</c:v>
                </c:pt>
                <c:pt idx="48" formatCode="#,##0_ ;[Red]\-#,##0\ ">
                  <c:v>59799.769796357228</c:v>
                </c:pt>
                <c:pt idx="49" formatCode="#,##0_ ;[Red]\-#,##0\ ">
                  <c:v>60295.338301356358</c:v>
                </c:pt>
                <c:pt idx="50" formatCode="#,##0_ ;[Red]\-#,##0\ ">
                  <c:v>60790.906806355502</c:v>
                </c:pt>
                <c:pt idx="51" formatCode="#,##0_ ;[Red]\-#,##0\ ">
                  <c:v>61286.475311354632</c:v>
                </c:pt>
                <c:pt idx="52" formatCode="#,##0_ ;[Red]\-#,##0\ ">
                  <c:v>61782.043816353776</c:v>
                </c:pt>
                <c:pt idx="53" formatCode="#,##0_ ;[Red]\-#,##0\ ">
                  <c:v>62277.612321352906</c:v>
                </c:pt>
                <c:pt idx="54" formatCode="#,##0_ ;[Red]\-#,##0\ ">
                  <c:v>62773.180826352051</c:v>
                </c:pt>
                <c:pt idx="55" formatCode="#,##0_ ;[Red]\-#,##0\ ">
                  <c:v>63268.74933135118</c:v>
                </c:pt>
                <c:pt idx="56" formatCode="#,##0_ ;[Red]\-#,##0\ ">
                  <c:v>63764.317836350325</c:v>
                </c:pt>
                <c:pt idx="57" formatCode="#,##0_ ;[Red]\-#,##0\ ">
                  <c:v>64259.886341349455</c:v>
                </c:pt>
                <c:pt idx="58" formatCode="#,##0_ ;[Red]\-#,##0\ ">
                  <c:v>64755.454846348599</c:v>
                </c:pt>
                <c:pt idx="59" formatCode="#,##0_ ;[Red]\-#,##0\ ">
                  <c:v>65251.023351347729</c:v>
                </c:pt>
                <c:pt idx="60" formatCode="#,##0_ ;[Red]\-#,##0\ ">
                  <c:v>65746.591856346873</c:v>
                </c:pt>
                <c:pt idx="61" formatCode="#,##0_ ;[Red]\-#,##0\ ">
                  <c:v>66242.160361346003</c:v>
                </c:pt>
                <c:pt idx="62" formatCode="#,##0_ ;[Red]\-#,##0\ ">
                  <c:v>66737.728866345147</c:v>
                </c:pt>
                <c:pt idx="63" formatCode="#,##0_ ;[Red]\-#,##0\ ">
                  <c:v>67233.297371344277</c:v>
                </c:pt>
              </c:numCache>
            </c:numRef>
          </c:val>
          <c:smooth val="0"/>
          <c:extLst xmlns:c16r2="http://schemas.microsoft.com/office/drawing/2015/06/chart">
            <c:ext xmlns:c16="http://schemas.microsoft.com/office/drawing/2014/chart" uri="{C3380CC4-5D6E-409C-BE32-E72D297353CC}">
              <c16:uniqueId val="{00000001-7FBC-47C6-A570-833EF75439C4}"/>
            </c:ext>
          </c:extLst>
        </c:ser>
        <c:dLbls>
          <c:showLegendKey val="0"/>
          <c:showVal val="0"/>
          <c:showCatName val="0"/>
          <c:showSerName val="0"/>
          <c:showPercent val="0"/>
          <c:showBubbleSize val="0"/>
        </c:dLbls>
        <c:smooth val="0"/>
        <c:axId val="-1723772416"/>
        <c:axId val="-1723760992"/>
      </c:lineChart>
      <c:catAx>
        <c:axId val="-172377241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760992"/>
        <c:crosses val="autoZero"/>
        <c:auto val="1"/>
        <c:lblAlgn val="ctr"/>
        <c:lblOffset val="100"/>
        <c:noMultiLvlLbl val="0"/>
      </c:catAx>
      <c:valAx>
        <c:axId val="-1723760992"/>
        <c:scaling>
          <c:orientation val="minMax"/>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7724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61633</xdr:colOff>
      <xdr:row>2</xdr:row>
      <xdr:rowOff>72838</xdr:rowOff>
    </xdr:from>
    <xdr:to>
      <xdr:col>1</xdr:col>
      <xdr:colOff>289400</xdr:colOff>
      <xdr:row>8</xdr:row>
      <xdr:rowOff>46231</xdr:rowOff>
    </xdr:to>
    <xdr:pic>
      <xdr:nvPicPr>
        <xdr:cNvPr id="2" name="Picture 1">
          <a:extLst>
            <a:ext uri="{FF2B5EF4-FFF2-40B4-BE49-F238E27FC236}">
              <a16:creationId xmlns="" xmlns:a16="http://schemas.microsoft.com/office/drawing/2014/main" id="{AA98685E-B94C-4E4B-BA79-9AAAF948F806}"/>
            </a:ext>
          </a:extLst>
        </xdr:cNvPr>
        <xdr:cNvPicPr>
          <a:picLocks noChangeAspect="1"/>
        </xdr:cNvPicPr>
      </xdr:nvPicPr>
      <xdr:blipFill>
        <a:blip xmlns:r="http://schemas.openxmlformats.org/officeDocument/2006/relationships" r:embed="rId1"/>
        <a:stretch>
          <a:fillRect/>
        </a:stretch>
      </xdr:blipFill>
      <xdr:spPr>
        <a:xfrm>
          <a:off x="61633" y="606238"/>
          <a:ext cx="1047589" cy="8877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849312</xdr:rowOff>
    </xdr:from>
    <xdr:to>
      <xdr:col>33</xdr:col>
      <xdr:colOff>55555</xdr:colOff>
      <xdr:row>4</xdr:row>
      <xdr:rowOff>222250</xdr:rowOff>
    </xdr:to>
    <xdr:sp macro="" textlink="">
      <xdr:nvSpPr>
        <xdr:cNvPr id="2" name="TextBox 1">
          <a:extLst>
            <a:ext uri="{FF2B5EF4-FFF2-40B4-BE49-F238E27FC236}">
              <a16:creationId xmlns="" xmlns:a16="http://schemas.microsoft.com/office/drawing/2014/main" id="{536F6F73-5D77-42B6-9C7F-5EAE3FB2521F}"/>
            </a:ext>
          </a:extLst>
        </xdr:cNvPr>
        <xdr:cNvSpPr txBox="1"/>
      </xdr:nvSpPr>
      <xdr:spPr>
        <a:xfrm>
          <a:off x="47625" y="849312"/>
          <a:ext cx="39739880" cy="78263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tx1"/>
              </a:solidFill>
            </a:rPr>
            <a:t>CALC_Interpolation - </a:t>
          </a:r>
        </a:p>
        <a:p>
          <a:r>
            <a:rPr lang="en-GB" sz="1100" b="0" baseline="0">
              <a:solidFill>
                <a:schemeClr val="tx1"/>
              </a:solidFill>
            </a:rPr>
            <a:t>Short term - this starts at the most recently observed symptomatic demand, then increases by taking the absolute increase day-by-day shown from the low/mid/high scenarios for SPI-M combined projection multiplied by the detection rate.</a:t>
          </a:r>
        </a:p>
        <a:p>
          <a:r>
            <a:rPr lang="en-GB" sz="1100" b="0" baseline="0">
              <a:solidFill>
                <a:schemeClr val="tx1"/>
              </a:solidFill>
            </a:rPr>
            <a:t>Mid term - this number is the linearly interpolated to the peak of the current RWCS</a:t>
          </a:r>
        </a:p>
        <a:p>
          <a:r>
            <a:rPr lang="en-GB" sz="1100" b="0" baseline="0">
              <a:solidFill>
                <a:schemeClr val="tx1"/>
              </a:solidFill>
            </a:rPr>
            <a:t>Long term - follows the latest RWCS</a:t>
          </a:r>
        </a:p>
        <a:p>
          <a:endParaRPr lang="en-GB" sz="1100" b="0" baseline="0">
            <a:solidFill>
              <a:schemeClr val="tx1"/>
            </a:solidFill>
          </a:endParaRPr>
        </a:p>
      </xdr:txBody>
    </xdr:sp>
    <xdr:clientData/>
  </xdr:twoCellAnchor>
  <xdr:twoCellAnchor editAs="oneCell">
    <xdr:from>
      <xdr:col>30</xdr:col>
      <xdr:colOff>66668</xdr:colOff>
      <xdr:row>0</xdr:row>
      <xdr:rowOff>79374</xdr:rowOff>
    </xdr:from>
    <xdr:to>
      <xdr:col>33</xdr:col>
      <xdr:colOff>15869</xdr:colOff>
      <xdr:row>0</xdr:row>
      <xdr:rowOff>765174</xdr:rowOff>
    </xdr:to>
    <xdr:pic>
      <xdr:nvPicPr>
        <xdr:cNvPr id="3" name="Picture 2">
          <a:extLst>
            <a:ext uri="{FF2B5EF4-FFF2-40B4-BE49-F238E27FC236}">
              <a16:creationId xmlns="" xmlns:a16="http://schemas.microsoft.com/office/drawing/2014/main" id="{D511C4EE-1C88-43FE-9298-4A24F8B1845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22318" y="79374"/>
          <a:ext cx="825501" cy="685800"/>
        </a:xfrm>
        <a:prstGeom prst="rect">
          <a:avLst/>
        </a:prstGeom>
        <a:noFill/>
        <a:ln>
          <a:noFill/>
        </a:ln>
      </xdr:spPr>
    </xdr:pic>
    <xdr:clientData/>
  </xdr:twoCellAnchor>
  <xdr:twoCellAnchor>
    <xdr:from>
      <xdr:col>0</xdr:col>
      <xdr:colOff>85719</xdr:colOff>
      <xdr:row>0</xdr:row>
      <xdr:rowOff>87313</xdr:rowOff>
    </xdr:from>
    <xdr:to>
      <xdr:col>30</xdr:col>
      <xdr:colOff>9519</xdr:colOff>
      <xdr:row>0</xdr:row>
      <xdr:rowOff>747713</xdr:rowOff>
    </xdr:to>
    <xdr:sp macro="" textlink="[4]Cover!$D$3">
      <xdr:nvSpPr>
        <xdr:cNvPr id="4" name="TextBox 3">
          <a:extLst>
            <a:ext uri="{FF2B5EF4-FFF2-40B4-BE49-F238E27FC236}">
              <a16:creationId xmlns="" xmlns:a16="http://schemas.microsoft.com/office/drawing/2014/main" id="{4BB7C32B-F4F2-42EC-A8F6-1DD260B8060F}"/>
            </a:ext>
          </a:extLst>
        </xdr:cNvPr>
        <xdr:cNvSpPr txBox="1"/>
      </xdr:nvSpPr>
      <xdr:spPr>
        <a:xfrm>
          <a:off x="85719" y="87313"/>
          <a:ext cx="38779450" cy="660400"/>
        </a:xfrm>
        <a:prstGeom prst="rect">
          <a:avLst/>
        </a:prstGeom>
        <a:solidFill>
          <a:srgbClr val="0099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A647E0B-B9DD-45CB-86EF-FC6E5D6F1113}" type="TxLink">
            <a:rPr lang="en-US" sz="2400" b="1" i="0" u="none" strike="noStrike">
              <a:solidFill>
                <a:schemeClr val="bg1"/>
              </a:solidFill>
              <a:latin typeface="Calibri"/>
              <a:ea typeface="+mn-ea"/>
              <a:cs typeface="Calibri"/>
            </a:rPr>
            <a:pPr algn="l"/>
            <a:t>Symptomatic Test Demand Model</a:t>
          </a:fld>
          <a:endParaRPr lang="en-GB" sz="2400" b="1" i="0" u="none" strike="noStrike">
            <a:solidFill>
              <a:schemeClr val="bg1"/>
            </a:solidFill>
            <a:latin typeface="Calibri"/>
            <a:ea typeface="+mn-ea"/>
            <a:cs typeface="Calibri"/>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20639</xdr:colOff>
      <xdr:row>0</xdr:row>
      <xdr:rowOff>855662</xdr:rowOff>
    </xdr:from>
    <xdr:to>
      <xdr:col>6</xdr:col>
      <xdr:colOff>388939</xdr:colOff>
      <xdr:row>5</xdr:row>
      <xdr:rowOff>126999</xdr:rowOff>
    </xdr:to>
    <xdr:sp macro="" textlink="">
      <xdr:nvSpPr>
        <xdr:cNvPr id="2" name="TextBox 1">
          <a:extLst>
            <a:ext uri="{FF2B5EF4-FFF2-40B4-BE49-F238E27FC236}">
              <a16:creationId xmlns="" xmlns:a16="http://schemas.microsoft.com/office/drawing/2014/main" id="{3D0392E1-BEFF-47CB-99AB-57D1DA30133C}"/>
            </a:ext>
          </a:extLst>
        </xdr:cNvPr>
        <xdr:cNvSpPr txBox="1"/>
      </xdr:nvSpPr>
      <xdr:spPr>
        <a:xfrm>
          <a:off x="325439" y="855662"/>
          <a:ext cx="12720320" cy="856297"/>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solidFill>
            </a:rPr>
            <a:t>RESEARCH_Detection Rate</a:t>
          </a:r>
          <a:endParaRPr lang="en-GB" sz="1100" b="1" baseline="0">
            <a:solidFill>
              <a:schemeClr val="bg1"/>
            </a:solidFill>
          </a:endParaRPr>
        </a:p>
        <a:p>
          <a:r>
            <a:rPr lang="en-GB" sz="1100" b="0" baseline="0">
              <a:solidFill>
                <a:schemeClr val="bg1"/>
              </a:solidFill>
            </a:rPr>
            <a:t>Capturing model parameters from ONS Coronavirus Infection Survey and OFF-SEN Asymptomatic testing by channel.</a:t>
          </a:r>
        </a:p>
        <a:p>
          <a:endParaRPr lang="en-GB" sz="1100" b="0" baseline="0">
            <a:solidFill>
              <a:schemeClr val="bg1"/>
            </a:solidFill>
          </a:endParaRPr>
        </a:p>
        <a:p>
          <a:r>
            <a:rPr lang="en-GB" sz="1100" b="0" baseline="0">
              <a:solidFill>
                <a:schemeClr val="bg1"/>
              </a:solidFill>
            </a:rPr>
            <a:t>All data is for England and excludes care home testing.</a:t>
          </a:r>
        </a:p>
      </xdr:txBody>
    </xdr:sp>
    <xdr:clientData/>
  </xdr:twoCellAnchor>
  <xdr:twoCellAnchor editAs="oneCell">
    <xdr:from>
      <xdr:col>5</xdr:col>
      <xdr:colOff>266700</xdr:colOff>
      <xdr:row>0</xdr:row>
      <xdr:rowOff>111124</xdr:rowOff>
    </xdr:from>
    <xdr:to>
      <xdr:col>6</xdr:col>
      <xdr:colOff>277607</xdr:colOff>
      <xdr:row>0</xdr:row>
      <xdr:rowOff>796924</xdr:rowOff>
    </xdr:to>
    <xdr:pic>
      <xdr:nvPicPr>
        <xdr:cNvPr id="3" name="Picture 2">
          <a:extLst>
            <a:ext uri="{FF2B5EF4-FFF2-40B4-BE49-F238E27FC236}">
              <a16:creationId xmlns="" xmlns:a16="http://schemas.microsoft.com/office/drawing/2014/main" id="{57E21DA7-77FB-43BF-8781-942C10185B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15800" y="111124"/>
          <a:ext cx="818627" cy="685800"/>
        </a:xfrm>
        <a:prstGeom prst="rect">
          <a:avLst/>
        </a:prstGeom>
        <a:noFill/>
        <a:ln>
          <a:noFill/>
        </a:ln>
      </xdr:spPr>
    </xdr:pic>
    <xdr:clientData/>
  </xdr:twoCellAnchor>
  <xdr:twoCellAnchor>
    <xdr:from>
      <xdr:col>1</xdr:col>
      <xdr:colOff>15875</xdr:colOff>
      <xdr:row>0</xdr:row>
      <xdr:rowOff>119063</xdr:rowOff>
    </xdr:from>
    <xdr:to>
      <xdr:col>5</xdr:col>
      <xdr:colOff>209551</xdr:colOff>
      <xdr:row>0</xdr:row>
      <xdr:rowOff>779463</xdr:rowOff>
    </xdr:to>
    <xdr:sp macro="" textlink="[6]Cover!$D$3">
      <xdr:nvSpPr>
        <xdr:cNvPr id="4" name="TextBox 3">
          <a:extLst>
            <a:ext uri="{FF2B5EF4-FFF2-40B4-BE49-F238E27FC236}">
              <a16:creationId xmlns="" xmlns:a16="http://schemas.microsoft.com/office/drawing/2014/main" id="{9B8953E7-1C11-4186-B36C-A5C4623F8825}"/>
            </a:ext>
          </a:extLst>
        </xdr:cNvPr>
        <xdr:cNvSpPr txBox="1"/>
      </xdr:nvSpPr>
      <xdr:spPr>
        <a:xfrm>
          <a:off x="320675" y="119063"/>
          <a:ext cx="11737976" cy="660400"/>
        </a:xfrm>
        <a:prstGeom prst="rect">
          <a:avLst/>
        </a:prstGeom>
        <a:solidFill>
          <a:srgbClr val="0099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A647E0B-B9DD-45CB-86EF-FC6E5D6F1113}" type="TxLink">
            <a:rPr lang="en-US" sz="2400" b="1" i="0" u="none" strike="noStrike">
              <a:solidFill>
                <a:schemeClr val="bg1"/>
              </a:solidFill>
              <a:latin typeface="Calibri"/>
              <a:ea typeface="+mn-ea"/>
              <a:cs typeface="Calibri"/>
            </a:rPr>
            <a:pPr algn="l"/>
            <a:t>Symptomatic Test Demand Model</a:t>
          </a:fld>
          <a:endParaRPr lang="en-GB" sz="2400" b="1" i="0" u="none" strike="noStrike">
            <a:solidFill>
              <a:schemeClr val="bg1"/>
            </a:solidFill>
            <a:latin typeface="Calibri"/>
            <a:ea typeface="+mn-ea"/>
            <a:cs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418010</xdr:colOff>
      <xdr:row>1</xdr:row>
      <xdr:rowOff>43543</xdr:rowOff>
    </xdr:from>
    <xdr:to>
      <xdr:col>24</xdr:col>
      <xdr:colOff>207988</xdr:colOff>
      <xdr:row>37</xdr:row>
      <xdr:rowOff>68292</xdr:rowOff>
    </xdr:to>
    <xdr:pic>
      <xdr:nvPicPr>
        <xdr:cNvPr id="2" name="Picture 1">
          <a:extLst>
            <a:ext uri="{FF2B5EF4-FFF2-40B4-BE49-F238E27FC236}">
              <a16:creationId xmlns="" xmlns:a16="http://schemas.microsoft.com/office/drawing/2014/main" id="{DD3C8217-AC6D-4F6A-888A-007ECFBDFBA6}"/>
            </a:ext>
          </a:extLst>
        </xdr:cNvPr>
        <xdr:cNvPicPr>
          <a:picLocks noChangeAspect="1"/>
        </xdr:cNvPicPr>
      </xdr:nvPicPr>
      <xdr:blipFill>
        <a:blip xmlns:r="http://schemas.openxmlformats.org/officeDocument/2006/relationships" r:embed="rId1"/>
        <a:stretch>
          <a:fillRect/>
        </a:stretch>
      </xdr:blipFill>
      <xdr:spPr>
        <a:xfrm>
          <a:off x="9311639" y="217714"/>
          <a:ext cx="11263521" cy="629492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615053</xdr:colOff>
      <xdr:row>7</xdr:row>
      <xdr:rowOff>20245</xdr:rowOff>
    </xdr:from>
    <xdr:to>
      <xdr:col>19</xdr:col>
      <xdr:colOff>663313</xdr:colOff>
      <xdr:row>26</xdr:row>
      <xdr:rowOff>65966</xdr:rowOff>
    </xdr:to>
    <xdr:graphicFrame macro="">
      <xdr:nvGraphicFramePr>
        <xdr:cNvPr id="2" name="Chart 1">
          <a:extLst>
            <a:ext uri="{FF2B5EF4-FFF2-40B4-BE49-F238E27FC236}">
              <a16:creationId xmlns="" xmlns:a16="http://schemas.microsoft.com/office/drawing/2014/main" id="{E97FD72A-2F66-472E-9A20-ACE228BA9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ata\Users\jamkelly\Documents\20200917%20-%20COVID%20E2E%20Capacity%20Planning%20Model%20-%20v1.004%20JK.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hexchange.kahootz.com/Users/GBBULVD/BULHOME4/EMurray1/Data/Desktop/Files/Self%20Isolation%20Compensation/local_financial_support_for_isolation_v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hexchange.kahootz.com/$$ABFECA07-45E2-40CD-A126C8C3BD8AA1C0$$/contacts%20by%20UTLA%20analysis%20v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fakorede/AppData/Local/Microsoft/Windows/INetCache/Content.Outlook/YBP5PR5C/Symptomatic_Test_Demand_Model_v1.1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ms.gov.uk\data\Users\afakorede\AppData\Local\Microsoft\Windows\INetCache\Content.Outlook\YBP5PR5C\Symptomatic_Test_Demand_Model_v1.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ms.gov.uk\data\Users\Jonathan%20Poffley\AppData\Local\Microsoft\Windows\INetCache\Content.Outlook\2GHBIY65\Symptomatic_Test_Demand_Model_v1.6%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Contents"/>
      <sheetName val="Checklist"/>
      <sheetName val="Instructions"/>
      <sheetName val="Inputs&gt;&gt;"/>
      <sheetName val="Testing Network Capacity_A"/>
      <sheetName val="Test  Labs_A"/>
      <sheetName val="Actuals_A"/>
      <sheetName val="Capacity Allocation_A"/>
      <sheetName val="Return Profiles_A"/>
      <sheetName val="UseCases_A"/>
      <sheetName val="Calculations&gt;&gt;"/>
      <sheetName val="Testing Network Capacity_C"/>
      <sheetName val="RTS_C"/>
      <sheetName val="MTU_C"/>
      <sheetName val="AtHome_C"/>
      <sheetName val="Satellites_C"/>
      <sheetName val="Other_C"/>
      <sheetName val="UseCases_C"/>
      <sheetName val="Forecast_C"/>
      <sheetName val="Outputs&gt;&gt;"/>
      <sheetName val="14-day Outlook_Forecast_O"/>
      <sheetName val="12 Week View_O"/>
      <sheetName val="Unconstrained Capacity_O"/>
      <sheetName val="Lab Outputs&gt;&gt;"/>
      <sheetName val="LabByChannel Forecast_O"/>
      <sheetName val="ChannelByLab Forecast_O"/>
      <sheetName val="RTS LTS MTULabForecast_O"/>
      <sheetName val="Use Case Outputs&gt;&gt;"/>
      <sheetName val="14-Day Outlook_Use Case_O"/>
      <sheetName val="UseCaseByChannel Forecast_O"/>
      <sheetName val="ChannelByUseCase Forecast_O"/>
      <sheetName val="Hardcoded Outputs&gt;&gt;"/>
      <sheetName val="14-day Outlook Extract_O"/>
      <sheetName val="UseCaseByChannelTH Extract_O"/>
      <sheetName val="UseCaseByChannelFCST Extract_O"/>
      <sheetName val="UnconstrainedCapacityExtract_O"/>
      <sheetName val="LabByChannelForecastExtract_O"/>
      <sheetName val="ChannelByLab ForecastExtract_O"/>
      <sheetName val="RTS LTS MTULabForecastExtract_O"/>
      <sheetName val="TableList_10DayOutlook"/>
      <sheetName val="Sys&gt;&gt;"/>
      <sheetName val="Gen_A"/>
      <sheetName val="Styles_A"/>
      <sheetName val="Scen_A"/>
      <sheetName val="Lists_A"/>
      <sheetName val="sys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17">
          <cell r="L17">
            <v>43913</v>
          </cell>
        </row>
        <row r="20">
          <cell r="L20">
            <v>44091</v>
          </cell>
        </row>
        <row r="30">
          <cell r="L30">
            <v>1</v>
          </cell>
        </row>
        <row r="47">
          <cell r="L47">
            <v>0.1</v>
          </cell>
        </row>
      </sheetData>
      <sheetData sheetId="43"/>
      <sheetData sheetId="44"/>
      <sheetData sheetId="45">
        <row r="752">
          <cell r="E752" t="str">
            <v>Northern Ireland</v>
          </cell>
        </row>
        <row r="753">
          <cell r="E753" t="str">
            <v>UK Biocentre (Milton Keynes)</v>
          </cell>
        </row>
        <row r="754">
          <cell r="E754" t="str">
            <v>Medicines Discovery Catapult (Manchester)</v>
          </cell>
        </row>
        <row r="755">
          <cell r="E755" t="str">
            <v>University of Glasgow</v>
          </cell>
        </row>
        <row r="756">
          <cell r="E756" t="str">
            <v>AstraZeneca (Cambridge)</v>
          </cell>
        </row>
        <row r="757">
          <cell r="E757" t="str">
            <v>SHS (surge protection)</v>
          </cell>
        </row>
        <row r="758">
          <cell r="E758" t="str">
            <v>University of Birmingham</v>
          </cell>
        </row>
        <row r="759">
          <cell r="E759" t="str">
            <v>Source Bioscience</v>
          </cell>
        </row>
        <row r="760">
          <cell r="E760" t="str">
            <v>Immensa (Italy)</v>
          </cell>
        </row>
        <row r="761">
          <cell r="E761" t="str">
            <v>APHA Pillar 1</v>
          </cell>
        </row>
        <row r="762">
          <cell r="E762" t="str">
            <v>Oncologica</v>
          </cell>
        </row>
        <row r="763">
          <cell r="E763" t="str">
            <v>iDNA</v>
          </cell>
        </row>
        <row r="764">
          <cell r="E764" t="str">
            <v>Liverpool</v>
          </cell>
        </row>
        <row r="765">
          <cell r="E765" t="str">
            <v>ECOLOG (Europe)</v>
          </cell>
        </row>
        <row r="766">
          <cell r="E766" t="str">
            <v>PHE Labs</v>
          </cell>
        </row>
        <row r="767">
          <cell r="E767" t="str">
            <v>IP5 (Newport)</v>
          </cell>
        </row>
        <row r="768">
          <cell r="E768" t="str">
            <v>Screen4</v>
          </cell>
        </row>
        <row r="769">
          <cell r="E769" t="str">
            <v>Eurofins</v>
          </cell>
        </row>
        <row r="770">
          <cell r="E770" t="str">
            <v>Wales</v>
          </cell>
        </row>
        <row r="771">
          <cell r="E771" t="str">
            <v>[Spare]</v>
          </cell>
        </row>
        <row r="772">
          <cell r="E772" t="str">
            <v>N/A</v>
          </cell>
        </row>
      </sheetData>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ersion Control"/>
      <sheetName val="RESEARCH_CompEligbility"/>
      <sheetName val="all data"/>
      <sheetName val="mean contacts"/>
      <sheetName val="lad_daily_test_results_summ_2"/>
      <sheetName val="lad_daily_test_results_summary"/>
      <sheetName val="calcs updated areas of concern"/>
      <sheetName val="calcs requested areas"/>
      <sheetName val="calcs all areas"/>
      <sheetName val="calcs areas of concern"/>
      <sheetName val="Dist of isolators"/>
      <sheetName val="calcs weekly T&amp;T figures"/>
      <sheetName val="final assumptions"/>
    </sheetNames>
    <sheetDataSet>
      <sheetData sheetId="0" refreshError="1"/>
      <sheetData sheetId="1" refreshError="1"/>
      <sheetData sheetId="2" refreshError="1"/>
      <sheetData sheetId="3" refreshError="1"/>
      <sheetData sheetId="4">
        <row r="5">
          <cell r="A5" t="str">
            <v>LTLA</v>
          </cell>
          <cell r="B5" t="str">
            <v>UTLA</v>
          </cell>
          <cell r="C5" t="str">
            <v>total index</v>
          </cell>
          <cell r="D5" t="str">
            <v>index reached</v>
          </cell>
          <cell r="E5" t="str">
            <v>total contact (non-complex)</v>
          </cell>
          <cell r="F5" t="str">
            <v>contact reached (non-complex)</v>
          </cell>
          <cell r="G5" t="str">
            <v>non-complex contacts reached per original index</v>
          </cell>
          <cell r="H5" t="str">
            <v>% index reached</v>
          </cell>
          <cell r="I5" t="str">
            <v>% contact reached (non-complex)</v>
          </cell>
          <cell r="J5" t="str">
            <v>non-complex contact drop-off</v>
          </cell>
        </row>
        <row r="6">
          <cell r="A6" t="str">
            <v>Bury</v>
          </cell>
          <cell r="B6" t="str">
            <v>Bury</v>
          </cell>
          <cell r="C6">
            <v>41</v>
          </cell>
          <cell r="D6">
            <v>28</v>
          </cell>
          <cell r="E6">
            <v>109</v>
          </cell>
          <cell r="F6">
            <v>57</v>
          </cell>
          <cell r="G6">
            <v>1.3902439024390243</v>
          </cell>
          <cell r="H6">
            <v>0.68292682926829273</v>
          </cell>
          <cell r="I6">
            <v>0.52293577981651373</v>
          </cell>
          <cell r="J6">
            <v>0.35712687402103399</v>
          </cell>
        </row>
        <row r="7">
          <cell r="A7" t="str">
            <v>Manchester</v>
          </cell>
          <cell r="B7" t="str">
            <v>Manchester</v>
          </cell>
          <cell r="C7">
            <v>183</v>
          </cell>
          <cell r="D7">
            <v>149</v>
          </cell>
          <cell r="E7">
            <v>460</v>
          </cell>
          <cell r="F7">
            <v>276</v>
          </cell>
          <cell r="G7">
            <v>1.5081967213114753</v>
          </cell>
          <cell r="H7">
            <v>0.81420765027322406</v>
          </cell>
          <cell r="I7">
            <v>0.6</v>
          </cell>
          <cell r="J7">
            <v>0.4885245901639344</v>
          </cell>
        </row>
        <row r="8">
          <cell r="A8" t="str">
            <v>Oldham</v>
          </cell>
          <cell r="B8" t="str">
            <v>Oldham</v>
          </cell>
          <cell r="C8">
            <v>170</v>
          </cell>
          <cell r="D8">
            <v>130</v>
          </cell>
          <cell r="E8">
            <v>403</v>
          </cell>
          <cell r="F8">
            <v>218</v>
          </cell>
          <cell r="G8">
            <v>1.2823529411764707</v>
          </cell>
          <cell r="H8">
            <v>0.76470588235294112</v>
          </cell>
          <cell r="I8">
            <v>0.54094292803970223</v>
          </cell>
          <cell r="J8">
            <v>0.41366223908918404</v>
          </cell>
        </row>
        <row r="9">
          <cell r="A9" t="str">
            <v>Middlesbrough</v>
          </cell>
          <cell r="B9" t="str">
            <v>Middlesbrough</v>
          </cell>
          <cell r="C9">
            <v>18</v>
          </cell>
          <cell r="D9">
            <v>10</v>
          </cell>
          <cell r="E9">
            <v>30</v>
          </cell>
          <cell r="F9">
            <v>17</v>
          </cell>
          <cell r="G9">
            <v>0.94444444444444442</v>
          </cell>
          <cell r="H9">
            <v>0.55555555555555558</v>
          </cell>
          <cell r="I9">
            <v>0.56666666666666665</v>
          </cell>
          <cell r="J9">
            <v>0.31481481481481483</v>
          </cell>
        </row>
        <row r="10">
          <cell r="A10" t="str">
            <v>Rochdale</v>
          </cell>
          <cell r="B10" t="str">
            <v>Rochdale</v>
          </cell>
          <cell r="C10">
            <v>71</v>
          </cell>
          <cell r="D10">
            <v>55</v>
          </cell>
          <cell r="E10">
            <v>148</v>
          </cell>
          <cell r="F10">
            <v>88</v>
          </cell>
          <cell r="G10">
            <v>1.2394366197183098</v>
          </cell>
          <cell r="H10">
            <v>0.77464788732394363</v>
          </cell>
          <cell r="I10">
            <v>0.59459459459459463</v>
          </cell>
          <cell r="J10">
            <v>0.46060144651693946</v>
          </cell>
        </row>
        <row r="11">
          <cell r="A11" t="str">
            <v>Salford</v>
          </cell>
          <cell r="B11" t="str">
            <v>Salford</v>
          </cell>
          <cell r="C11">
            <v>75</v>
          </cell>
          <cell r="D11">
            <v>55</v>
          </cell>
          <cell r="E11">
            <v>155</v>
          </cell>
          <cell r="F11">
            <v>80</v>
          </cell>
          <cell r="G11">
            <v>1.0666666666666667</v>
          </cell>
          <cell r="H11">
            <v>0.73333333333333328</v>
          </cell>
          <cell r="I11">
            <v>0.5161290322580645</v>
          </cell>
          <cell r="J11">
            <v>0.37849462365591396</v>
          </cell>
        </row>
        <row r="12">
          <cell r="A12" t="str">
            <v>Tameside</v>
          </cell>
          <cell r="B12" t="str">
            <v>Tameside</v>
          </cell>
          <cell r="C12">
            <v>68</v>
          </cell>
          <cell r="D12">
            <v>54</v>
          </cell>
          <cell r="E12">
            <v>138</v>
          </cell>
          <cell r="F12">
            <v>81</v>
          </cell>
          <cell r="G12">
            <v>1.1911764705882353</v>
          </cell>
          <cell r="H12">
            <v>0.79411764705882348</v>
          </cell>
          <cell r="I12">
            <v>0.58695652173913049</v>
          </cell>
          <cell r="J12">
            <v>0.46611253196930946</v>
          </cell>
        </row>
        <row r="13">
          <cell r="A13" t="str">
            <v>Blackburn with Darwen</v>
          </cell>
          <cell r="B13" t="str">
            <v>Blackburn with Darwen</v>
          </cell>
          <cell r="C13">
            <v>110</v>
          </cell>
          <cell r="D13">
            <v>104</v>
          </cell>
          <cell r="E13">
            <v>302</v>
          </cell>
          <cell r="F13">
            <v>150</v>
          </cell>
          <cell r="G13">
            <v>1.3636363636363635</v>
          </cell>
          <cell r="H13">
            <v>0.94545454545454544</v>
          </cell>
          <cell r="I13">
            <v>0.49668874172185429</v>
          </cell>
          <cell r="J13">
            <v>0.46959662853702588</v>
          </cell>
        </row>
        <row r="14">
          <cell r="A14" t="str">
            <v>Leicester</v>
          </cell>
          <cell r="B14" t="str">
            <v>Leicester</v>
          </cell>
          <cell r="C14">
            <v>167</v>
          </cell>
          <cell r="D14">
            <v>139</v>
          </cell>
          <cell r="E14">
            <v>488</v>
          </cell>
          <cell r="F14">
            <v>283</v>
          </cell>
          <cell r="G14">
            <v>1.6946107784431137</v>
          </cell>
          <cell r="H14">
            <v>0.83233532934131738</v>
          </cell>
          <cell r="I14">
            <v>0.57991803278688525</v>
          </cell>
          <cell r="J14">
            <v>0.48268626681064103</v>
          </cell>
        </row>
        <row r="15">
          <cell r="A15" t="str">
            <v>Bradford</v>
          </cell>
          <cell r="B15" t="str">
            <v>Bradford</v>
          </cell>
          <cell r="C15">
            <v>255</v>
          </cell>
          <cell r="D15">
            <v>178</v>
          </cell>
          <cell r="E15">
            <v>639</v>
          </cell>
          <cell r="F15">
            <v>278</v>
          </cell>
          <cell r="G15">
            <v>1.0901960784313725</v>
          </cell>
          <cell r="H15">
            <v>0.69803921568627447</v>
          </cell>
          <cell r="I15">
            <v>0.4350547730829421</v>
          </cell>
          <cell r="J15">
            <v>0.303685292583387</v>
          </cell>
        </row>
        <row r="16">
          <cell r="A16" t="str">
            <v>Calderdale</v>
          </cell>
          <cell r="B16" t="str">
            <v>Calderdale</v>
          </cell>
          <cell r="C16">
            <v>88</v>
          </cell>
          <cell r="D16">
            <v>58</v>
          </cell>
          <cell r="E16">
            <v>175</v>
          </cell>
          <cell r="F16">
            <v>78</v>
          </cell>
          <cell r="G16">
            <v>0.88636363636363635</v>
          </cell>
          <cell r="H16">
            <v>0.65909090909090906</v>
          </cell>
          <cell r="I16">
            <v>0.44571428571428573</v>
          </cell>
          <cell r="J16">
            <v>0.29376623376623379</v>
          </cell>
        </row>
        <row r="17">
          <cell r="A17" t="str">
            <v>Swindon</v>
          </cell>
          <cell r="B17" t="str">
            <v>Swindon</v>
          </cell>
          <cell r="C17">
            <v>117</v>
          </cell>
          <cell r="D17">
            <v>102</v>
          </cell>
          <cell r="E17">
            <v>315</v>
          </cell>
          <cell r="F17">
            <v>193</v>
          </cell>
          <cell r="G17">
            <v>1.6495726495726495</v>
          </cell>
          <cell r="H17">
            <v>0.87179487179487181</v>
          </cell>
          <cell r="I17">
            <v>0.61269841269841274</v>
          </cell>
          <cell r="J17">
            <v>0.53414733414733417</v>
          </cell>
        </row>
        <row r="18">
          <cell r="A18" t="str">
            <v>Kirklees</v>
          </cell>
          <cell r="B18" t="str">
            <v>Kirklees</v>
          </cell>
          <cell r="C18">
            <v>111</v>
          </cell>
          <cell r="D18">
            <v>93</v>
          </cell>
          <cell r="E18">
            <v>216</v>
          </cell>
          <cell r="F18">
            <v>124</v>
          </cell>
          <cell r="G18">
            <v>1.117117117117117</v>
          </cell>
          <cell r="H18">
            <v>0.83783783783783783</v>
          </cell>
          <cell r="I18">
            <v>0.57407407407407407</v>
          </cell>
          <cell r="J18">
            <v>0.48098098098098097</v>
          </cell>
        </row>
        <row r="19">
          <cell r="A19" t="str">
            <v>Bolton</v>
          </cell>
          <cell r="B19" t="str">
            <v>Bolton</v>
          </cell>
          <cell r="C19">
            <v>70</v>
          </cell>
          <cell r="D19">
            <v>51</v>
          </cell>
          <cell r="E19">
            <v>199</v>
          </cell>
          <cell r="F19">
            <v>134</v>
          </cell>
          <cell r="G19">
            <v>1.9142857142857144</v>
          </cell>
          <cell r="H19">
            <v>0.72857142857142854</v>
          </cell>
          <cell r="I19">
            <v>0.6733668341708543</v>
          </cell>
          <cell r="J19">
            <v>0.49059583632447956</v>
          </cell>
        </row>
        <row r="20">
          <cell r="A20" t="str">
            <v>Northampton</v>
          </cell>
          <cell r="B20" t="str">
            <v>Northamptonshire</v>
          </cell>
          <cell r="C20">
            <v>139</v>
          </cell>
          <cell r="D20">
            <v>105</v>
          </cell>
          <cell r="E20">
            <v>295</v>
          </cell>
          <cell r="F20">
            <v>201</v>
          </cell>
          <cell r="G20">
            <v>1.4460431654676258</v>
          </cell>
          <cell r="H20">
            <v>0.75539568345323738</v>
          </cell>
          <cell r="I20">
            <v>0.68135593220338986</v>
          </cell>
          <cell r="J20">
            <v>0.51469333008169738</v>
          </cell>
        </row>
        <row r="21">
          <cell r="A21" t="str">
            <v>Newark and Sherwood</v>
          </cell>
          <cell r="B21" t="str">
            <v>Nottinghamshire</v>
          </cell>
          <cell r="C21">
            <v>52</v>
          </cell>
          <cell r="D21">
            <v>43</v>
          </cell>
          <cell r="E21">
            <v>159</v>
          </cell>
          <cell r="F21">
            <v>98</v>
          </cell>
          <cell r="G21">
            <v>1.8846153846153846</v>
          </cell>
          <cell r="H21">
            <v>0.82692307692307687</v>
          </cell>
          <cell r="I21">
            <v>0.61635220125786161</v>
          </cell>
          <cell r="J21">
            <v>0.50967585873246246</v>
          </cell>
        </row>
        <row r="22">
          <cell r="A22" t="str">
            <v>Burnley</v>
          </cell>
          <cell r="B22" t="str">
            <v>Lancashire</v>
          </cell>
          <cell r="C22">
            <v>251</v>
          </cell>
          <cell r="D22">
            <v>182</v>
          </cell>
          <cell r="E22">
            <v>505</v>
          </cell>
          <cell r="F22">
            <v>320</v>
          </cell>
          <cell r="G22">
            <v>1.2749003984063745</v>
          </cell>
          <cell r="H22">
            <v>0.72509960159362552</v>
          </cell>
          <cell r="I22">
            <v>0.63366336633663367</v>
          </cell>
          <cell r="J22">
            <v>0.45946905447516867</v>
          </cell>
        </row>
        <row r="23">
          <cell r="A23" t="str">
            <v>Hyndburn</v>
          </cell>
          <cell r="B23" t="str">
            <v>Lancashire</v>
          </cell>
          <cell r="C23">
            <v>251</v>
          </cell>
          <cell r="D23">
            <v>182</v>
          </cell>
          <cell r="E23">
            <v>505</v>
          </cell>
          <cell r="F23">
            <v>320</v>
          </cell>
          <cell r="G23">
            <v>1.2749003984063745</v>
          </cell>
          <cell r="H23">
            <v>0.72509960159362552</v>
          </cell>
          <cell r="I23">
            <v>0.63366336633663367</v>
          </cell>
          <cell r="J23">
            <v>0.45946905447516867</v>
          </cell>
        </row>
        <row r="24">
          <cell r="A24" t="str">
            <v>Pendle</v>
          </cell>
          <cell r="B24" t="str">
            <v>Lancashire</v>
          </cell>
          <cell r="C24">
            <v>251</v>
          </cell>
          <cell r="D24">
            <v>182</v>
          </cell>
          <cell r="E24">
            <v>505</v>
          </cell>
          <cell r="F24">
            <v>320</v>
          </cell>
          <cell r="G24">
            <v>1.2749003984063745</v>
          </cell>
          <cell r="H24">
            <v>0.72509960159362552</v>
          </cell>
          <cell r="I24">
            <v>0.63366336633663367</v>
          </cell>
          <cell r="J24">
            <v>0.45946905447516867</v>
          </cell>
        </row>
        <row r="25">
          <cell r="A25" t="str">
            <v>Preston</v>
          </cell>
          <cell r="B25" t="str">
            <v>Lancashire</v>
          </cell>
          <cell r="C25">
            <v>251</v>
          </cell>
          <cell r="D25">
            <v>182</v>
          </cell>
          <cell r="E25">
            <v>505</v>
          </cell>
          <cell r="F25">
            <v>320</v>
          </cell>
          <cell r="G25">
            <v>1.2749003984063745</v>
          </cell>
          <cell r="H25">
            <v>0.72509960159362552</v>
          </cell>
          <cell r="I25">
            <v>0.63366336633663367</v>
          </cell>
          <cell r="J25">
            <v>0.45946905447516867</v>
          </cell>
        </row>
      </sheetData>
      <sheetData sheetId="5">
        <row r="5">
          <cell r="O5" t="str">
            <v>Row Labels</v>
          </cell>
          <cell r="P5" t="str">
            <v>Sum of total (5th to 11th)</v>
          </cell>
          <cell r="Q5" t="str">
            <v>Sum of total (12th to 18th)</v>
          </cell>
          <cell r="R5" t="str">
            <v>Sum of total (19th to 25th)</v>
          </cell>
          <cell r="S5" t="str">
            <v>avge last 2 weeks</v>
          </cell>
        </row>
        <row r="6">
          <cell r="O6" t="str">
            <v>Blackburn with Darwen</v>
          </cell>
          <cell r="P6">
            <v>126</v>
          </cell>
          <cell r="Q6">
            <v>135</v>
          </cell>
          <cell r="R6">
            <v>103</v>
          </cell>
          <cell r="S6">
            <v>119</v>
          </cell>
        </row>
        <row r="7">
          <cell r="O7">
            <v>1</v>
          </cell>
          <cell r="P7">
            <v>1</v>
          </cell>
          <cell r="Q7">
            <v>1</v>
          </cell>
          <cell r="R7">
            <v>4</v>
          </cell>
          <cell r="S7">
            <v>2.5</v>
          </cell>
        </row>
        <row r="8">
          <cell r="O8">
            <v>2</v>
          </cell>
          <cell r="P8">
            <v>125</v>
          </cell>
          <cell r="Q8">
            <v>134</v>
          </cell>
          <cell r="R8">
            <v>99</v>
          </cell>
          <cell r="S8">
            <v>116.5</v>
          </cell>
        </row>
        <row r="9">
          <cell r="O9" t="str">
            <v>Bradford</v>
          </cell>
          <cell r="P9">
            <v>262</v>
          </cell>
          <cell r="Q9">
            <v>286</v>
          </cell>
          <cell r="R9">
            <v>308</v>
          </cell>
          <cell r="S9">
            <v>297</v>
          </cell>
        </row>
        <row r="10">
          <cell r="O10">
            <v>1</v>
          </cell>
          <cell r="P10">
            <v>8</v>
          </cell>
          <cell r="Q10">
            <v>9</v>
          </cell>
          <cell r="R10">
            <v>12</v>
          </cell>
          <cell r="S10">
            <v>10.5</v>
          </cell>
        </row>
        <row r="11">
          <cell r="O11">
            <v>2</v>
          </cell>
          <cell r="P11">
            <v>254</v>
          </cell>
          <cell r="Q11">
            <v>277</v>
          </cell>
          <cell r="R11">
            <v>296</v>
          </cell>
          <cell r="S11">
            <v>286.5</v>
          </cell>
        </row>
        <row r="12">
          <cell r="O12" t="str">
            <v>Calderdale</v>
          </cell>
          <cell r="P12">
            <v>54</v>
          </cell>
          <cell r="Q12">
            <v>83</v>
          </cell>
          <cell r="R12">
            <v>105</v>
          </cell>
          <cell r="S12">
            <v>94</v>
          </cell>
        </row>
        <row r="13">
          <cell r="O13">
            <v>1</v>
          </cell>
          <cell r="P13">
            <v>5</v>
          </cell>
          <cell r="Q13">
            <v>0</v>
          </cell>
          <cell r="R13">
            <v>2</v>
          </cell>
          <cell r="S13">
            <v>1</v>
          </cell>
        </row>
        <row r="14">
          <cell r="O14">
            <v>2</v>
          </cell>
          <cell r="P14">
            <v>49</v>
          </cell>
          <cell r="Q14">
            <v>83</v>
          </cell>
          <cell r="R14">
            <v>103</v>
          </cell>
          <cell r="S14">
            <v>93</v>
          </cell>
        </row>
        <row r="15">
          <cell r="O15" t="str">
            <v>Kirklees</v>
          </cell>
          <cell r="P15">
            <v>88</v>
          </cell>
          <cell r="Q15">
            <v>121</v>
          </cell>
          <cell r="R15">
            <v>132</v>
          </cell>
          <cell r="S15">
            <v>126.5</v>
          </cell>
        </row>
        <row r="16">
          <cell r="O16">
            <v>1</v>
          </cell>
          <cell r="P16">
            <v>6</v>
          </cell>
          <cell r="Q16">
            <v>13</v>
          </cell>
          <cell r="R16">
            <v>8</v>
          </cell>
          <cell r="S16">
            <v>10.5</v>
          </cell>
        </row>
        <row r="17">
          <cell r="O17">
            <v>2</v>
          </cell>
          <cell r="P17">
            <v>82</v>
          </cell>
          <cell r="Q17">
            <v>108</v>
          </cell>
          <cell r="R17">
            <v>124</v>
          </cell>
          <cell r="S17">
            <v>116</v>
          </cell>
        </row>
        <row r="18">
          <cell r="O18" t="str">
            <v>Leicester</v>
          </cell>
          <cell r="P18">
            <v>211</v>
          </cell>
          <cell r="Q18">
            <v>206</v>
          </cell>
          <cell r="R18">
            <v>236</v>
          </cell>
          <cell r="S18">
            <v>221</v>
          </cell>
        </row>
        <row r="19">
          <cell r="O19">
            <v>1</v>
          </cell>
          <cell r="P19">
            <v>9</v>
          </cell>
          <cell r="Q19">
            <v>8</v>
          </cell>
          <cell r="R19">
            <v>4</v>
          </cell>
          <cell r="S19">
            <v>6</v>
          </cell>
        </row>
        <row r="20">
          <cell r="O20">
            <v>2</v>
          </cell>
          <cell r="P20">
            <v>202</v>
          </cell>
          <cell r="Q20">
            <v>198</v>
          </cell>
          <cell r="R20">
            <v>232</v>
          </cell>
          <cell r="S20">
            <v>215</v>
          </cell>
        </row>
        <row r="21">
          <cell r="O21" t="str">
            <v>Northampton</v>
          </cell>
          <cell r="P21">
            <v>46</v>
          </cell>
          <cell r="Q21">
            <v>66</v>
          </cell>
          <cell r="R21">
            <v>85</v>
          </cell>
          <cell r="S21">
            <v>75.5</v>
          </cell>
        </row>
        <row r="22">
          <cell r="O22">
            <v>1</v>
          </cell>
          <cell r="P22">
            <v>7</v>
          </cell>
          <cell r="Q22">
            <v>4</v>
          </cell>
          <cell r="R22">
            <v>1</v>
          </cell>
          <cell r="S22">
            <v>2.5</v>
          </cell>
        </row>
        <row r="23">
          <cell r="O23">
            <v>2</v>
          </cell>
          <cell r="P23">
            <v>39</v>
          </cell>
          <cell r="Q23">
            <v>62</v>
          </cell>
          <cell r="R23">
            <v>84</v>
          </cell>
          <cell r="S23">
            <v>73</v>
          </cell>
        </row>
        <row r="24">
          <cell r="O24" t="str">
            <v>Pendle</v>
          </cell>
          <cell r="P24">
            <v>32</v>
          </cell>
          <cell r="Q24">
            <v>44</v>
          </cell>
          <cell r="R24">
            <v>92</v>
          </cell>
          <cell r="S24">
            <v>68</v>
          </cell>
        </row>
        <row r="25">
          <cell r="O25">
            <v>1</v>
          </cell>
          <cell r="P25">
            <v>3</v>
          </cell>
          <cell r="Q25">
            <v>8</v>
          </cell>
          <cell r="R25">
            <v>0</v>
          </cell>
          <cell r="S25">
            <v>4</v>
          </cell>
        </row>
        <row r="26">
          <cell r="O26">
            <v>2</v>
          </cell>
          <cell r="P26">
            <v>29</v>
          </cell>
          <cell r="Q26">
            <v>36</v>
          </cell>
          <cell r="R26">
            <v>92</v>
          </cell>
          <cell r="S26">
            <v>64</v>
          </cell>
        </row>
        <row r="27">
          <cell r="O27" t="str">
            <v>Rochdale</v>
          </cell>
          <cell r="P27">
            <v>81</v>
          </cell>
          <cell r="Q27">
            <v>66</v>
          </cell>
          <cell r="R27">
            <v>96</v>
          </cell>
          <cell r="S27">
            <v>81</v>
          </cell>
        </row>
        <row r="28">
          <cell r="O28">
            <v>1</v>
          </cell>
          <cell r="P28">
            <v>12</v>
          </cell>
          <cell r="Q28">
            <v>8</v>
          </cell>
          <cell r="R28">
            <v>2</v>
          </cell>
          <cell r="S28">
            <v>5</v>
          </cell>
        </row>
        <row r="29">
          <cell r="O29">
            <v>2</v>
          </cell>
          <cell r="P29">
            <v>69</v>
          </cell>
          <cell r="Q29">
            <v>58</v>
          </cell>
          <cell r="R29">
            <v>94</v>
          </cell>
          <cell r="S29">
            <v>76</v>
          </cell>
        </row>
        <row r="30">
          <cell r="O30" t="str">
            <v>Bolton</v>
          </cell>
          <cell r="P30">
            <v>48</v>
          </cell>
          <cell r="Q30">
            <v>66</v>
          </cell>
          <cell r="R30">
            <v>79</v>
          </cell>
          <cell r="S30">
            <v>72.5</v>
          </cell>
        </row>
        <row r="31">
          <cell r="O31">
            <v>1</v>
          </cell>
          <cell r="P31">
            <v>6</v>
          </cell>
          <cell r="Q31">
            <v>8</v>
          </cell>
          <cell r="R31">
            <v>7</v>
          </cell>
          <cell r="S31">
            <v>7.5</v>
          </cell>
        </row>
        <row r="32">
          <cell r="O32">
            <v>2</v>
          </cell>
          <cell r="P32">
            <v>42</v>
          </cell>
          <cell r="Q32">
            <v>58</v>
          </cell>
          <cell r="R32">
            <v>72</v>
          </cell>
          <cell r="S32">
            <v>65</v>
          </cell>
        </row>
        <row r="33">
          <cell r="O33" t="str">
            <v>Burnley</v>
          </cell>
          <cell r="P33">
            <v>22</v>
          </cell>
          <cell r="Q33">
            <v>19</v>
          </cell>
          <cell r="R33">
            <v>37</v>
          </cell>
          <cell r="S33">
            <v>28</v>
          </cell>
        </row>
        <row r="34">
          <cell r="O34">
            <v>1</v>
          </cell>
          <cell r="P34">
            <v>4</v>
          </cell>
          <cell r="Q34">
            <v>4</v>
          </cell>
          <cell r="R34">
            <v>0</v>
          </cell>
          <cell r="S34">
            <v>2</v>
          </cell>
        </row>
        <row r="35">
          <cell r="O35">
            <v>2</v>
          </cell>
          <cell r="P35">
            <v>18</v>
          </cell>
          <cell r="Q35">
            <v>15</v>
          </cell>
          <cell r="R35">
            <v>37</v>
          </cell>
          <cell r="S35">
            <v>26</v>
          </cell>
        </row>
        <row r="36">
          <cell r="O36" t="str">
            <v>Bury</v>
          </cell>
          <cell r="P36">
            <v>21</v>
          </cell>
          <cell r="Q36">
            <v>39</v>
          </cell>
          <cell r="R36">
            <v>51</v>
          </cell>
          <cell r="S36">
            <v>45</v>
          </cell>
        </row>
        <row r="37">
          <cell r="O37">
            <v>1</v>
          </cell>
          <cell r="P37">
            <v>1</v>
          </cell>
          <cell r="Q37">
            <v>1</v>
          </cell>
          <cell r="R37">
            <v>0</v>
          </cell>
          <cell r="S37">
            <v>0.5</v>
          </cell>
        </row>
        <row r="38">
          <cell r="O38">
            <v>2</v>
          </cell>
          <cell r="P38">
            <v>20</v>
          </cell>
          <cell r="Q38">
            <v>38</v>
          </cell>
          <cell r="R38">
            <v>51</v>
          </cell>
          <cell r="S38">
            <v>44.5</v>
          </cell>
        </row>
        <row r="39">
          <cell r="O39" t="str">
            <v>Hyndburn</v>
          </cell>
          <cell r="P39">
            <v>28</v>
          </cell>
          <cell r="Q39">
            <v>18</v>
          </cell>
          <cell r="R39">
            <v>23</v>
          </cell>
          <cell r="S39">
            <v>20.5</v>
          </cell>
        </row>
        <row r="40">
          <cell r="O40">
            <v>1</v>
          </cell>
          <cell r="P40">
            <v>2</v>
          </cell>
          <cell r="Q40">
            <v>3</v>
          </cell>
          <cell r="R40">
            <v>3</v>
          </cell>
          <cell r="S40">
            <v>3</v>
          </cell>
        </row>
        <row r="41">
          <cell r="O41">
            <v>2</v>
          </cell>
          <cell r="P41">
            <v>26</v>
          </cell>
          <cell r="Q41">
            <v>15</v>
          </cell>
          <cell r="R41">
            <v>20</v>
          </cell>
          <cell r="S41">
            <v>17.5</v>
          </cell>
        </row>
        <row r="42">
          <cell r="O42" t="str">
            <v>Manchester</v>
          </cell>
          <cell r="P42">
            <v>136</v>
          </cell>
          <cell r="Q42">
            <v>191</v>
          </cell>
          <cell r="R42">
            <v>206</v>
          </cell>
          <cell r="S42">
            <v>198.5</v>
          </cell>
        </row>
        <row r="43">
          <cell r="O43">
            <v>1</v>
          </cell>
          <cell r="P43">
            <v>15</v>
          </cell>
          <cell r="Q43">
            <v>26</v>
          </cell>
          <cell r="R43">
            <v>24</v>
          </cell>
          <cell r="S43">
            <v>25</v>
          </cell>
        </row>
        <row r="44">
          <cell r="O44">
            <v>2</v>
          </cell>
          <cell r="P44">
            <v>121</v>
          </cell>
          <cell r="Q44">
            <v>165</v>
          </cell>
          <cell r="R44">
            <v>182</v>
          </cell>
          <cell r="S44">
            <v>173.5</v>
          </cell>
        </row>
        <row r="45">
          <cell r="O45" t="str">
            <v>Newark and Sherwood</v>
          </cell>
          <cell r="P45">
            <v>7</v>
          </cell>
          <cell r="Q45">
            <v>23</v>
          </cell>
          <cell r="R45">
            <v>37</v>
          </cell>
          <cell r="S45">
            <v>30</v>
          </cell>
        </row>
        <row r="46">
          <cell r="O46">
            <v>1</v>
          </cell>
          <cell r="P46">
            <v>0</v>
          </cell>
          <cell r="Q46">
            <v>1</v>
          </cell>
          <cell r="R46">
            <v>1</v>
          </cell>
          <cell r="S46">
            <v>1</v>
          </cell>
        </row>
        <row r="47">
          <cell r="O47">
            <v>2</v>
          </cell>
          <cell r="P47">
            <v>7</v>
          </cell>
          <cell r="Q47">
            <v>22</v>
          </cell>
          <cell r="R47">
            <v>36</v>
          </cell>
          <cell r="S47">
            <v>29</v>
          </cell>
        </row>
        <row r="48">
          <cell r="O48" t="str">
            <v>Oldham</v>
          </cell>
          <cell r="P48">
            <v>136</v>
          </cell>
          <cell r="Q48">
            <v>137</v>
          </cell>
          <cell r="R48">
            <v>260</v>
          </cell>
          <cell r="S48">
            <v>198.5</v>
          </cell>
        </row>
        <row r="49">
          <cell r="O49">
            <v>1</v>
          </cell>
          <cell r="P49">
            <v>4</v>
          </cell>
          <cell r="Q49">
            <v>6</v>
          </cell>
          <cell r="R49">
            <v>9</v>
          </cell>
          <cell r="S49">
            <v>7.5</v>
          </cell>
        </row>
        <row r="50">
          <cell r="O50">
            <v>2</v>
          </cell>
          <cell r="P50">
            <v>132</v>
          </cell>
          <cell r="Q50">
            <v>131</v>
          </cell>
          <cell r="R50">
            <v>251</v>
          </cell>
          <cell r="S50">
            <v>191</v>
          </cell>
        </row>
        <row r="51">
          <cell r="O51" t="str">
            <v>Preston</v>
          </cell>
          <cell r="P51">
            <v>27</v>
          </cell>
          <cell r="Q51">
            <v>43</v>
          </cell>
          <cell r="R51">
            <v>62</v>
          </cell>
          <cell r="S51">
            <v>52.5</v>
          </cell>
        </row>
        <row r="52">
          <cell r="O52">
            <v>1</v>
          </cell>
          <cell r="P52">
            <v>3</v>
          </cell>
          <cell r="Q52">
            <v>2</v>
          </cell>
          <cell r="R52">
            <v>1</v>
          </cell>
          <cell r="S52">
            <v>1.5</v>
          </cell>
        </row>
        <row r="53">
          <cell r="O53">
            <v>2</v>
          </cell>
          <cell r="P53">
            <v>24</v>
          </cell>
          <cell r="Q53">
            <v>41</v>
          </cell>
          <cell r="R53">
            <v>61</v>
          </cell>
          <cell r="S53">
            <v>51</v>
          </cell>
        </row>
        <row r="54">
          <cell r="O54" t="str">
            <v>Salford</v>
          </cell>
          <cell r="P54">
            <v>48</v>
          </cell>
          <cell r="Q54">
            <v>72</v>
          </cell>
          <cell r="R54">
            <v>71</v>
          </cell>
          <cell r="S54">
            <v>71.5</v>
          </cell>
        </row>
        <row r="55">
          <cell r="O55">
            <v>1</v>
          </cell>
          <cell r="P55">
            <v>4</v>
          </cell>
          <cell r="Q55">
            <v>6</v>
          </cell>
          <cell r="R55">
            <v>4</v>
          </cell>
          <cell r="S55">
            <v>5</v>
          </cell>
        </row>
        <row r="56">
          <cell r="O56">
            <v>2</v>
          </cell>
          <cell r="P56">
            <v>44</v>
          </cell>
          <cell r="Q56">
            <v>66</v>
          </cell>
          <cell r="R56">
            <v>67</v>
          </cell>
          <cell r="S56">
            <v>66.5</v>
          </cell>
        </row>
        <row r="57">
          <cell r="O57" t="str">
            <v>Swindon</v>
          </cell>
          <cell r="P57">
            <v>48</v>
          </cell>
          <cell r="Q57">
            <v>113</v>
          </cell>
          <cell r="R57">
            <v>106</v>
          </cell>
          <cell r="S57">
            <v>109.5</v>
          </cell>
        </row>
        <row r="58">
          <cell r="O58">
            <v>1</v>
          </cell>
          <cell r="P58">
            <v>3</v>
          </cell>
          <cell r="Q58">
            <v>5</v>
          </cell>
          <cell r="R58">
            <v>3</v>
          </cell>
          <cell r="S58">
            <v>4</v>
          </cell>
        </row>
        <row r="59">
          <cell r="O59">
            <v>2</v>
          </cell>
          <cell r="P59">
            <v>45</v>
          </cell>
          <cell r="Q59">
            <v>108</v>
          </cell>
          <cell r="R59">
            <v>103</v>
          </cell>
          <cell r="S59">
            <v>105.5</v>
          </cell>
        </row>
        <row r="60">
          <cell r="O60" t="str">
            <v>Tameside</v>
          </cell>
          <cell r="P60">
            <v>38</v>
          </cell>
          <cell r="Q60">
            <v>61</v>
          </cell>
          <cell r="R60">
            <v>81</v>
          </cell>
          <cell r="S60">
            <v>71</v>
          </cell>
        </row>
        <row r="61">
          <cell r="O61">
            <v>1</v>
          </cell>
          <cell r="P61">
            <v>7</v>
          </cell>
          <cell r="Q61">
            <v>12</v>
          </cell>
          <cell r="R61">
            <v>18</v>
          </cell>
          <cell r="S61">
            <v>15</v>
          </cell>
        </row>
        <row r="62">
          <cell r="O62">
            <v>2</v>
          </cell>
          <cell r="P62">
            <v>31</v>
          </cell>
          <cell r="Q62">
            <v>49</v>
          </cell>
          <cell r="R62">
            <v>63</v>
          </cell>
          <cell r="S62">
            <v>56</v>
          </cell>
        </row>
      </sheetData>
      <sheetData sheetId="6">
        <row r="5">
          <cell r="O5" t="str">
            <v>Row Labels</v>
          </cell>
          <cell r="P5" t="str">
            <v>Sum of total (5th to 11th)</v>
          </cell>
          <cell r="Q5" t="str">
            <v>Sum of total (12th to 18th)</v>
          </cell>
          <cell r="R5" t="str">
            <v>Sum of total (19th to 25th)</v>
          </cell>
          <cell r="S5" t="str">
            <v>avge last 2 weeks</v>
          </cell>
        </row>
        <row r="6">
          <cell r="O6" t="str">
            <v>Blackburn with Darwen</v>
          </cell>
          <cell r="P6">
            <v>71</v>
          </cell>
          <cell r="Q6">
            <v>119</v>
          </cell>
          <cell r="R6">
            <v>122</v>
          </cell>
          <cell r="S6">
            <v>120.5</v>
          </cell>
        </row>
        <row r="7">
          <cell r="O7">
            <v>1</v>
          </cell>
          <cell r="P7">
            <v>4</v>
          </cell>
          <cell r="Q7">
            <v>4</v>
          </cell>
          <cell r="R7">
            <v>1</v>
          </cell>
          <cell r="S7">
            <v>2.5</v>
          </cell>
        </row>
        <row r="8">
          <cell r="O8">
            <v>2</v>
          </cell>
          <cell r="P8">
            <v>67</v>
          </cell>
          <cell r="Q8">
            <v>115</v>
          </cell>
          <cell r="R8">
            <v>121</v>
          </cell>
          <cell r="S8">
            <v>118</v>
          </cell>
        </row>
        <row r="9">
          <cell r="O9" t="str">
            <v>Bradford</v>
          </cell>
          <cell r="P9">
            <v>193</v>
          </cell>
          <cell r="Q9">
            <v>229</v>
          </cell>
          <cell r="R9">
            <v>260</v>
          </cell>
          <cell r="S9">
            <v>244.5</v>
          </cell>
        </row>
        <row r="10">
          <cell r="O10">
            <v>1</v>
          </cell>
          <cell r="P10">
            <v>14</v>
          </cell>
          <cell r="Q10">
            <v>12</v>
          </cell>
          <cell r="R10">
            <v>9</v>
          </cell>
          <cell r="S10">
            <v>10.5</v>
          </cell>
        </row>
        <row r="11">
          <cell r="O11">
            <v>2</v>
          </cell>
          <cell r="P11">
            <v>179</v>
          </cell>
          <cell r="Q11">
            <v>217</v>
          </cell>
          <cell r="R11">
            <v>251</v>
          </cell>
          <cell r="S11">
            <v>234</v>
          </cell>
        </row>
        <row r="12">
          <cell r="O12" t="str">
            <v>Calderdale</v>
          </cell>
          <cell r="P12">
            <v>45</v>
          </cell>
          <cell r="Q12">
            <v>49</v>
          </cell>
          <cell r="R12">
            <v>53</v>
          </cell>
          <cell r="S12">
            <v>51</v>
          </cell>
        </row>
        <row r="13">
          <cell r="O13">
            <v>1</v>
          </cell>
          <cell r="P13">
            <v>8</v>
          </cell>
          <cell r="Q13">
            <v>7</v>
          </cell>
          <cell r="R13">
            <v>5</v>
          </cell>
          <cell r="S13">
            <v>6</v>
          </cell>
        </row>
        <row r="14">
          <cell r="O14">
            <v>2</v>
          </cell>
          <cell r="P14">
            <v>37</v>
          </cell>
          <cell r="Q14">
            <v>42</v>
          </cell>
          <cell r="R14">
            <v>48</v>
          </cell>
          <cell r="S14">
            <v>45</v>
          </cell>
        </row>
        <row r="15">
          <cell r="O15" t="str">
            <v>Kirklees</v>
          </cell>
          <cell r="P15">
            <v>133</v>
          </cell>
          <cell r="Q15">
            <v>124</v>
          </cell>
          <cell r="R15">
            <v>87</v>
          </cell>
          <cell r="S15">
            <v>105.5</v>
          </cell>
        </row>
        <row r="16">
          <cell r="O16">
            <v>1</v>
          </cell>
          <cell r="P16">
            <v>5</v>
          </cell>
          <cell r="Q16">
            <v>6</v>
          </cell>
          <cell r="R16">
            <v>6</v>
          </cell>
          <cell r="S16">
            <v>6</v>
          </cell>
        </row>
        <row r="17">
          <cell r="O17">
            <v>2</v>
          </cell>
          <cell r="P17">
            <v>128</v>
          </cell>
          <cell r="Q17">
            <v>118</v>
          </cell>
          <cell r="R17">
            <v>81</v>
          </cell>
          <cell r="S17">
            <v>99.5</v>
          </cell>
        </row>
        <row r="18">
          <cell r="O18" t="str">
            <v>Leicester</v>
          </cell>
          <cell r="P18">
            <v>446</v>
          </cell>
          <cell r="Q18">
            <v>268</v>
          </cell>
          <cell r="R18">
            <v>208</v>
          </cell>
          <cell r="S18">
            <v>238</v>
          </cell>
        </row>
        <row r="19">
          <cell r="O19">
            <v>1</v>
          </cell>
          <cell r="P19">
            <v>22</v>
          </cell>
          <cell r="Q19">
            <v>21</v>
          </cell>
          <cell r="R19">
            <v>9</v>
          </cell>
          <cell r="S19">
            <v>15</v>
          </cell>
        </row>
        <row r="20">
          <cell r="O20">
            <v>2</v>
          </cell>
          <cell r="P20">
            <v>424</v>
          </cell>
          <cell r="Q20">
            <v>247</v>
          </cell>
          <cell r="R20">
            <v>199</v>
          </cell>
          <cell r="S20">
            <v>223</v>
          </cell>
        </row>
        <row r="21">
          <cell r="O21" t="str">
            <v>Luton</v>
          </cell>
          <cell r="P21">
            <v>51</v>
          </cell>
          <cell r="Q21">
            <v>63</v>
          </cell>
          <cell r="R21">
            <v>45</v>
          </cell>
          <cell r="S21">
            <v>54</v>
          </cell>
        </row>
        <row r="22">
          <cell r="O22">
            <v>1</v>
          </cell>
          <cell r="P22">
            <v>7</v>
          </cell>
          <cell r="Q22">
            <v>7</v>
          </cell>
          <cell r="R22">
            <v>8</v>
          </cell>
          <cell r="S22">
            <v>7.5</v>
          </cell>
        </row>
        <row r="23">
          <cell r="O23">
            <v>2</v>
          </cell>
          <cell r="P23">
            <v>44</v>
          </cell>
          <cell r="Q23">
            <v>56</v>
          </cell>
          <cell r="R23">
            <v>37</v>
          </cell>
          <cell r="S23">
            <v>46.5</v>
          </cell>
        </row>
        <row r="24">
          <cell r="O24" t="str">
            <v>Northampton</v>
          </cell>
          <cell r="P24">
            <v>51</v>
          </cell>
          <cell r="Q24">
            <v>62</v>
          </cell>
          <cell r="R24">
            <v>45</v>
          </cell>
          <cell r="S24">
            <v>53.5</v>
          </cell>
        </row>
        <row r="25">
          <cell r="O25">
            <v>1</v>
          </cell>
          <cell r="P25">
            <v>14</v>
          </cell>
          <cell r="Q25">
            <v>9</v>
          </cell>
          <cell r="R25">
            <v>7</v>
          </cell>
          <cell r="S25">
            <v>8</v>
          </cell>
        </row>
        <row r="26">
          <cell r="O26">
            <v>2</v>
          </cell>
          <cell r="P26">
            <v>37</v>
          </cell>
          <cell r="Q26">
            <v>53</v>
          </cell>
          <cell r="R26">
            <v>38</v>
          </cell>
          <cell r="S26">
            <v>45.5</v>
          </cell>
        </row>
        <row r="27">
          <cell r="O27" t="str">
            <v>Oadby and Wigston</v>
          </cell>
          <cell r="P27">
            <v>22</v>
          </cell>
          <cell r="Q27">
            <v>42</v>
          </cell>
          <cell r="R27">
            <v>15</v>
          </cell>
          <cell r="S27">
            <v>28.5</v>
          </cell>
        </row>
        <row r="28">
          <cell r="O28">
            <v>1</v>
          </cell>
          <cell r="P28">
            <v>3</v>
          </cell>
          <cell r="Q28">
            <v>3</v>
          </cell>
          <cell r="R28">
            <v>3</v>
          </cell>
          <cell r="S28">
            <v>3</v>
          </cell>
        </row>
        <row r="29">
          <cell r="O29">
            <v>2</v>
          </cell>
          <cell r="P29">
            <v>19</v>
          </cell>
          <cell r="Q29">
            <v>39</v>
          </cell>
          <cell r="R29">
            <v>12</v>
          </cell>
          <cell r="S29">
            <v>25.5</v>
          </cell>
        </row>
        <row r="30">
          <cell r="O30" t="str">
            <v>Pendle</v>
          </cell>
          <cell r="P30">
            <v>74</v>
          </cell>
          <cell r="Q30">
            <v>30</v>
          </cell>
          <cell r="R30">
            <v>30</v>
          </cell>
          <cell r="S30">
            <v>30</v>
          </cell>
        </row>
        <row r="31">
          <cell r="O31">
            <v>1</v>
          </cell>
          <cell r="P31">
            <v>2</v>
          </cell>
          <cell r="Q31">
            <v>2</v>
          </cell>
          <cell r="R31">
            <v>1</v>
          </cell>
          <cell r="S31">
            <v>1.5</v>
          </cell>
        </row>
        <row r="32">
          <cell r="O32">
            <v>2</v>
          </cell>
          <cell r="P32">
            <v>72</v>
          </cell>
          <cell r="Q32">
            <v>28</v>
          </cell>
          <cell r="R32">
            <v>29</v>
          </cell>
          <cell r="S32">
            <v>28.5</v>
          </cell>
        </row>
        <row r="33">
          <cell r="O33" t="str">
            <v>Peterborough</v>
          </cell>
          <cell r="P33">
            <v>71</v>
          </cell>
          <cell r="Q33">
            <v>45</v>
          </cell>
          <cell r="R33">
            <v>39</v>
          </cell>
          <cell r="S33">
            <v>42</v>
          </cell>
        </row>
        <row r="34">
          <cell r="O34">
            <v>1</v>
          </cell>
          <cell r="P34">
            <v>14</v>
          </cell>
          <cell r="Q34">
            <v>2</v>
          </cell>
          <cell r="R34">
            <v>6</v>
          </cell>
          <cell r="S34">
            <v>4</v>
          </cell>
        </row>
        <row r="35">
          <cell r="O35">
            <v>2</v>
          </cell>
          <cell r="P35">
            <v>57</v>
          </cell>
          <cell r="Q35">
            <v>43</v>
          </cell>
          <cell r="R35">
            <v>33</v>
          </cell>
          <cell r="S35">
            <v>38</v>
          </cell>
        </row>
        <row r="36">
          <cell r="O36" t="str">
            <v>Rochdale</v>
          </cell>
          <cell r="P36">
            <v>89</v>
          </cell>
          <cell r="Q36">
            <v>104</v>
          </cell>
          <cell r="R36">
            <v>81</v>
          </cell>
          <cell r="S36">
            <v>92.5</v>
          </cell>
        </row>
        <row r="37">
          <cell r="O37">
            <v>1</v>
          </cell>
          <cell r="P37">
            <v>6</v>
          </cell>
          <cell r="Q37">
            <v>19</v>
          </cell>
          <cell r="R37">
            <v>12</v>
          </cell>
          <cell r="S37">
            <v>15.5</v>
          </cell>
        </row>
        <row r="38">
          <cell r="O38">
            <v>2</v>
          </cell>
          <cell r="P38">
            <v>83</v>
          </cell>
          <cell r="Q38">
            <v>85</v>
          </cell>
          <cell r="R38">
            <v>69</v>
          </cell>
          <cell r="S38">
            <v>77</v>
          </cell>
        </row>
        <row r="39">
          <cell r="O39" t="str">
            <v>Grand Total</v>
          </cell>
          <cell r="P39">
            <v>1246</v>
          </cell>
          <cell r="Q39">
            <v>1135</v>
          </cell>
          <cell r="R39">
            <v>985</v>
          </cell>
          <cell r="S39">
            <v>1060</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TLA to UTLA map"/>
      <sheetName val="cases and contacts"/>
      <sheetName val="contact type"/>
      <sheetName val="calcs"/>
    </sheetNames>
    <sheetDataSet>
      <sheetData sheetId="0">
        <row r="6">
          <cell r="C6" t="str">
            <v>Bury</v>
          </cell>
          <cell r="D6" t="str">
            <v>E08000002</v>
          </cell>
          <cell r="E6" t="str">
            <v>Bury</v>
          </cell>
        </row>
        <row r="7">
          <cell r="C7" t="str">
            <v>Manchester</v>
          </cell>
          <cell r="D7" t="str">
            <v>E08000003</v>
          </cell>
          <cell r="E7" t="str">
            <v>Manchester</v>
          </cell>
        </row>
        <row r="8">
          <cell r="C8" t="str">
            <v>Oldham</v>
          </cell>
          <cell r="D8" t="str">
            <v>E08000004</v>
          </cell>
          <cell r="E8" t="str">
            <v>Oldham</v>
          </cell>
        </row>
        <row r="9">
          <cell r="C9" t="str">
            <v>Middlesbrough</v>
          </cell>
          <cell r="D9" t="str">
            <v>E06000002</v>
          </cell>
          <cell r="E9" t="str">
            <v>Middlesbrough</v>
          </cell>
        </row>
        <row r="10">
          <cell r="C10" t="str">
            <v>Rochdale</v>
          </cell>
          <cell r="D10" t="str">
            <v>E08000005</v>
          </cell>
          <cell r="E10" t="str">
            <v>Rochdale</v>
          </cell>
        </row>
        <row r="11">
          <cell r="C11" t="str">
            <v>Salford</v>
          </cell>
          <cell r="D11" t="str">
            <v>E08000006</v>
          </cell>
          <cell r="E11" t="str">
            <v>Salford</v>
          </cell>
        </row>
        <row r="12">
          <cell r="C12" t="str">
            <v>Tameside</v>
          </cell>
          <cell r="D12" t="str">
            <v>E08000008</v>
          </cell>
          <cell r="E12" t="str">
            <v>Tameside</v>
          </cell>
        </row>
        <row r="13">
          <cell r="C13" t="str">
            <v>Blackburn with Darwen</v>
          </cell>
          <cell r="D13" t="str">
            <v>E06000008</v>
          </cell>
          <cell r="E13" t="str">
            <v>Blackburn with Darwen</v>
          </cell>
        </row>
        <row r="14">
          <cell r="C14" t="str">
            <v>Leicester</v>
          </cell>
          <cell r="D14" t="str">
            <v>E06000016</v>
          </cell>
          <cell r="E14" t="str">
            <v>Leicester</v>
          </cell>
        </row>
        <row r="15">
          <cell r="C15" t="str">
            <v>Bradford</v>
          </cell>
          <cell r="D15" t="str">
            <v>E08000032</v>
          </cell>
          <cell r="E15" t="str">
            <v>Bradford</v>
          </cell>
        </row>
        <row r="16">
          <cell r="C16" t="str">
            <v>Calderdale</v>
          </cell>
          <cell r="D16" t="str">
            <v>E08000033</v>
          </cell>
          <cell r="E16" t="str">
            <v>Calderdale</v>
          </cell>
        </row>
        <row r="17">
          <cell r="C17" t="str">
            <v>Swindon</v>
          </cell>
          <cell r="D17" t="str">
            <v>E06000030</v>
          </cell>
          <cell r="E17" t="str">
            <v>Swindon</v>
          </cell>
        </row>
        <row r="18">
          <cell r="C18" t="str">
            <v>Kirklees</v>
          </cell>
          <cell r="D18" t="str">
            <v>E08000034</v>
          </cell>
          <cell r="E18" t="str">
            <v>Kirklees</v>
          </cell>
        </row>
        <row r="19">
          <cell r="C19" t="str">
            <v>Bolton</v>
          </cell>
          <cell r="D19" t="str">
            <v>E08000001</v>
          </cell>
          <cell r="E19" t="str">
            <v>Bolton</v>
          </cell>
        </row>
        <row r="20">
          <cell r="C20" t="str">
            <v>Northampton</v>
          </cell>
          <cell r="D20" t="str">
            <v>E10000021</v>
          </cell>
          <cell r="E20" t="str">
            <v>Northamptonshire</v>
          </cell>
        </row>
        <row r="21">
          <cell r="C21" t="str">
            <v>Newark and Sherwood</v>
          </cell>
          <cell r="D21" t="str">
            <v>E10000024</v>
          </cell>
          <cell r="E21" t="str">
            <v>Nottinghamshire</v>
          </cell>
        </row>
        <row r="22">
          <cell r="C22" t="str">
            <v>Burnley</v>
          </cell>
          <cell r="D22" t="str">
            <v>E10000017</v>
          </cell>
          <cell r="E22" t="str">
            <v>Lancashire</v>
          </cell>
        </row>
        <row r="23">
          <cell r="C23" t="str">
            <v>Hyndburn</v>
          </cell>
          <cell r="D23" t="str">
            <v>E10000017</v>
          </cell>
          <cell r="E23" t="str">
            <v>Lancashire</v>
          </cell>
        </row>
        <row r="24">
          <cell r="C24" t="str">
            <v>Pendle</v>
          </cell>
          <cell r="D24" t="str">
            <v>E10000017</v>
          </cell>
          <cell r="E24" t="str">
            <v>Lancashire</v>
          </cell>
        </row>
        <row r="25">
          <cell r="C25" t="str">
            <v>Preston</v>
          </cell>
          <cell r="D25" t="str">
            <v>E10000017</v>
          </cell>
          <cell r="E25" t="str">
            <v>Lancashire</v>
          </cell>
        </row>
      </sheetData>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ersion Control"/>
      <sheetName val="RESEARCH_Symp_Test_History"/>
      <sheetName val="RESEARCH_Detection_Rate"/>
      <sheetName val="INPUT_TTCE_Output"/>
      <sheetName val="INPUT_OFF SEN Testing by Channe"/>
      <sheetName val="INPUT_RWCS"/>
      <sheetName val="INPUT_SPI-M Combined"/>
      <sheetName val="CALC_Interpolation"/>
      <sheetName val="OUTPUT_symp_test_demand"/>
    </sheetNames>
    <sheetDataSet>
      <sheetData sheetId="0"/>
      <sheetData sheetId="1"/>
      <sheetData sheetId="2"/>
      <sheetData sheetId="3">
        <row r="24">
          <cell r="C24">
            <v>0.20457142857142854</v>
          </cell>
        </row>
      </sheetData>
      <sheetData sheetId="4">
        <row r="10">
          <cell r="B10" t="str">
            <v>date</v>
          </cell>
          <cell r="C10" t="str">
            <v>geography</v>
          </cell>
          <cell r="D10" t="str">
            <v>week_num</v>
          </cell>
          <cell r="E10" t="str">
            <v>lower_ili_symptomatics</v>
          </cell>
          <cell r="F10" t="str">
            <v>mid_ili_symptomatics</v>
          </cell>
          <cell r="G10" t="str">
            <v>upper_ili_symptomatics</v>
          </cell>
        </row>
        <row r="11">
          <cell r="B11">
            <v>44044</v>
          </cell>
          <cell r="C11" t="str">
            <v>England</v>
          </cell>
          <cell r="D11">
            <v>31</v>
          </cell>
          <cell r="E11">
            <v>10996.8749999999</v>
          </cell>
          <cell r="F11">
            <v>18168.749999999902</v>
          </cell>
          <cell r="G11">
            <v>25340.624999999902</v>
          </cell>
        </row>
        <row r="12">
          <cell r="B12">
            <v>44045</v>
          </cell>
          <cell r="C12" t="str">
            <v>England</v>
          </cell>
          <cell r="D12">
            <v>31</v>
          </cell>
          <cell r="E12">
            <v>11474.9999999999</v>
          </cell>
          <cell r="F12">
            <v>18328.124999999902</v>
          </cell>
          <cell r="G12">
            <v>25181.249999999902</v>
          </cell>
        </row>
        <row r="13">
          <cell r="B13">
            <v>44046</v>
          </cell>
          <cell r="C13" t="str">
            <v>England</v>
          </cell>
          <cell r="D13">
            <v>32</v>
          </cell>
          <cell r="E13">
            <v>11953.1249999999</v>
          </cell>
          <cell r="F13">
            <v>18487.499999999902</v>
          </cell>
          <cell r="G13">
            <v>25021.875</v>
          </cell>
        </row>
        <row r="14">
          <cell r="B14">
            <v>44047</v>
          </cell>
          <cell r="C14" t="str">
            <v>England</v>
          </cell>
          <cell r="D14">
            <v>32</v>
          </cell>
          <cell r="E14">
            <v>12431.2499999999</v>
          </cell>
          <cell r="F14">
            <v>18646.874999999902</v>
          </cell>
          <cell r="G14">
            <v>24862.5</v>
          </cell>
        </row>
        <row r="15">
          <cell r="B15">
            <v>44048</v>
          </cell>
          <cell r="C15" t="str">
            <v>England</v>
          </cell>
          <cell r="D15">
            <v>32</v>
          </cell>
          <cell r="E15">
            <v>12909.3749999999</v>
          </cell>
          <cell r="F15">
            <v>18806.249999999902</v>
          </cell>
          <cell r="G15">
            <v>24703.125</v>
          </cell>
        </row>
        <row r="16">
          <cell r="B16">
            <v>44049</v>
          </cell>
          <cell r="C16" t="str">
            <v>England</v>
          </cell>
          <cell r="D16">
            <v>32</v>
          </cell>
          <cell r="E16">
            <v>13387.4999999999</v>
          </cell>
          <cell r="F16">
            <v>18965.624999999902</v>
          </cell>
          <cell r="G16">
            <v>24543.75</v>
          </cell>
        </row>
        <row r="17">
          <cell r="B17">
            <v>44050</v>
          </cell>
          <cell r="C17" t="str">
            <v>England</v>
          </cell>
          <cell r="D17">
            <v>32</v>
          </cell>
          <cell r="E17">
            <v>12749.9999999999</v>
          </cell>
          <cell r="F17">
            <v>18487.499999999902</v>
          </cell>
          <cell r="G17">
            <v>24224.999999999902</v>
          </cell>
        </row>
        <row r="18">
          <cell r="B18">
            <v>44051</v>
          </cell>
          <cell r="C18" t="str">
            <v>England</v>
          </cell>
          <cell r="D18">
            <v>32</v>
          </cell>
          <cell r="E18">
            <v>12112.4999999999</v>
          </cell>
          <cell r="F18">
            <v>18009.374999999902</v>
          </cell>
          <cell r="G18">
            <v>23906.25</v>
          </cell>
        </row>
        <row r="19">
          <cell r="B19">
            <v>44052</v>
          </cell>
          <cell r="C19" t="str">
            <v>England</v>
          </cell>
          <cell r="D19">
            <v>32</v>
          </cell>
          <cell r="E19">
            <v>11474.9999999999</v>
          </cell>
          <cell r="F19">
            <v>17531.249999999902</v>
          </cell>
          <cell r="G19">
            <v>23587.5</v>
          </cell>
        </row>
        <row r="20">
          <cell r="B20">
            <v>44053</v>
          </cell>
          <cell r="C20" t="str">
            <v>England</v>
          </cell>
          <cell r="D20">
            <v>33</v>
          </cell>
          <cell r="E20">
            <v>10837.4999999999</v>
          </cell>
          <cell r="F20">
            <v>17053.124999999902</v>
          </cell>
          <cell r="G20">
            <v>23268.749999999902</v>
          </cell>
        </row>
        <row r="21">
          <cell r="B21">
            <v>44054</v>
          </cell>
          <cell r="C21" t="str">
            <v>England</v>
          </cell>
          <cell r="D21">
            <v>33</v>
          </cell>
          <cell r="E21">
            <v>10199.9999999999</v>
          </cell>
          <cell r="F21">
            <v>16574.999999999902</v>
          </cell>
          <cell r="G21">
            <v>22949.999999999902</v>
          </cell>
        </row>
        <row r="22">
          <cell r="B22">
            <v>44055</v>
          </cell>
          <cell r="C22" t="str">
            <v>England</v>
          </cell>
          <cell r="D22">
            <v>33</v>
          </cell>
          <cell r="E22">
            <v>9562.4999999999909</v>
          </cell>
          <cell r="F22">
            <v>16096.8749999999</v>
          </cell>
          <cell r="G22">
            <v>22631.249999999902</v>
          </cell>
        </row>
        <row r="23">
          <cell r="B23">
            <v>44056</v>
          </cell>
          <cell r="C23" t="str">
            <v>England</v>
          </cell>
          <cell r="D23">
            <v>33</v>
          </cell>
          <cell r="E23">
            <v>8924.9999999999909</v>
          </cell>
          <cell r="F23">
            <v>15618.7499999999</v>
          </cell>
          <cell r="G23">
            <v>22312.5</v>
          </cell>
        </row>
        <row r="24">
          <cell r="B24">
            <v>44057</v>
          </cell>
          <cell r="C24" t="str">
            <v>England</v>
          </cell>
          <cell r="D24">
            <v>33</v>
          </cell>
          <cell r="E24">
            <v>9084.3749999999909</v>
          </cell>
          <cell r="F24">
            <v>15937.4999999999</v>
          </cell>
          <cell r="G24">
            <v>22790.625</v>
          </cell>
        </row>
        <row r="25">
          <cell r="B25">
            <v>44058</v>
          </cell>
          <cell r="C25" t="str">
            <v>England</v>
          </cell>
          <cell r="D25">
            <v>33</v>
          </cell>
          <cell r="E25">
            <v>9243.7499999999909</v>
          </cell>
          <cell r="F25">
            <v>16256.2499999999</v>
          </cell>
          <cell r="G25">
            <v>23268.749999999902</v>
          </cell>
        </row>
        <row r="26">
          <cell r="B26">
            <v>44059</v>
          </cell>
          <cell r="C26" t="str">
            <v>England</v>
          </cell>
          <cell r="D26">
            <v>33</v>
          </cell>
          <cell r="E26">
            <v>9403.1249999999909</v>
          </cell>
          <cell r="F26">
            <v>16574.999999999902</v>
          </cell>
          <cell r="G26">
            <v>23746.875</v>
          </cell>
        </row>
        <row r="27">
          <cell r="B27">
            <v>44060</v>
          </cell>
          <cell r="C27" t="str">
            <v>England</v>
          </cell>
          <cell r="D27">
            <v>34</v>
          </cell>
          <cell r="E27">
            <v>9562.4999999999909</v>
          </cell>
          <cell r="F27">
            <v>16893.749999999902</v>
          </cell>
          <cell r="G27">
            <v>24224.999999999902</v>
          </cell>
        </row>
        <row r="28">
          <cell r="B28">
            <v>44061</v>
          </cell>
          <cell r="C28" t="str">
            <v>England</v>
          </cell>
          <cell r="D28">
            <v>34</v>
          </cell>
          <cell r="E28">
            <v>9721.8749999999909</v>
          </cell>
          <cell r="F28">
            <v>17212.499999999902</v>
          </cell>
          <cell r="G28">
            <v>24703.125</v>
          </cell>
        </row>
        <row r="29">
          <cell r="B29">
            <v>44062</v>
          </cell>
          <cell r="C29" t="str">
            <v>England</v>
          </cell>
          <cell r="D29">
            <v>34</v>
          </cell>
          <cell r="E29">
            <v>9881.2499999999909</v>
          </cell>
          <cell r="F29">
            <v>17531.249999999902</v>
          </cell>
          <cell r="G29">
            <v>25181.249999999902</v>
          </cell>
        </row>
        <row r="30">
          <cell r="B30">
            <v>44063</v>
          </cell>
          <cell r="C30" t="str">
            <v>England</v>
          </cell>
          <cell r="D30">
            <v>34</v>
          </cell>
          <cell r="E30">
            <v>10040.6249999999</v>
          </cell>
          <cell r="F30">
            <v>17849.999999999902</v>
          </cell>
          <cell r="G30">
            <v>25659.375</v>
          </cell>
        </row>
        <row r="31">
          <cell r="B31">
            <v>44064</v>
          </cell>
          <cell r="C31" t="str">
            <v>England</v>
          </cell>
          <cell r="D31">
            <v>34</v>
          </cell>
          <cell r="E31">
            <v>10359.3749999999</v>
          </cell>
          <cell r="F31">
            <v>18009.374999999902</v>
          </cell>
          <cell r="G31">
            <v>25659.375</v>
          </cell>
        </row>
        <row r="32">
          <cell r="B32">
            <v>44065</v>
          </cell>
          <cell r="C32" t="str">
            <v>England</v>
          </cell>
          <cell r="D32">
            <v>34</v>
          </cell>
          <cell r="E32">
            <v>10678.1249999999</v>
          </cell>
          <cell r="F32">
            <v>18168.749999999902</v>
          </cell>
          <cell r="G32">
            <v>25659.375</v>
          </cell>
        </row>
        <row r="33">
          <cell r="B33">
            <v>44066</v>
          </cell>
          <cell r="C33" t="str">
            <v>England</v>
          </cell>
          <cell r="D33">
            <v>34</v>
          </cell>
          <cell r="E33">
            <v>10996.8749999999</v>
          </cell>
          <cell r="F33">
            <v>18328.124999999902</v>
          </cell>
          <cell r="G33">
            <v>25659.375</v>
          </cell>
        </row>
        <row r="34">
          <cell r="B34">
            <v>44067</v>
          </cell>
          <cell r="C34" t="str">
            <v>England</v>
          </cell>
          <cell r="D34">
            <v>35</v>
          </cell>
          <cell r="E34">
            <v>11315.6249999999</v>
          </cell>
          <cell r="F34">
            <v>18487.499999999902</v>
          </cell>
          <cell r="G34">
            <v>25659.375</v>
          </cell>
        </row>
        <row r="35">
          <cell r="B35">
            <v>44068</v>
          </cell>
          <cell r="C35" t="str">
            <v>England</v>
          </cell>
          <cell r="D35">
            <v>35</v>
          </cell>
          <cell r="E35">
            <v>11634.3749999999</v>
          </cell>
          <cell r="F35">
            <v>18646.874999999902</v>
          </cell>
          <cell r="G35">
            <v>25659.375</v>
          </cell>
        </row>
        <row r="36">
          <cell r="B36">
            <v>44069</v>
          </cell>
          <cell r="C36" t="str">
            <v>England</v>
          </cell>
          <cell r="D36">
            <v>35</v>
          </cell>
          <cell r="E36">
            <v>11953.1249999999</v>
          </cell>
          <cell r="F36">
            <v>18806.249999999902</v>
          </cell>
          <cell r="G36">
            <v>25659.375</v>
          </cell>
        </row>
        <row r="37">
          <cell r="B37">
            <v>44070</v>
          </cell>
          <cell r="C37" t="str">
            <v>England</v>
          </cell>
          <cell r="D37">
            <v>35</v>
          </cell>
          <cell r="E37">
            <v>12271.8749999999</v>
          </cell>
          <cell r="F37">
            <v>18965.624999999902</v>
          </cell>
          <cell r="G37">
            <v>25659.375</v>
          </cell>
        </row>
        <row r="38">
          <cell r="B38">
            <v>44071</v>
          </cell>
          <cell r="C38" t="str">
            <v>England</v>
          </cell>
          <cell r="D38">
            <v>35</v>
          </cell>
          <cell r="E38">
            <v>12590.6249999999</v>
          </cell>
          <cell r="F38">
            <v>19603.124999999902</v>
          </cell>
          <cell r="G38">
            <v>26615.624999999902</v>
          </cell>
        </row>
        <row r="39">
          <cell r="B39">
            <v>44072</v>
          </cell>
          <cell r="C39" t="str">
            <v>England</v>
          </cell>
          <cell r="D39">
            <v>35</v>
          </cell>
          <cell r="E39">
            <v>12909.3749999999</v>
          </cell>
          <cell r="F39">
            <v>20240.624999999902</v>
          </cell>
          <cell r="G39">
            <v>27571.874999999902</v>
          </cell>
        </row>
        <row r="40">
          <cell r="B40">
            <v>44073</v>
          </cell>
          <cell r="C40" t="str">
            <v>England</v>
          </cell>
          <cell r="D40">
            <v>35</v>
          </cell>
          <cell r="E40">
            <v>13228.1249999999</v>
          </cell>
          <cell r="F40">
            <v>20878.124999999902</v>
          </cell>
          <cell r="G40">
            <v>28528.124999999902</v>
          </cell>
        </row>
        <row r="41">
          <cell r="B41">
            <v>44074</v>
          </cell>
          <cell r="C41" t="str">
            <v>England</v>
          </cell>
          <cell r="D41">
            <v>36</v>
          </cell>
          <cell r="E41">
            <v>13546.8749999999</v>
          </cell>
          <cell r="F41">
            <v>21515.624999999902</v>
          </cell>
          <cell r="G41">
            <v>29484.375</v>
          </cell>
        </row>
        <row r="42">
          <cell r="B42">
            <v>44075</v>
          </cell>
          <cell r="C42" t="str">
            <v>England</v>
          </cell>
          <cell r="D42">
            <v>36</v>
          </cell>
          <cell r="E42">
            <v>13865.6249999999</v>
          </cell>
          <cell r="F42">
            <v>22153.124999999902</v>
          </cell>
          <cell r="G42">
            <v>30440.625</v>
          </cell>
        </row>
        <row r="43">
          <cell r="B43">
            <v>44076</v>
          </cell>
          <cell r="C43" t="str">
            <v>England</v>
          </cell>
          <cell r="D43">
            <v>36</v>
          </cell>
          <cell r="E43">
            <v>14184.3749999999</v>
          </cell>
          <cell r="F43">
            <v>22790.624999999902</v>
          </cell>
          <cell r="G43">
            <v>31396.875</v>
          </cell>
        </row>
        <row r="44">
          <cell r="B44">
            <v>44077</v>
          </cell>
          <cell r="C44" t="str">
            <v>England</v>
          </cell>
          <cell r="D44">
            <v>36</v>
          </cell>
          <cell r="E44">
            <v>14503.1249999999</v>
          </cell>
          <cell r="F44">
            <v>23428.124999999902</v>
          </cell>
          <cell r="G44">
            <v>32353.124999999902</v>
          </cell>
        </row>
        <row r="45">
          <cell r="B45">
            <v>44078</v>
          </cell>
          <cell r="C45" t="str">
            <v>England</v>
          </cell>
          <cell r="D45">
            <v>36</v>
          </cell>
          <cell r="E45">
            <v>15140.6249999999</v>
          </cell>
          <cell r="F45">
            <v>24623.437499999902</v>
          </cell>
          <cell r="G45">
            <v>34106.249999999898</v>
          </cell>
        </row>
        <row r="46">
          <cell r="B46">
            <v>44079</v>
          </cell>
          <cell r="C46" t="str">
            <v>England</v>
          </cell>
          <cell r="D46">
            <v>36</v>
          </cell>
          <cell r="E46">
            <v>15778.1249999999</v>
          </cell>
          <cell r="F46">
            <v>25818.749999999902</v>
          </cell>
          <cell r="G46">
            <v>35859.375</v>
          </cell>
        </row>
        <row r="47">
          <cell r="B47">
            <v>44080</v>
          </cell>
          <cell r="C47" t="str">
            <v>England</v>
          </cell>
          <cell r="D47">
            <v>36</v>
          </cell>
          <cell r="E47">
            <v>16415.624999999902</v>
          </cell>
          <cell r="F47">
            <v>27014.062499999902</v>
          </cell>
          <cell r="G47">
            <v>37612.499999999898</v>
          </cell>
        </row>
        <row r="48">
          <cell r="B48">
            <v>44081</v>
          </cell>
          <cell r="C48" t="str">
            <v>England</v>
          </cell>
          <cell r="D48">
            <v>37</v>
          </cell>
          <cell r="E48">
            <v>17053.124999999902</v>
          </cell>
          <cell r="F48">
            <v>28209.374999999902</v>
          </cell>
          <cell r="G48">
            <v>39365.625</v>
          </cell>
        </row>
        <row r="49">
          <cell r="B49">
            <v>44082</v>
          </cell>
          <cell r="C49" t="str">
            <v>England</v>
          </cell>
          <cell r="D49">
            <v>37</v>
          </cell>
          <cell r="E49">
            <v>17690.624999999902</v>
          </cell>
          <cell r="F49">
            <v>29404.687499999902</v>
          </cell>
          <cell r="G49">
            <v>41118.75</v>
          </cell>
        </row>
        <row r="50">
          <cell r="B50">
            <v>44083</v>
          </cell>
          <cell r="C50" t="str">
            <v>England</v>
          </cell>
          <cell r="D50">
            <v>37</v>
          </cell>
          <cell r="E50">
            <v>18328.124999999902</v>
          </cell>
          <cell r="F50">
            <v>30599.999999999902</v>
          </cell>
          <cell r="G50">
            <v>42871.875</v>
          </cell>
        </row>
        <row r="51">
          <cell r="B51">
            <v>44084</v>
          </cell>
          <cell r="C51" t="str">
            <v>England</v>
          </cell>
          <cell r="D51">
            <v>37</v>
          </cell>
          <cell r="E51">
            <v>18965.624999999902</v>
          </cell>
          <cell r="F51">
            <v>31795.312499999902</v>
          </cell>
          <cell r="G51">
            <v>44625</v>
          </cell>
        </row>
        <row r="52">
          <cell r="B52">
            <v>44085</v>
          </cell>
          <cell r="C52" t="str">
            <v>England</v>
          </cell>
          <cell r="D52">
            <v>37</v>
          </cell>
          <cell r="E52">
            <v>20240.624999999902</v>
          </cell>
          <cell r="F52">
            <v>32193.749999999902</v>
          </cell>
          <cell r="G52">
            <v>44146.874999999898</v>
          </cell>
        </row>
        <row r="53">
          <cell r="B53">
            <v>44086</v>
          </cell>
          <cell r="C53" t="str">
            <v>England</v>
          </cell>
          <cell r="D53">
            <v>37</v>
          </cell>
          <cell r="E53">
            <v>21515.624999999902</v>
          </cell>
          <cell r="F53">
            <v>32592.187499999902</v>
          </cell>
          <cell r="G53">
            <v>43668.75</v>
          </cell>
        </row>
        <row r="54">
          <cell r="B54">
            <v>44087</v>
          </cell>
          <cell r="C54" t="str">
            <v>England</v>
          </cell>
          <cell r="D54">
            <v>37</v>
          </cell>
          <cell r="E54">
            <v>22790.624999999902</v>
          </cell>
          <cell r="F54">
            <v>32990.624999999898</v>
          </cell>
          <cell r="G54">
            <v>43190.624999999898</v>
          </cell>
        </row>
        <row r="55">
          <cell r="B55">
            <v>44088</v>
          </cell>
          <cell r="C55" t="str">
            <v>England</v>
          </cell>
          <cell r="D55">
            <v>38</v>
          </cell>
          <cell r="E55">
            <v>24065.624999999902</v>
          </cell>
          <cell r="F55">
            <v>33389.062499999898</v>
          </cell>
          <cell r="G55">
            <v>42712.5</v>
          </cell>
        </row>
        <row r="56">
          <cell r="B56">
            <v>44089</v>
          </cell>
          <cell r="C56" t="str">
            <v>England</v>
          </cell>
          <cell r="D56">
            <v>38</v>
          </cell>
          <cell r="E56">
            <v>25340.624999999902</v>
          </cell>
          <cell r="F56">
            <v>33787.499999999898</v>
          </cell>
          <cell r="G56">
            <v>42234.375</v>
          </cell>
        </row>
        <row r="57">
          <cell r="B57">
            <v>44090</v>
          </cell>
          <cell r="C57" t="str">
            <v>England</v>
          </cell>
          <cell r="D57">
            <v>38</v>
          </cell>
          <cell r="E57">
            <v>26615.624999999902</v>
          </cell>
          <cell r="F57">
            <v>34185.937499999898</v>
          </cell>
          <cell r="G57">
            <v>41756.25</v>
          </cell>
        </row>
        <row r="58">
          <cell r="B58">
            <v>44091</v>
          </cell>
          <cell r="C58" t="str">
            <v>England</v>
          </cell>
          <cell r="D58">
            <v>38</v>
          </cell>
          <cell r="E58">
            <v>27890.624999999902</v>
          </cell>
          <cell r="F58">
            <v>34584.374999999898</v>
          </cell>
          <cell r="G58">
            <v>41278.125</v>
          </cell>
        </row>
        <row r="59">
          <cell r="B59">
            <v>44092</v>
          </cell>
          <cell r="C59" t="str">
            <v>England</v>
          </cell>
          <cell r="D59">
            <v>38</v>
          </cell>
          <cell r="E59">
            <v>29006.249999999902</v>
          </cell>
          <cell r="F59">
            <v>36417.187499999898</v>
          </cell>
          <cell r="G59">
            <v>43828.125</v>
          </cell>
        </row>
        <row r="60">
          <cell r="B60">
            <v>44093</v>
          </cell>
          <cell r="C60" t="str">
            <v>England</v>
          </cell>
          <cell r="D60">
            <v>38</v>
          </cell>
          <cell r="E60">
            <v>30121.874999999902</v>
          </cell>
          <cell r="F60">
            <v>38249.999999999898</v>
          </cell>
          <cell r="G60">
            <v>46378.125</v>
          </cell>
        </row>
        <row r="61">
          <cell r="B61">
            <v>44094</v>
          </cell>
          <cell r="C61" t="str">
            <v>England</v>
          </cell>
          <cell r="D61">
            <v>38</v>
          </cell>
          <cell r="E61">
            <v>31237.499999999902</v>
          </cell>
          <cell r="F61">
            <v>40082.812499999898</v>
          </cell>
          <cell r="G61">
            <v>48928.125</v>
          </cell>
        </row>
        <row r="62">
          <cell r="B62">
            <v>44095</v>
          </cell>
          <cell r="C62" t="str">
            <v>England</v>
          </cell>
          <cell r="D62">
            <v>39</v>
          </cell>
          <cell r="E62">
            <v>32353.124999999902</v>
          </cell>
          <cell r="F62">
            <v>41915.624999999898</v>
          </cell>
          <cell r="G62">
            <v>51478.124999999898</v>
          </cell>
        </row>
        <row r="63">
          <cell r="B63">
            <v>44096</v>
          </cell>
          <cell r="C63" t="str">
            <v>England</v>
          </cell>
          <cell r="D63">
            <v>39</v>
          </cell>
          <cell r="E63">
            <v>33468.749999999898</v>
          </cell>
          <cell r="F63">
            <v>43748.437499999898</v>
          </cell>
          <cell r="G63">
            <v>54028.124999999898</v>
          </cell>
        </row>
        <row r="64">
          <cell r="B64">
            <v>44097</v>
          </cell>
          <cell r="C64" t="str">
            <v>England</v>
          </cell>
          <cell r="D64">
            <v>39</v>
          </cell>
          <cell r="E64">
            <v>34584.374999999898</v>
          </cell>
          <cell r="F64">
            <v>45581.249999999898</v>
          </cell>
          <cell r="G64">
            <v>56578.124999999898</v>
          </cell>
        </row>
        <row r="65">
          <cell r="B65">
            <v>44098</v>
          </cell>
          <cell r="C65" t="str">
            <v>England</v>
          </cell>
          <cell r="D65">
            <v>39</v>
          </cell>
          <cell r="E65">
            <v>35699.999999999898</v>
          </cell>
          <cell r="F65">
            <v>47414.062499999898</v>
          </cell>
          <cell r="G65">
            <v>59128.124999999898</v>
          </cell>
        </row>
        <row r="66">
          <cell r="B66">
            <v>44099</v>
          </cell>
          <cell r="C66" t="str">
            <v>England</v>
          </cell>
          <cell r="D66">
            <v>39</v>
          </cell>
          <cell r="E66">
            <v>36337.499999999898</v>
          </cell>
          <cell r="F66">
            <v>48449.999999999898</v>
          </cell>
          <cell r="G66">
            <v>60562.5</v>
          </cell>
        </row>
        <row r="67">
          <cell r="B67">
            <v>44100</v>
          </cell>
          <cell r="C67" t="str">
            <v>England</v>
          </cell>
          <cell r="D67">
            <v>39</v>
          </cell>
          <cell r="E67">
            <v>36974.999999999898</v>
          </cell>
          <cell r="F67">
            <v>49485.9375</v>
          </cell>
          <cell r="G67">
            <v>61996.875</v>
          </cell>
        </row>
        <row r="68">
          <cell r="B68">
            <v>44101</v>
          </cell>
          <cell r="C68" t="str">
            <v>England</v>
          </cell>
          <cell r="D68">
            <v>39</v>
          </cell>
          <cell r="E68">
            <v>37612.499999999898</v>
          </cell>
          <cell r="F68">
            <v>50521.875</v>
          </cell>
          <cell r="G68">
            <v>63431.25</v>
          </cell>
        </row>
        <row r="69">
          <cell r="B69">
            <v>44102</v>
          </cell>
          <cell r="C69" t="str">
            <v>England</v>
          </cell>
          <cell r="D69">
            <v>40</v>
          </cell>
          <cell r="E69">
            <v>38249.999999999898</v>
          </cell>
          <cell r="F69">
            <v>51557.812499999898</v>
          </cell>
          <cell r="G69">
            <v>64865.624999999898</v>
          </cell>
        </row>
        <row r="70">
          <cell r="B70">
            <v>44103</v>
          </cell>
          <cell r="C70" t="str">
            <v>England</v>
          </cell>
          <cell r="D70">
            <v>40</v>
          </cell>
          <cell r="E70">
            <v>38887.499999999898</v>
          </cell>
          <cell r="F70">
            <v>52593.749999999898</v>
          </cell>
          <cell r="G70">
            <v>66300</v>
          </cell>
        </row>
        <row r="71">
          <cell r="B71">
            <v>44104</v>
          </cell>
          <cell r="C71" t="str">
            <v>England</v>
          </cell>
          <cell r="D71">
            <v>40</v>
          </cell>
          <cell r="E71">
            <v>39524.999999999898</v>
          </cell>
          <cell r="F71">
            <v>53629.6875</v>
          </cell>
          <cell r="G71">
            <v>67734.375</v>
          </cell>
        </row>
        <row r="72">
          <cell r="B72">
            <v>44105</v>
          </cell>
          <cell r="C72" t="str">
            <v>England</v>
          </cell>
          <cell r="D72">
            <v>40</v>
          </cell>
          <cell r="E72">
            <v>40162.499999999898</v>
          </cell>
          <cell r="F72">
            <v>54665.625</v>
          </cell>
          <cell r="G72">
            <v>69168.75</v>
          </cell>
        </row>
        <row r="73">
          <cell r="B73">
            <v>44106</v>
          </cell>
          <cell r="C73" t="str">
            <v>England</v>
          </cell>
          <cell r="D73">
            <v>40</v>
          </cell>
          <cell r="E73">
            <v>40481.249999999898</v>
          </cell>
          <cell r="F73">
            <v>55860.9375</v>
          </cell>
          <cell r="G73">
            <v>71240.625</v>
          </cell>
        </row>
        <row r="74">
          <cell r="B74">
            <v>44107</v>
          </cell>
          <cell r="C74" t="str">
            <v>England</v>
          </cell>
          <cell r="D74">
            <v>40</v>
          </cell>
          <cell r="E74">
            <v>40799.999999999898</v>
          </cell>
          <cell r="F74">
            <v>57056.249999999898</v>
          </cell>
          <cell r="G74">
            <v>73312.5</v>
          </cell>
        </row>
        <row r="75">
          <cell r="B75">
            <v>44108</v>
          </cell>
          <cell r="C75" t="str">
            <v>England</v>
          </cell>
          <cell r="D75">
            <v>40</v>
          </cell>
          <cell r="E75">
            <v>41118.749999999898</v>
          </cell>
          <cell r="F75">
            <v>58251.562499999898</v>
          </cell>
          <cell r="G75">
            <v>75384.375</v>
          </cell>
        </row>
        <row r="76">
          <cell r="B76">
            <v>44109</v>
          </cell>
          <cell r="C76" t="str">
            <v>England</v>
          </cell>
          <cell r="D76">
            <v>41</v>
          </cell>
          <cell r="E76">
            <v>41437.499999999898</v>
          </cell>
          <cell r="F76">
            <v>59446.875</v>
          </cell>
          <cell r="G76">
            <v>77456.249999999898</v>
          </cell>
        </row>
        <row r="77">
          <cell r="B77">
            <v>44110</v>
          </cell>
          <cell r="C77" t="str">
            <v>England</v>
          </cell>
          <cell r="D77">
            <v>41</v>
          </cell>
          <cell r="E77">
            <v>41756.249999999898</v>
          </cell>
          <cell r="F77">
            <v>60642.1875</v>
          </cell>
          <cell r="G77">
            <v>79528.125</v>
          </cell>
        </row>
        <row r="78">
          <cell r="B78">
            <v>44111</v>
          </cell>
          <cell r="C78" t="str">
            <v>England</v>
          </cell>
          <cell r="D78">
            <v>41</v>
          </cell>
          <cell r="E78">
            <v>42074.999999999898</v>
          </cell>
          <cell r="F78">
            <v>61837.499999999898</v>
          </cell>
          <cell r="G78">
            <v>81599.999999999898</v>
          </cell>
        </row>
        <row r="79">
          <cell r="B79">
            <v>44112</v>
          </cell>
          <cell r="C79" t="str">
            <v>England</v>
          </cell>
          <cell r="D79">
            <v>41</v>
          </cell>
          <cell r="E79">
            <v>42393.749999999898</v>
          </cell>
          <cell r="F79">
            <v>63032.812499999898</v>
          </cell>
          <cell r="G79">
            <v>83671.875</v>
          </cell>
        </row>
        <row r="80">
          <cell r="B80">
            <v>44113</v>
          </cell>
          <cell r="C80" t="str">
            <v>England</v>
          </cell>
          <cell r="D80">
            <v>41</v>
          </cell>
          <cell r="E80">
            <v>42871.874999999898</v>
          </cell>
          <cell r="F80">
            <v>62873.4375</v>
          </cell>
          <cell r="G80">
            <v>82875</v>
          </cell>
        </row>
        <row r="81">
          <cell r="B81">
            <v>44114</v>
          </cell>
          <cell r="C81" t="str">
            <v>England</v>
          </cell>
          <cell r="D81">
            <v>41</v>
          </cell>
          <cell r="E81">
            <v>43349.999999999898</v>
          </cell>
          <cell r="F81">
            <v>62714.062499999898</v>
          </cell>
          <cell r="G81">
            <v>82078.125</v>
          </cell>
        </row>
        <row r="82">
          <cell r="B82">
            <v>44115</v>
          </cell>
          <cell r="C82" t="str">
            <v>England</v>
          </cell>
          <cell r="D82">
            <v>41</v>
          </cell>
          <cell r="E82">
            <v>43828.124999999898</v>
          </cell>
          <cell r="F82">
            <v>62554.6875</v>
          </cell>
          <cell r="G82">
            <v>81281.25</v>
          </cell>
        </row>
        <row r="83">
          <cell r="B83">
            <v>44116</v>
          </cell>
          <cell r="C83" t="str">
            <v>England</v>
          </cell>
          <cell r="D83">
            <v>42</v>
          </cell>
          <cell r="E83">
            <v>44306.249999999898</v>
          </cell>
          <cell r="F83">
            <v>62395.312499999898</v>
          </cell>
          <cell r="G83">
            <v>80484.374999999898</v>
          </cell>
        </row>
        <row r="84">
          <cell r="B84">
            <v>44117</v>
          </cell>
          <cell r="C84" t="str">
            <v>England</v>
          </cell>
          <cell r="D84">
            <v>42</v>
          </cell>
          <cell r="E84">
            <v>44784.374999999898</v>
          </cell>
          <cell r="F84">
            <v>62235.9375</v>
          </cell>
          <cell r="G84">
            <v>79687.499999999898</v>
          </cell>
        </row>
        <row r="85">
          <cell r="B85">
            <v>44118</v>
          </cell>
          <cell r="C85" t="str">
            <v>England</v>
          </cell>
          <cell r="D85">
            <v>42</v>
          </cell>
          <cell r="E85">
            <v>45262.499999999898</v>
          </cell>
          <cell r="F85">
            <v>62076.562499999898</v>
          </cell>
          <cell r="G85">
            <v>78890.625</v>
          </cell>
        </row>
        <row r="86">
          <cell r="B86">
            <v>44119</v>
          </cell>
          <cell r="C86" t="str">
            <v>England</v>
          </cell>
          <cell r="D86">
            <v>42</v>
          </cell>
          <cell r="E86">
            <v>45740.624999999898</v>
          </cell>
          <cell r="F86">
            <v>61917.187499999898</v>
          </cell>
          <cell r="G86">
            <v>78093.75</v>
          </cell>
        </row>
        <row r="87">
          <cell r="B87">
            <v>44120</v>
          </cell>
          <cell r="C87" t="str">
            <v>England</v>
          </cell>
          <cell r="D87">
            <v>42</v>
          </cell>
          <cell r="E87">
            <v>44943.749999999898</v>
          </cell>
          <cell r="F87">
            <v>61359.374999999898</v>
          </cell>
          <cell r="G87">
            <v>77775</v>
          </cell>
        </row>
        <row r="88">
          <cell r="B88">
            <v>44121</v>
          </cell>
          <cell r="C88" t="str">
            <v>England</v>
          </cell>
          <cell r="D88">
            <v>42</v>
          </cell>
          <cell r="E88">
            <v>44146.874999999898</v>
          </cell>
          <cell r="F88">
            <v>60801.562499999898</v>
          </cell>
          <cell r="G88">
            <v>77456.249999999898</v>
          </cell>
        </row>
        <row r="89">
          <cell r="B89">
            <v>44122</v>
          </cell>
          <cell r="C89" t="str">
            <v>England</v>
          </cell>
          <cell r="D89">
            <v>42</v>
          </cell>
          <cell r="E89">
            <v>43349.999999999898</v>
          </cell>
          <cell r="F89">
            <v>60243.749999999898</v>
          </cell>
          <cell r="G89">
            <v>77137.499999999898</v>
          </cell>
        </row>
        <row r="90">
          <cell r="B90">
            <v>44123</v>
          </cell>
          <cell r="C90" t="str">
            <v>England</v>
          </cell>
          <cell r="D90">
            <v>43</v>
          </cell>
          <cell r="E90">
            <v>42553.124999999898</v>
          </cell>
          <cell r="F90">
            <v>59685.937499999898</v>
          </cell>
          <cell r="G90">
            <v>76818.75</v>
          </cell>
        </row>
        <row r="91">
          <cell r="B91">
            <v>44124</v>
          </cell>
          <cell r="C91" t="str">
            <v>England</v>
          </cell>
          <cell r="D91">
            <v>43</v>
          </cell>
          <cell r="E91">
            <v>41756.249999999898</v>
          </cell>
          <cell r="F91">
            <v>59128.124999999898</v>
          </cell>
          <cell r="G91">
            <v>76500</v>
          </cell>
        </row>
        <row r="92">
          <cell r="B92">
            <v>44125</v>
          </cell>
          <cell r="C92" t="str">
            <v>England</v>
          </cell>
          <cell r="D92">
            <v>43</v>
          </cell>
          <cell r="E92">
            <v>40959.374999999898</v>
          </cell>
          <cell r="F92">
            <v>58570.312499999898</v>
          </cell>
          <cell r="G92">
            <v>76181.25</v>
          </cell>
        </row>
        <row r="93">
          <cell r="B93">
            <v>44126</v>
          </cell>
          <cell r="C93" t="str">
            <v>England</v>
          </cell>
          <cell r="D93">
            <v>43</v>
          </cell>
          <cell r="E93">
            <v>40162.499999999898</v>
          </cell>
          <cell r="F93">
            <v>58012.499999999898</v>
          </cell>
          <cell r="G93">
            <v>75862.5</v>
          </cell>
        </row>
        <row r="94">
          <cell r="B94">
            <v>44127</v>
          </cell>
          <cell r="C94" t="str">
            <v>England</v>
          </cell>
          <cell r="D94">
            <v>43</v>
          </cell>
          <cell r="E94">
            <v>40481.249999999898</v>
          </cell>
          <cell r="F94">
            <v>58092.1875</v>
          </cell>
          <cell r="G94">
            <v>75703.125</v>
          </cell>
        </row>
        <row r="95">
          <cell r="B95">
            <v>44128</v>
          </cell>
          <cell r="C95" t="str">
            <v>England</v>
          </cell>
          <cell r="D95">
            <v>43</v>
          </cell>
          <cell r="E95">
            <v>40799.999999999898</v>
          </cell>
          <cell r="F95">
            <v>58171.874999999898</v>
          </cell>
          <cell r="G95">
            <v>75543.75</v>
          </cell>
        </row>
        <row r="96">
          <cell r="B96">
            <v>44129</v>
          </cell>
          <cell r="C96" t="str">
            <v>England</v>
          </cell>
          <cell r="D96">
            <v>43</v>
          </cell>
          <cell r="E96">
            <v>41118.749999999898</v>
          </cell>
          <cell r="F96">
            <v>58251.562499999898</v>
          </cell>
          <cell r="G96">
            <v>75384.375</v>
          </cell>
        </row>
        <row r="97">
          <cell r="B97">
            <v>44130</v>
          </cell>
          <cell r="C97" t="str">
            <v>England</v>
          </cell>
          <cell r="D97">
            <v>44</v>
          </cell>
          <cell r="E97">
            <v>41437.499999999898</v>
          </cell>
          <cell r="F97">
            <v>58331.25</v>
          </cell>
          <cell r="G97">
            <v>75224.999999999898</v>
          </cell>
        </row>
        <row r="98">
          <cell r="B98">
            <v>44131</v>
          </cell>
          <cell r="C98" t="str">
            <v>England</v>
          </cell>
          <cell r="D98">
            <v>44</v>
          </cell>
          <cell r="E98">
            <v>41756.249999999898</v>
          </cell>
          <cell r="F98">
            <v>58410.9375</v>
          </cell>
          <cell r="G98">
            <v>75065.625</v>
          </cell>
        </row>
        <row r="99">
          <cell r="B99">
            <v>44132</v>
          </cell>
          <cell r="C99" t="str">
            <v>England</v>
          </cell>
          <cell r="D99">
            <v>44</v>
          </cell>
          <cell r="E99">
            <v>42074.999999999898</v>
          </cell>
          <cell r="F99">
            <v>58490.624999999898</v>
          </cell>
          <cell r="G99">
            <v>74906.249999999898</v>
          </cell>
        </row>
        <row r="100">
          <cell r="B100">
            <v>44133</v>
          </cell>
          <cell r="C100" t="str">
            <v>England</v>
          </cell>
          <cell r="D100">
            <v>44</v>
          </cell>
          <cell r="E100">
            <v>42393.749999999898</v>
          </cell>
          <cell r="F100">
            <v>58570.312499999898</v>
          </cell>
          <cell r="G100">
            <v>74746.875</v>
          </cell>
        </row>
        <row r="101">
          <cell r="B101">
            <v>44134</v>
          </cell>
          <cell r="C101" t="str">
            <v>England</v>
          </cell>
          <cell r="D101">
            <v>44</v>
          </cell>
          <cell r="E101">
            <v>44465.624999999898</v>
          </cell>
          <cell r="F101">
            <v>59287.499999999898</v>
          </cell>
          <cell r="G101">
            <v>74109.374999999898</v>
          </cell>
        </row>
        <row r="102">
          <cell r="B102">
            <v>44135</v>
          </cell>
          <cell r="C102" t="str">
            <v>England</v>
          </cell>
          <cell r="D102">
            <v>44</v>
          </cell>
          <cell r="E102">
            <v>46537.499999999898</v>
          </cell>
          <cell r="F102">
            <v>60004.6875</v>
          </cell>
          <cell r="G102">
            <v>73471.875</v>
          </cell>
        </row>
        <row r="103">
          <cell r="B103">
            <v>44136</v>
          </cell>
          <cell r="C103" t="str">
            <v>England</v>
          </cell>
          <cell r="D103">
            <v>44</v>
          </cell>
          <cell r="E103">
            <v>48609.374999999898</v>
          </cell>
          <cell r="F103">
            <v>60721.874999999898</v>
          </cell>
          <cell r="G103">
            <v>72834.375</v>
          </cell>
        </row>
        <row r="104">
          <cell r="B104">
            <v>44137</v>
          </cell>
          <cell r="C104" t="str">
            <v>England</v>
          </cell>
          <cell r="D104">
            <v>45</v>
          </cell>
          <cell r="E104">
            <v>50681.249999999898</v>
          </cell>
          <cell r="F104">
            <v>61439.0625</v>
          </cell>
          <cell r="G104">
            <v>72196.875</v>
          </cell>
        </row>
        <row r="105">
          <cell r="B105">
            <v>44138</v>
          </cell>
          <cell r="C105" t="str">
            <v>England</v>
          </cell>
          <cell r="D105">
            <v>45</v>
          </cell>
          <cell r="E105">
            <v>52753.124999999898</v>
          </cell>
          <cell r="F105">
            <v>62156.249999999898</v>
          </cell>
          <cell r="G105">
            <v>71559.374999999898</v>
          </cell>
        </row>
        <row r="106">
          <cell r="B106">
            <v>44139</v>
          </cell>
          <cell r="C106" t="str">
            <v>England</v>
          </cell>
          <cell r="D106">
            <v>45</v>
          </cell>
          <cell r="E106">
            <v>54824.999999999898</v>
          </cell>
          <cell r="F106">
            <v>62873.4375</v>
          </cell>
          <cell r="G106">
            <v>70921.875</v>
          </cell>
        </row>
        <row r="107">
          <cell r="B107">
            <v>44140</v>
          </cell>
          <cell r="C107" t="str">
            <v>England</v>
          </cell>
          <cell r="D107">
            <v>45</v>
          </cell>
          <cell r="E107">
            <v>56896.874999999898</v>
          </cell>
          <cell r="F107">
            <v>63590.624999999898</v>
          </cell>
          <cell r="G107">
            <v>70284.375</v>
          </cell>
        </row>
        <row r="108">
          <cell r="B108">
            <v>44141</v>
          </cell>
          <cell r="C108" t="str">
            <v>England</v>
          </cell>
          <cell r="D108">
            <v>45</v>
          </cell>
          <cell r="E108">
            <v>55940.624999999898</v>
          </cell>
          <cell r="F108">
            <v>63510.937499999898</v>
          </cell>
          <cell r="G108">
            <v>71081.25</v>
          </cell>
        </row>
        <row r="109">
          <cell r="B109">
            <v>44142</v>
          </cell>
          <cell r="C109" t="str">
            <v>England</v>
          </cell>
          <cell r="D109">
            <v>45</v>
          </cell>
          <cell r="E109">
            <v>54984.374999999898</v>
          </cell>
          <cell r="F109">
            <v>63431.25</v>
          </cell>
          <cell r="G109">
            <v>71878.124999999898</v>
          </cell>
        </row>
        <row r="110">
          <cell r="B110">
            <v>44143</v>
          </cell>
          <cell r="C110" t="str">
            <v>England</v>
          </cell>
          <cell r="D110">
            <v>45</v>
          </cell>
          <cell r="E110">
            <v>54028.124999999898</v>
          </cell>
          <cell r="F110">
            <v>63351.5625</v>
          </cell>
          <cell r="G110">
            <v>72674.999999999898</v>
          </cell>
        </row>
        <row r="111">
          <cell r="B111">
            <v>44144</v>
          </cell>
          <cell r="C111" t="str">
            <v>England</v>
          </cell>
          <cell r="D111">
            <v>46</v>
          </cell>
          <cell r="E111">
            <v>53071.874999999898</v>
          </cell>
          <cell r="F111">
            <v>63271.874999999898</v>
          </cell>
          <cell r="G111">
            <v>73471.875</v>
          </cell>
        </row>
        <row r="112">
          <cell r="B112">
            <v>44145</v>
          </cell>
          <cell r="C112" t="str">
            <v>England</v>
          </cell>
          <cell r="D112">
            <v>46</v>
          </cell>
          <cell r="E112">
            <v>52115.624999999898</v>
          </cell>
          <cell r="F112">
            <v>63192.187499999898</v>
          </cell>
          <cell r="G112">
            <v>74268.75</v>
          </cell>
        </row>
        <row r="113">
          <cell r="B113">
            <v>44146</v>
          </cell>
          <cell r="C113" t="str">
            <v>England</v>
          </cell>
          <cell r="D113">
            <v>46</v>
          </cell>
          <cell r="E113">
            <v>51159.374999999898</v>
          </cell>
          <cell r="F113">
            <v>63112.5</v>
          </cell>
          <cell r="G113">
            <v>75065.625</v>
          </cell>
        </row>
        <row r="114">
          <cell r="B114">
            <v>44147</v>
          </cell>
          <cell r="C114" t="str">
            <v>England</v>
          </cell>
          <cell r="D114">
            <v>46</v>
          </cell>
          <cell r="E114">
            <v>50203.124999999898</v>
          </cell>
          <cell r="F114">
            <v>63032.812499999898</v>
          </cell>
          <cell r="G114">
            <v>75862.5</v>
          </cell>
        </row>
        <row r="115">
          <cell r="B115">
            <v>44148</v>
          </cell>
          <cell r="C115" t="str">
            <v>England</v>
          </cell>
          <cell r="D115">
            <v>46</v>
          </cell>
          <cell r="E115">
            <v>51956.249999999898</v>
          </cell>
          <cell r="F115">
            <v>64467.1875</v>
          </cell>
          <cell r="G115">
            <v>76978.125</v>
          </cell>
        </row>
        <row r="116">
          <cell r="B116">
            <v>44149</v>
          </cell>
          <cell r="C116" t="str">
            <v>England</v>
          </cell>
          <cell r="D116">
            <v>46</v>
          </cell>
          <cell r="E116">
            <v>53709.374999999898</v>
          </cell>
          <cell r="F116">
            <v>65901.5625</v>
          </cell>
          <cell r="G116">
            <v>78093.75</v>
          </cell>
        </row>
        <row r="117">
          <cell r="B117">
            <v>44150</v>
          </cell>
          <cell r="C117" t="str">
            <v>England</v>
          </cell>
          <cell r="D117">
            <v>46</v>
          </cell>
          <cell r="E117">
            <v>55462.499999999898</v>
          </cell>
          <cell r="F117">
            <v>67335.9375</v>
          </cell>
          <cell r="G117">
            <v>79209.375</v>
          </cell>
        </row>
        <row r="118">
          <cell r="B118">
            <v>44151</v>
          </cell>
          <cell r="C118" t="str">
            <v>England</v>
          </cell>
          <cell r="D118">
            <v>47</v>
          </cell>
          <cell r="E118">
            <v>57215.624999999898</v>
          </cell>
          <cell r="F118">
            <v>68770.312499999898</v>
          </cell>
          <cell r="G118">
            <v>80325</v>
          </cell>
        </row>
        <row r="119">
          <cell r="B119">
            <v>44152</v>
          </cell>
          <cell r="C119" t="str">
            <v>England</v>
          </cell>
          <cell r="D119">
            <v>47</v>
          </cell>
          <cell r="E119">
            <v>58968.749999999898</v>
          </cell>
          <cell r="F119">
            <v>70204.687499999898</v>
          </cell>
          <cell r="G119">
            <v>81440.625</v>
          </cell>
        </row>
        <row r="120">
          <cell r="B120">
            <v>44153</v>
          </cell>
          <cell r="C120" t="str">
            <v>England</v>
          </cell>
          <cell r="D120">
            <v>47</v>
          </cell>
          <cell r="E120">
            <v>60721.874999999898</v>
          </cell>
          <cell r="F120">
            <v>71639.0625</v>
          </cell>
          <cell r="G120">
            <v>82556.25</v>
          </cell>
        </row>
        <row r="121">
          <cell r="B121">
            <v>44154</v>
          </cell>
          <cell r="C121" t="str">
            <v>England</v>
          </cell>
          <cell r="D121">
            <v>47</v>
          </cell>
          <cell r="E121">
            <v>62474.999999999898</v>
          </cell>
          <cell r="F121">
            <v>73073.4375</v>
          </cell>
          <cell r="G121">
            <v>83671.875</v>
          </cell>
        </row>
        <row r="122">
          <cell r="B122">
            <v>44155</v>
          </cell>
          <cell r="C122" t="str">
            <v>England</v>
          </cell>
          <cell r="D122">
            <v>47</v>
          </cell>
          <cell r="E122">
            <v>63431.249999999898</v>
          </cell>
          <cell r="F122">
            <v>74348.437499999898</v>
          </cell>
          <cell r="G122">
            <v>85265.624999999898</v>
          </cell>
        </row>
        <row r="123">
          <cell r="B123">
            <v>44156</v>
          </cell>
          <cell r="C123" t="str">
            <v>England</v>
          </cell>
          <cell r="D123">
            <v>47</v>
          </cell>
          <cell r="E123">
            <v>64387.499999999898</v>
          </cell>
          <cell r="F123">
            <v>75623.4375</v>
          </cell>
          <cell r="G123">
            <v>86859.375</v>
          </cell>
        </row>
        <row r="124">
          <cell r="B124">
            <v>44157</v>
          </cell>
          <cell r="C124" t="str">
            <v>England</v>
          </cell>
          <cell r="D124">
            <v>47</v>
          </cell>
          <cell r="E124">
            <v>65343.749999999898</v>
          </cell>
          <cell r="F124">
            <v>76898.437499999898</v>
          </cell>
          <cell r="G124">
            <v>88453.125</v>
          </cell>
        </row>
        <row r="125">
          <cell r="B125">
            <v>44158</v>
          </cell>
          <cell r="C125" t="str">
            <v>England</v>
          </cell>
          <cell r="D125">
            <v>48</v>
          </cell>
          <cell r="E125">
            <v>66299.999999999898</v>
          </cell>
          <cell r="F125">
            <v>78173.4375</v>
          </cell>
          <cell r="G125">
            <v>90046.875</v>
          </cell>
        </row>
        <row r="126">
          <cell r="B126">
            <v>44159</v>
          </cell>
          <cell r="C126" t="str">
            <v>England</v>
          </cell>
          <cell r="D126">
            <v>48</v>
          </cell>
          <cell r="E126">
            <v>67256.249999999898</v>
          </cell>
          <cell r="F126">
            <v>79448.4375</v>
          </cell>
          <cell r="G126">
            <v>91640.624999999898</v>
          </cell>
        </row>
        <row r="127">
          <cell r="B127">
            <v>44160</v>
          </cell>
          <cell r="C127" t="str">
            <v>England</v>
          </cell>
          <cell r="D127">
            <v>48</v>
          </cell>
          <cell r="E127">
            <v>68212.499999999898</v>
          </cell>
          <cell r="F127">
            <v>80723.4375</v>
          </cell>
          <cell r="G127">
            <v>93234.375</v>
          </cell>
        </row>
        <row r="128">
          <cell r="B128">
            <v>44161</v>
          </cell>
          <cell r="C128" t="str">
            <v>England</v>
          </cell>
          <cell r="D128">
            <v>48</v>
          </cell>
          <cell r="E128">
            <v>69168.749999999898</v>
          </cell>
          <cell r="F128">
            <v>81998.4375</v>
          </cell>
          <cell r="G128">
            <v>94828.125</v>
          </cell>
        </row>
        <row r="129">
          <cell r="B129">
            <v>44162</v>
          </cell>
          <cell r="C129" t="str">
            <v>England</v>
          </cell>
          <cell r="D129">
            <v>48</v>
          </cell>
          <cell r="E129">
            <v>70921.874999999898</v>
          </cell>
          <cell r="F129">
            <v>84468.75</v>
          </cell>
          <cell r="G129">
            <v>98015.624999999898</v>
          </cell>
        </row>
        <row r="130">
          <cell r="B130">
            <v>44163</v>
          </cell>
          <cell r="C130" t="str">
            <v>England</v>
          </cell>
          <cell r="D130">
            <v>48</v>
          </cell>
          <cell r="E130">
            <v>72674.999999999898</v>
          </cell>
          <cell r="F130">
            <v>86939.062499999898</v>
          </cell>
          <cell r="G130">
            <v>101203.125</v>
          </cell>
        </row>
        <row r="131">
          <cell r="B131">
            <v>44164</v>
          </cell>
          <cell r="C131" t="str">
            <v>England</v>
          </cell>
          <cell r="D131">
            <v>48</v>
          </cell>
          <cell r="E131">
            <v>74428.124999999898</v>
          </cell>
          <cell r="F131">
            <v>89409.374999999898</v>
          </cell>
          <cell r="G131">
            <v>104390.625</v>
          </cell>
        </row>
        <row r="132">
          <cell r="B132">
            <v>44165</v>
          </cell>
          <cell r="C132" t="str">
            <v>England</v>
          </cell>
          <cell r="D132">
            <v>49</v>
          </cell>
          <cell r="E132">
            <v>76181.249999999898</v>
          </cell>
          <cell r="F132">
            <v>91879.687499999898</v>
          </cell>
          <cell r="G132">
            <v>107578.124999999</v>
          </cell>
        </row>
        <row r="133">
          <cell r="B133">
            <v>44166</v>
          </cell>
          <cell r="C133" t="str">
            <v>England</v>
          </cell>
          <cell r="D133">
            <v>49</v>
          </cell>
          <cell r="E133">
            <v>77934.374999999898</v>
          </cell>
          <cell r="F133">
            <v>94350</v>
          </cell>
          <cell r="G133">
            <v>110765.624999999</v>
          </cell>
        </row>
        <row r="134">
          <cell r="B134">
            <v>44167</v>
          </cell>
          <cell r="C134" t="str">
            <v>England</v>
          </cell>
          <cell r="D134">
            <v>49</v>
          </cell>
          <cell r="E134">
            <v>79687.499999999898</v>
          </cell>
          <cell r="F134">
            <v>96820.312499999898</v>
          </cell>
          <cell r="G134">
            <v>113953.125</v>
          </cell>
        </row>
        <row r="135">
          <cell r="B135">
            <v>44168</v>
          </cell>
          <cell r="C135" t="str">
            <v>England</v>
          </cell>
          <cell r="D135">
            <v>49</v>
          </cell>
          <cell r="E135">
            <v>81440.624999999898</v>
          </cell>
          <cell r="F135">
            <v>99290.625</v>
          </cell>
          <cell r="G135">
            <v>117140.624999999</v>
          </cell>
        </row>
        <row r="136">
          <cell r="B136">
            <v>44169</v>
          </cell>
          <cell r="C136" t="str">
            <v>England</v>
          </cell>
          <cell r="D136">
            <v>49</v>
          </cell>
          <cell r="E136">
            <v>81599.999999999898</v>
          </cell>
          <cell r="F136">
            <v>101840.624999999</v>
          </cell>
          <cell r="G136">
            <v>122081.249999999</v>
          </cell>
        </row>
        <row r="137">
          <cell r="B137">
            <v>44170</v>
          </cell>
          <cell r="C137" t="str">
            <v>England</v>
          </cell>
          <cell r="D137">
            <v>49</v>
          </cell>
          <cell r="E137">
            <v>81759.374999999898</v>
          </cell>
          <cell r="F137">
            <v>104390.625</v>
          </cell>
          <cell r="G137">
            <v>127021.874999999</v>
          </cell>
        </row>
        <row r="138">
          <cell r="B138">
            <v>44171</v>
          </cell>
          <cell r="C138" t="str">
            <v>England</v>
          </cell>
          <cell r="D138">
            <v>49</v>
          </cell>
          <cell r="E138">
            <v>81918.749999999898</v>
          </cell>
          <cell r="F138">
            <v>106940.624999999</v>
          </cell>
          <cell r="G138">
            <v>131962.49999999901</v>
          </cell>
        </row>
        <row r="139">
          <cell r="B139">
            <v>44172</v>
          </cell>
          <cell r="C139" t="str">
            <v>England</v>
          </cell>
          <cell r="D139">
            <v>50</v>
          </cell>
          <cell r="E139">
            <v>82078.124999999898</v>
          </cell>
          <cell r="F139">
            <v>109490.625</v>
          </cell>
          <cell r="G139">
            <v>136903.125</v>
          </cell>
        </row>
        <row r="140">
          <cell r="B140">
            <v>44173</v>
          </cell>
          <cell r="C140" t="str">
            <v>England</v>
          </cell>
          <cell r="D140">
            <v>50</v>
          </cell>
          <cell r="E140">
            <v>82237.499999999898</v>
          </cell>
          <cell r="F140">
            <v>112040.624999999</v>
          </cell>
          <cell r="G140">
            <v>141843.75</v>
          </cell>
        </row>
        <row r="141">
          <cell r="B141">
            <v>44174</v>
          </cell>
          <cell r="C141" t="str">
            <v>England</v>
          </cell>
          <cell r="D141">
            <v>50</v>
          </cell>
          <cell r="E141">
            <v>82396.874999999898</v>
          </cell>
          <cell r="F141">
            <v>114590.625</v>
          </cell>
          <cell r="G141">
            <v>146784.375</v>
          </cell>
        </row>
        <row r="142">
          <cell r="B142">
            <v>44175</v>
          </cell>
          <cell r="C142" t="str">
            <v>England</v>
          </cell>
          <cell r="D142">
            <v>50</v>
          </cell>
          <cell r="E142">
            <v>82556.249999999898</v>
          </cell>
          <cell r="F142">
            <v>117140.624999999</v>
          </cell>
          <cell r="G142">
            <v>151725</v>
          </cell>
        </row>
        <row r="143">
          <cell r="B143">
            <v>44176</v>
          </cell>
          <cell r="C143" t="str">
            <v>England</v>
          </cell>
          <cell r="D143">
            <v>50</v>
          </cell>
          <cell r="E143">
            <v>82556.249999999898</v>
          </cell>
          <cell r="F143">
            <v>124232.812499999</v>
          </cell>
          <cell r="G143">
            <v>165909.375</v>
          </cell>
        </row>
        <row r="144">
          <cell r="B144">
            <v>44177</v>
          </cell>
          <cell r="C144" t="str">
            <v>England</v>
          </cell>
          <cell r="D144">
            <v>50</v>
          </cell>
          <cell r="E144">
            <v>82556.249999999898</v>
          </cell>
          <cell r="F144">
            <v>131325</v>
          </cell>
          <cell r="G144">
            <v>180093.75</v>
          </cell>
        </row>
        <row r="145">
          <cell r="B145">
            <v>44178</v>
          </cell>
          <cell r="C145" t="str">
            <v>England</v>
          </cell>
          <cell r="D145">
            <v>50</v>
          </cell>
          <cell r="E145">
            <v>82556.249999999898</v>
          </cell>
          <cell r="F145">
            <v>138417.1875</v>
          </cell>
          <cell r="G145">
            <v>194278.125</v>
          </cell>
        </row>
        <row r="146">
          <cell r="B146">
            <v>44179</v>
          </cell>
          <cell r="C146" t="str">
            <v>England</v>
          </cell>
          <cell r="D146">
            <v>51</v>
          </cell>
          <cell r="E146">
            <v>82556.249999999898</v>
          </cell>
          <cell r="F146">
            <v>145509.375</v>
          </cell>
          <cell r="G146">
            <v>208462.49999999901</v>
          </cell>
        </row>
        <row r="147">
          <cell r="B147">
            <v>44180</v>
          </cell>
          <cell r="C147" t="str">
            <v>England</v>
          </cell>
          <cell r="D147">
            <v>51</v>
          </cell>
          <cell r="E147">
            <v>82556.249999999898</v>
          </cell>
          <cell r="F147">
            <v>152601.56249999901</v>
          </cell>
          <cell r="G147">
            <v>222646.87499999901</v>
          </cell>
        </row>
        <row r="148">
          <cell r="B148">
            <v>44181</v>
          </cell>
          <cell r="C148" t="str">
            <v>England</v>
          </cell>
          <cell r="D148">
            <v>51</v>
          </cell>
          <cell r="E148">
            <v>82556.249999999898</v>
          </cell>
          <cell r="F148">
            <v>159693.75</v>
          </cell>
          <cell r="G148">
            <v>236831.25</v>
          </cell>
        </row>
        <row r="149">
          <cell r="B149">
            <v>44182</v>
          </cell>
          <cell r="C149" t="str">
            <v>England</v>
          </cell>
          <cell r="D149">
            <v>51</v>
          </cell>
          <cell r="E149">
            <v>82556.249999999898</v>
          </cell>
          <cell r="F149">
            <v>166785.9375</v>
          </cell>
          <cell r="G149">
            <v>251015.62499999901</v>
          </cell>
        </row>
        <row r="150">
          <cell r="B150">
            <v>44183</v>
          </cell>
          <cell r="C150" t="str">
            <v>England</v>
          </cell>
          <cell r="D150">
            <v>51</v>
          </cell>
          <cell r="E150">
            <v>77774.999999999898</v>
          </cell>
          <cell r="F150">
            <v>163120.3125</v>
          </cell>
          <cell r="G150">
            <v>248465.62499999901</v>
          </cell>
        </row>
        <row r="151">
          <cell r="B151">
            <v>44184</v>
          </cell>
          <cell r="C151" t="str">
            <v>England</v>
          </cell>
          <cell r="D151">
            <v>51</v>
          </cell>
          <cell r="E151">
            <v>72993.749999999898</v>
          </cell>
          <cell r="F151">
            <v>159454.6875</v>
          </cell>
          <cell r="G151">
            <v>245915.625</v>
          </cell>
        </row>
        <row r="152">
          <cell r="B152">
            <v>44185</v>
          </cell>
          <cell r="C152" t="str">
            <v>England</v>
          </cell>
          <cell r="D152">
            <v>51</v>
          </cell>
          <cell r="E152">
            <v>68212.499999999898</v>
          </cell>
          <cell r="F152">
            <v>155789.0625</v>
          </cell>
          <cell r="G152">
            <v>243365.625</v>
          </cell>
        </row>
        <row r="153">
          <cell r="B153">
            <v>44186</v>
          </cell>
          <cell r="C153" t="str">
            <v>England</v>
          </cell>
          <cell r="D153">
            <v>52</v>
          </cell>
          <cell r="E153">
            <v>63431.249999999898</v>
          </cell>
          <cell r="F153">
            <v>152123.43749999901</v>
          </cell>
          <cell r="G153">
            <v>240815.62499999901</v>
          </cell>
        </row>
        <row r="154">
          <cell r="B154">
            <v>44187</v>
          </cell>
          <cell r="C154" t="str">
            <v>England</v>
          </cell>
          <cell r="D154">
            <v>52</v>
          </cell>
          <cell r="E154">
            <v>58649.999999999898</v>
          </cell>
          <cell r="F154">
            <v>148457.8125</v>
          </cell>
          <cell r="G154">
            <v>238265.62499999901</v>
          </cell>
        </row>
        <row r="155">
          <cell r="B155">
            <v>44188</v>
          </cell>
          <cell r="C155" t="str">
            <v>England</v>
          </cell>
          <cell r="D155">
            <v>52</v>
          </cell>
          <cell r="E155">
            <v>53868.749999999898</v>
          </cell>
          <cell r="F155">
            <v>144792.18749999901</v>
          </cell>
          <cell r="G155">
            <v>235715.625</v>
          </cell>
        </row>
        <row r="156">
          <cell r="B156">
            <v>44189</v>
          </cell>
          <cell r="C156" t="str">
            <v>England</v>
          </cell>
          <cell r="D156">
            <v>52</v>
          </cell>
          <cell r="E156">
            <v>49087.499999999898</v>
          </cell>
          <cell r="F156">
            <v>141126.5625</v>
          </cell>
          <cell r="G156">
            <v>233165.62499999901</v>
          </cell>
        </row>
        <row r="157">
          <cell r="B157">
            <v>44190</v>
          </cell>
          <cell r="C157" t="str">
            <v>England</v>
          </cell>
          <cell r="D157">
            <v>52</v>
          </cell>
          <cell r="E157">
            <v>49087.499999999898</v>
          </cell>
          <cell r="F157">
            <v>141126.5625</v>
          </cell>
          <cell r="G157">
            <v>233165.62499999901</v>
          </cell>
        </row>
        <row r="158">
          <cell r="B158">
            <v>44191</v>
          </cell>
          <cell r="C158" t="str">
            <v>England</v>
          </cell>
          <cell r="D158">
            <v>52</v>
          </cell>
          <cell r="E158">
            <v>49087.499999999898</v>
          </cell>
          <cell r="F158">
            <v>141126.5625</v>
          </cell>
          <cell r="G158">
            <v>233165.62499999901</v>
          </cell>
        </row>
        <row r="159">
          <cell r="B159">
            <v>44192</v>
          </cell>
          <cell r="C159" t="str">
            <v>England</v>
          </cell>
          <cell r="D159">
            <v>52</v>
          </cell>
          <cell r="E159">
            <v>49087.499999999898</v>
          </cell>
          <cell r="F159">
            <v>141126.5625</v>
          </cell>
          <cell r="G159">
            <v>233165.62499999901</v>
          </cell>
        </row>
        <row r="160">
          <cell r="B160">
            <v>44193</v>
          </cell>
          <cell r="C160" t="str">
            <v>England</v>
          </cell>
          <cell r="D160">
            <v>52</v>
          </cell>
          <cell r="E160">
            <v>49087.499999999898</v>
          </cell>
          <cell r="F160">
            <v>141126.5625</v>
          </cell>
          <cell r="G160">
            <v>233165.62499999901</v>
          </cell>
        </row>
        <row r="161">
          <cell r="B161">
            <v>44194</v>
          </cell>
          <cell r="C161" t="str">
            <v>England</v>
          </cell>
          <cell r="D161">
            <v>52</v>
          </cell>
          <cell r="E161">
            <v>49087.499999999898</v>
          </cell>
          <cell r="F161">
            <v>141126.5625</v>
          </cell>
          <cell r="G161">
            <v>233165.62499999901</v>
          </cell>
        </row>
        <row r="162">
          <cell r="B162">
            <v>44195</v>
          </cell>
          <cell r="C162" t="str">
            <v>England</v>
          </cell>
          <cell r="D162">
            <v>52</v>
          </cell>
          <cell r="E162">
            <v>49087.499999999898</v>
          </cell>
          <cell r="F162">
            <v>141126.5625</v>
          </cell>
          <cell r="G162">
            <v>233165.62499999901</v>
          </cell>
        </row>
        <row r="163">
          <cell r="B163">
            <v>44196</v>
          </cell>
          <cell r="C163" t="str">
            <v>England</v>
          </cell>
          <cell r="D163">
            <v>52</v>
          </cell>
          <cell r="E163">
            <v>49087.499999999898</v>
          </cell>
          <cell r="F163">
            <v>141126.5625</v>
          </cell>
          <cell r="G163">
            <v>233165.62499999901</v>
          </cell>
        </row>
        <row r="164">
          <cell r="B164">
            <v>44197</v>
          </cell>
          <cell r="C164" t="str">
            <v>England</v>
          </cell>
          <cell r="D164">
            <v>52</v>
          </cell>
          <cell r="E164">
            <v>55143.749999999898</v>
          </cell>
          <cell r="F164">
            <v>160171.875</v>
          </cell>
          <cell r="G164">
            <v>265200</v>
          </cell>
        </row>
        <row r="165">
          <cell r="B165">
            <v>44198</v>
          </cell>
          <cell r="C165" t="str">
            <v>England</v>
          </cell>
          <cell r="D165">
            <v>52</v>
          </cell>
          <cell r="E165">
            <v>61199.999999999898</v>
          </cell>
          <cell r="F165">
            <v>179217.1875</v>
          </cell>
          <cell r="G165">
            <v>297234.375</v>
          </cell>
        </row>
        <row r="166">
          <cell r="B166">
            <v>44199</v>
          </cell>
          <cell r="C166" t="str">
            <v>England</v>
          </cell>
          <cell r="D166">
            <v>52</v>
          </cell>
          <cell r="E166">
            <v>67256.249999999898</v>
          </cell>
          <cell r="F166">
            <v>198262.49999999901</v>
          </cell>
          <cell r="G166">
            <v>329268.75</v>
          </cell>
        </row>
        <row r="167">
          <cell r="B167">
            <v>44200</v>
          </cell>
          <cell r="C167" t="str">
            <v>England</v>
          </cell>
          <cell r="D167">
            <v>1</v>
          </cell>
          <cell r="E167">
            <v>73312.499999999898</v>
          </cell>
          <cell r="F167">
            <v>217307.8125</v>
          </cell>
          <cell r="G167">
            <v>361303.125</v>
          </cell>
        </row>
        <row r="168">
          <cell r="B168">
            <v>44201</v>
          </cell>
          <cell r="C168" t="str">
            <v>England</v>
          </cell>
          <cell r="D168">
            <v>1</v>
          </cell>
          <cell r="E168">
            <v>79368.749999999898</v>
          </cell>
          <cell r="F168">
            <v>236353.12499999901</v>
          </cell>
          <cell r="G168">
            <v>393337.5</v>
          </cell>
        </row>
        <row r="169">
          <cell r="B169">
            <v>44202</v>
          </cell>
          <cell r="C169" t="str">
            <v>England</v>
          </cell>
          <cell r="D169">
            <v>1</v>
          </cell>
          <cell r="E169">
            <v>85424.999999999898</v>
          </cell>
          <cell r="F169">
            <v>255398.4375</v>
          </cell>
          <cell r="G169">
            <v>425371.875</v>
          </cell>
        </row>
        <row r="170">
          <cell r="B170">
            <v>44203</v>
          </cell>
          <cell r="C170" t="str">
            <v>England</v>
          </cell>
          <cell r="D170">
            <v>1</v>
          </cell>
          <cell r="E170">
            <v>91481.249999999898</v>
          </cell>
          <cell r="F170">
            <v>274443.75</v>
          </cell>
          <cell r="G170">
            <v>457406.25</v>
          </cell>
        </row>
        <row r="171">
          <cell r="B171">
            <v>44204</v>
          </cell>
          <cell r="C171" t="str">
            <v>England</v>
          </cell>
          <cell r="D171">
            <v>1</v>
          </cell>
          <cell r="E171">
            <v>92278.124999999898</v>
          </cell>
          <cell r="F171">
            <v>289345.3125</v>
          </cell>
          <cell r="G171">
            <v>486412.49999999901</v>
          </cell>
        </row>
        <row r="172">
          <cell r="B172">
            <v>44205</v>
          </cell>
          <cell r="C172" t="str">
            <v>England</v>
          </cell>
          <cell r="D172">
            <v>1</v>
          </cell>
          <cell r="E172">
            <v>93074.999999999898</v>
          </cell>
          <cell r="F172">
            <v>304246.87499999901</v>
          </cell>
          <cell r="G172">
            <v>515418.74999999901</v>
          </cell>
        </row>
        <row r="173">
          <cell r="B173">
            <v>44206</v>
          </cell>
          <cell r="C173" t="str">
            <v>England</v>
          </cell>
          <cell r="D173">
            <v>1</v>
          </cell>
          <cell r="E173">
            <v>93871.874999999898</v>
          </cell>
          <cell r="F173">
            <v>319148.43749999901</v>
          </cell>
          <cell r="G173">
            <v>544425</v>
          </cell>
        </row>
        <row r="174">
          <cell r="B174">
            <v>44207</v>
          </cell>
          <cell r="C174" t="str">
            <v>England</v>
          </cell>
          <cell r="D174">
            <v>2</v>
          </cell>
          <cell r="E174">
            <v>94668.749999999898</v>
          </cell>
          <cell r="F174">
            <v>334050</v>
          </cell>
          <cell r="G174">
            <v>573431.25</v>
          </cell>
        </row>
        <row r="175">
          <cell r="B175">
            <v>44208</v>
          </cell>
          <cell r="C175" t="str">
            <v>England</v>
          </cell>
          <cell r="D175">
            <v>2</v>
          </cell>
          <cell r="E175">
            <v>95465.624999999898</v>
          </cell>
          <cell r="F175">
            <v>348951.5625</v>
          </cell>
          <cell r="G175">
            <v>602437.5</v>
          </cell>
        </row>
        <row r="176">
          <cell r="B176">
            <v>44209</v>
          </cell>
          <cell r="C176" t="str">
            <v>England</v>
          </cell>
          <cell r="D176">
            <v>2</v>
          </cell>
          <cell r="E176">
            <v>96262.499999999898</v>
          </cell>
          <cell r="F176">
            <v>363853.125</v>
          </cell>
          <cell r="G176">
            <v>631443.75</v>
          </cell>
        </row>
        <row r="177">
          <cell r="B177">
            <v>44210</v>
          </cell>
          <cell r="C177" t="str">
            <v>England</v>
          </cell>
          <cell r="D177">
            <v>2</v>
          </cell>
          <cell r="E177">
            <v>97059.374999999898</v>
          </cell>
          <cell r="F177">
            <v>378754.6875</v>
          </cell>
          <cell r="G177">
            <v>660450</v>
          </cell>
        </row>
        <row r="178">
          <cell r="B178">
            <v>44211</v>
          </cell>
          <cell r="C178" t="str">
            <v>England</v>
          </cell>
          <cell r="D178">
            <v>2</v>
          </cell>
          <cell r="E178">
            <v>93553.124999999898</v>
          </cell>
          <cell r="F178">
            <v>373415.62499999901</v>
          </cell>
          <cell r="G178">
            <v>653278.125</v>
          </cell>
        </row>
        <row r="179">
          <cell r="B179">
            <v>44212</v>
          </cell>
          <cell r="C179" t="str">
            <v>England</v>
          </cell>
          <cell r="D179">
            <v>2</v>
          </cell>
          <cell r="E179">
            <v>90046.874999999898</v>
          </cell>
          <cell r="F179">
            <v>368076.56249999901</v>
          </cell>
          <cell r="G179">
            <v>646106.24999999895</v>
          </cell>
        </row>
        <row r="180">
          <cell r="B180">
            <v>44213</v>
          </cell>
          <cell r="C180" t="str">
            <v>England</v>
          </cell>
          <cell r="D180">
            <v>2</v>
          </cell>
          <cell r="E180">
            <v>86540.624999999898</v>
          </cell>
          <cell r="F180">
            <v>362737.5</v>
          </cell>
          <cell r="G180">
            <v>638934.375</v>
          </cell>
        </row>
        <row r="181">
          <cell r="B181">
            <v>44214</v>
          </cell>
          <cell r="C181" t="str">
            <v>England</v>
          </cell>
          <cell r="D181">
            <v>3</v>
          </cell>
          <cell r="E181">
            <v>83034.374999999898</v>
          </cell>
          <cell r="F181">
            <v>357398.4375</v>
          </cell>
          <cell r="G181">
            <v>631762.5</v>
          </cell>
        </row>
        <row r="182">
          <cell r="B182">
            <v>44215</v>
          </cell>
          <cell r="C182" t="str">
            <v>England</v>
          </cell>
          <cell r="D182">
            <v>3</v>
          </cell>
          <cell r="E182">
            <v>79528.124999999898</v>
          </cell>
          <cell r="F182">
            <v>352059.37499999901</v>
          </cell>
          <cell r="G182">
            <v>624590.625</v>
          </cell>
        </row>
        <row r="183">
          <cell r="B183">
            <v>44216</v>
          </cell>
          <cell r="C183" t="str">
            <v>England</v>
          </cell>
          <cell r="D183">
            <v>3</v>
          </cell>
          <cell r="E183">
            <v>76021.874999999898</v>
          </cell>
          <cell r="F183">
            <v>346720.3125</v>
          </cell>
          <cell r="G183">
            <v>617418.74999999895</v>
          </cell>
        </row>
        <row r="184">
          <cell r="B184">
            <v>44217</v>
          </cell>
          <cell r="C184" t="str">
            <v>England</v>
          </cell>
          <cell r="D184">
            <v>3</v>
          </cell>
          <cell r="E184">
            <v>72515.624999999898</v>
          </cell>
          <cell r="F184">
            <v>341381.25</v>
          </cell>
          <cell r="G184">
            <v>610246.875</v>
          </cell>
        </row>
        <row r="185">
          <cell r="B185">
            <v>44218</v>
          </cell>
          <cell r="C185" t="str">
            <v>England</v>
          </cell>
          <cell r="D185">
            <v>3</v>
          </cell>
          <cell r="E185">
            <v>73312.499999999898</v>
          </cell>
          <cell r="F185">
            <v>339867.1875</v>
          </cell>
          <cell r="G185">
            <v>606421.875</v>
          </cell>
        </row>
        <row r="186">
          <cell r="B186">
            <v>44219</v>
          </cell>
          <cell r="C186" t="str">
            <v>England</v>
          </cell>
          <cell r="D186">
            <v>3</v>
          </cell>
          <cell r="E186">
            <v>74109.374999999898</v>
          </cell>
          <cell r="F186">
            <v>338353.125</v>
          </cell>
          <cell r="G186">
            <v>602596.87499999895</v>
          </cell>
        </row>
        <row r="187">
          <cell r="B187">
            <v>44220</v>
          </cell>
          <cell r="C187" t="str">
            <v>England</v>
          </cell>
          <cell r="D187">
            <v>3</v>
          </cell>
          <cell r="E187">
            <v>74906.249999999898</v>
          </cell>
          <cell r="F187">
            <v>336839.0625</v>
          </cell>
          <cell r="G187">
            <v>598771.875</v>
          </cell>
        </row>
        <row r="188">
          <cell r="B188">
            <v>44221</v>
          </cell>
          <cell r="C188" t="str">
            <v>England</v>
          </cell>
          <cell r="D188">
            <v>4</v>
          </cell>
          <cell r="E188">
            <v>75703.124999999898</v>
          </cell>
          <cell r="F188">
            <v>335324.99999999901</v>
          </cell>
          <cell r="G188">
            <v>594946.875</v>
          </cell>
        </row>
        <row r="189">
          <cell r="B189">
            <v>44222</v>
          </cell>
          <cell r="C189" t="str">
            <v>England</v>
          </cell>
          <cell r="D189">
            <v>4</v>
          </cell>
          <cell r="E189">
            <v>76499.999999999898</v>
          </cell>
          <cell r="F189">
            <v>333810.93749999901</v>
          </cell>
          <cell r="G189">
            <v>591121.875</v>
          </cell>
        </row>
        <row r="190">
          <cell r="B190">
            <v>44223</v>
          </cell>
          <cell r="C190" t="str">
            <v>England</v>
          </cell>
          <cell r="D190">
            <v>4</v>
          </cell>
          <cell r="E190">
            <v>77296.874999999898</v>
          </cell>
          <cell r="F190">
            <v>332296.875</v>
          </cell>
          <cell r="G190">
            <v>587296.87499999895</v>
          </cell>
        </row>
        <row r="191">
          <cell r="B191">
            <v>44224</v>
          </cell>
          <cell r="C191" t="str">
            <v>England</v>
          </cell>
          <cell r="D191">
            <v>4</v>
          </cell>
          <cell r="E191">
            <v>78093.749999999898</v>
          </cell>
          <cell r="F191">
            <v>330782.8125</v>
          </cell>
          <cell r="G191">
            <v>583471.875</v>
          </cell>
        </row>
        <row r="192">
          <cell r="B192">
            <v>44225</v>
          </cell>
          <cell r="C192" t="str">
            <v>England</v>
          </cell>
          <cell r="D192">
            <v>4</v>
          </cell>
          <cell r="E192">
            <v>80484.374999999898</v>
          </cell>
          <cell r="F192">
            <v>324089.0625</v>
          </cell>
          <cell r="G192">
            <v>567693.75</v>
          </cell>
        </row>
        <row r="193">
          <cell r="B193">
            <v>44226</v>
          </cell>
          <cell r="C193" t="str">
            <v>England</v>
          </cell>
          <cell r="D193">
            <v>4</v>
          </cell>
          <cell r="E193">
            <v>82874.999999999898</v>
          </cell>
          <cell r="F193">
            <v>317395.3125</v>
          </cell>
          <cell r="G193">
            <v>551915.625</v>
          </cell>
        </row>
        <row r="194">
          <cell r="B194">
            <v>44227</v>
          </cell>
          <cell r="C194" t="str">
            <v>England</v>
          </cell>
          <cell r="D194">
            <v>4</v>
          </cell>
          <cell r="E194">
            <v>85265.624999999898</v>
          </cell>
          <cell r="F194">
            <v>310701.5625</v>
          </cell>
          <cell r="G194">
            <v>536137.5</v>
          </cell>
        </row>
        <row r="195">
          <cell r="B195">
            <v>44228</v>
          </cell>
          <cell r="C195" t="str">
            <v>England</v>
          </cell>
          <cell r="D195">
            <v>5</v>
          </cell>
          <cell r="E195">
            <v>87656.249999999898</v>
          </cell>
          <cell r="F195">
            <v>304007.8125</v>
          </cell>
          <cell r="G195">
            <v>520359.37499999901</v>
          </cell>
        </row>
        <row r="196">
          <cell r="B196">
            <v>44229</v>
          </cell>
          <cell r="C196" t="str">
            <v>England</v>
          </cell>
          <cell r="D196">
            <v>5</v>
          </cell>
          <cell r="E196">
            <v>90046.874999999898</v>
          </cell>
          <cell r="F196">
            <v>297314.0625</v>
          </cell>
          <cell r="G196">
            <v>504581.25</v>
          </cell>
        </row>
        <row r="197">
          <cell r="B197">
            <v>44230</v>
          </cell>
          <cell r="C197" t="str">
            <v>England</v>
          </cell>
          <cell r="D197">
            <v>5</v>
          </cell>
          <cell r="E197">
            <v>92437.499999999898</v>
          </cell>
          <cell r="F197">
            <v>290620.3125</v>
          </cell>
          <cell r="G197">
            <v>488803.12499999901</v>
          </cell>
        </row>
        <row r="198">
          <cell r="B198">
            <v>44231</v>
          </cell>
          <cell r="C198" t="str">
            <v>England</v>
          </cell>
          <cell r="D198">
            <v>5</v>
          </cell>
          <cell r="E198">
            <v>94828.124999999898</v>
          </cell>
          <cell r="F198">
            <v>283926.5625</v>
          </cell>
          <cell r="G198">
            <v>473024.99999999901</v>
          </cell>
        </row>
        <row r="199">
          <cell r="B199">
            <v>44232</v>
          </cell>
          <cell r="C199" t="str">
            <v>England</v>
          </cell>
          <cell r="D199">
            <v>5</v>
          </cell>
          <cell r="E199">
            <v>97696.874999999898</v>
          </cell>
          <cell r="F199">
            <v>278029.68749999901</v>
          </cell>
          <cell r="G199">
            <v>458362.5</v>
          </cell>
        </row>
        <row r="200">
          <cell r="B200">
            <v>44233</v>
          </cell>
          <cell r="C200" t="str">
            <v>England</v>
          </cell>
          <cell r="D200">
            <v>5</v>
          </cell>
          <cell r="E200">
            <v>100565.624999999</v>
          </cell>
          <cell r="F200">
            <v>272132.8125</v>
          </cell>
          <cell r="G200">
            <v>443699.99999999901</v>
          </cell>
        </row>
        <row r="201">
          <cell r="B201">
            <v>44234</v>
          </cell>
          <cell r="C201" t="str">
            <v>England</v>
          </cell>
          <cell r="D201">
            <v>5</v>
          </cell>
          <cell r="E201">
            <v>103434.374999999</v>
          </cell>
          <cell r="F201">
            <v>266235.9375</v>
          </cell>
          <cell r="G201">
            <v>429037.5</v>
          </cell>
        </row>
        <row r="202">
          <cell r="B202">
            <v>44235</v>
          </cell>
          <cell r="C202" t="str">
            <v>England</v>
          </cell>
          <cell r="D202">
            <v>6</v>
          </cell>
          <cell r="E202">
            <v>106303.124999999</v>
          </cell>
          <cell r="F202">
            <v>260339.06249999901</v>
          </cell>
          <cell r="G202">
            <v>414374.99999999901</v>
          </cell>
        </row>
        <row r="203">
          <cell r="B203">
            <v>44236</v>
          </cell>
          <cell r="C203" t="str">
            <v>England</v>
          </cell>
          <cell r="D203">
            <v>6</v>
          </cell>
          <cell r="E203">
            <v>109171.874999999</v>
          </cell>
          <cell r="F203">
            <v>254442.18749999901</v>
          </cell>
          <cell r="G203">
            <v>399712.5</v>
          </cell>
        </row>
        <row r="204">
          <cell r="B204">
            <v>44237</v>
          </cell>
          <cell r="C204" t="str">
            <v>England</v>
          </cell>
          <cell r="D204">
            <v>6</v>
          </cell>
          <cell r="E204">
            <v>112040.624999999</v>
          </cell>
          <cell r="F204">
            <v>248545.3125</v>
          </cell>
          <cell r="G204">
            <v>385049.99999999901</v>
          </cell>
        </row>
        <row r="205">
          <cell r="B205">
            <v>44238</v>
          </cell>
          <cell r="C205" t="str">
            <v>England</v>
          </cell>
          <cell r="D205">
            <v>6</v>
          </cell>
          <cell r="E205">
            <v>114909.374999999</v>
          </cell>
          <cell r="F205">
            <v>242648.43749999901</v>
          </cell>
          <cell r="G205">
            <v>370387.5</v>
          </cell>
        </row>
        <row r="206">
          <cell r="B206">
            <v>44239</v>
          </cell>
          <cell r="C206" t="str">
            <v>England</v>
          </cell>
          <cell r="D206">
            <v>6</v>
          </cell>
          <cell r="E206">
            <v>115865.624999999</v>
          </cell>
          <cell r="F206">
            <v>239859.37499999901</v>
          </cell>
          <cell r="G206">
            <v>363853.125</v>
          </cell>
        </row>
        <row r="207">
          <cell r="B207">
            <v>44240</v>
          </cell>
          <cell r="C207" t="str">
            <v>England</v>
          </cell>
          <cell r="D207">
            <v>6</v>
          </cell>
          <cell r="E207">
            <v>116821.874999999</v>
          </cell>
          <cell r="F207">
            <v>237070.31249999901</v>
          </cell>
          <cell r="G207">
            <v>357318.75</v>
          </cell>
        </row>
        <row r="208">
          <cell r="B208">
            <v>44241</v>
          </cell>
          <cell r="C208" t="str">
            <v>England</v>
          </cell>
          <cell r="D208">
            <v>6</v>
          </cell>
          <cell r="E208">
            <v>117778.124999999</v>
          </cell>
          <cell r="F208">
            <v>234281.24999999901</v>
          </cell>
          <cell r="G208">
            <v>350784.375</v>
          </cell>
        </row>
        <row r="209">
          <cell r="B209">
            <v>44242</v>
          </cell>
          <cell r="C209" t="str">
            <v>England</v>
          </cell>
          <cell r="D209">
            <v>7</v>
          </cell>
          <cell r="E209">
            <v>118734.374999999</v>
          </cell>
          <cell r="F209">
            <v>231492.18749999901</v>
          </cell>
          <cell r="G209">
            <v>344249.99999999901</v>
          </cell>
        </row>
        <row r="210">
          <cell r="B210">
            <v>44243</v>
          </cell>
          <cell r="C210" t="str">
            <v>England</v>
          </cell>
          <cell r="D210">
            <v>7</v>
          </cell>
          <cell r="E210">
            <v>119690.624999999</v>
          </cell>
          <cell r="F210">
            <v>228703.125</v>
          </cell>
          <cell r="G210">
            <v>337715.62499999901</v>
          </cell>
        </row>
        <row r="211">
          <cell r="B211">
            <v>44244</v>
          </cell>
          <cell r="C211" t="str">
            <v>England</v>
          </cell>
          <cell r="D211">
            <v>7</v>
          </cell>
          <cell r="E211">
            <v>120646.874999999</v>
          </cell>
          <cell r="F211">
            <v>225914.0625</v>
          </cell>
          <cell r="G211">
            <v>331181.25</v>
          </cell>
        </row>
        <row r="212">
          <cell r="B212">
            <v>44245</v>
          </cell>
          <cell r="C212" t="str">
            <v>England</v>
          </cell>
          <cell r="D212">
            <v>7</v>
          </cell>
          <cell r="E212">
            <v>121603.124999999</v>
          </cell>
          <cell r="F212">
            <v>223125</v>
          </cell>
          <cell r="G212">
            <v>324646.875</v>
          </cell>
        </row>
        <row r="213">
          <cell r="B213">
            <v>44246</v>
          </cell>
          <cell r="C213" t="str">
            <v>England</v>
          </cell>
          <cell r="D213">
            <v>7</v>
          </cell>
          <cell r="E213">
            <v>118415.624999999</v>
          </cell>
          <cell r="F213">
            <v>222248.43749999901</v>
          </cell>
          <cell r="G213">
            <v>326081.25</v>
          </cell>
        </row>
        <row r="214">
          <cell r="B214">
            <v>44247</v>
          </cell>
          <cell r="C214" t="str">
            <v>England</v>
          </cell>
          <cell r="D214">
            <v>7</v>
          </cell>
          <cell r="E214">
            <v>115228.124999999</v>
          </cell>
          <cell r="F214">
            <v>221371.875</v>
          </cell>
          <cell r="G214">
            <v>327515.62499999901</v>
          </cell>
        </row>
        <row r="215">
          <cell r="B215">
            <v>44248</v>
          </cell>
          <cell r="C215" t="str">
            <v>England</v>
          </cell>
          <cell r="D215">
            <v>7</v>
          </cell>
          <cell r="E215">
            <v>112040.624999999</v>
          </cell>
          <cell r="F215">
            <v>220495.3125</v>
          </cell>
          <cell r="G215">
            <v>328950</v>
          </cell>
        </row>
        <row r="216">
          <cell r="B216">
            <v>44249</v>
          </cell>
          <cell r="C216" t="str">
            <v>England</v>
          </cell>
          <cell r="D216">
            <v>8</v>
          </cell>
          <cell r="E216">
            <v>108853.124999999</v>
          </cell>
          <cell r="F216">
            <v>219618.74999999901</v>
          </cell>
          <cell r="G216">
            <v>330384.375</v>
          </cell>
        </row>
        <row r="217">
          <cell r="B217">
            <v>44250</v>
          </cell>
          <cell r="C217" t="str">
            <v>England</v>
          </cell>
          <cell r="D217">
            <v>8</v>
          </cell>
          <cell r="E217">
            <v>105665.624999999</v>
          </cell>
          <cell r="F217">
            <v>218742.18749999901</v>
          </cell>
          <cell r="G217">
            <v>331818.75</v>
          </cell>
        </row>
        <row r="218">
          <cell r="B218">
            <v>44251</v>
          </cell>
          <cell r="C218" t="str">
            <v>England</v>
          </cell>
          <cell r="D218">
            <v>8</v>
          </cell>
          <cell r="E218">
            <v>102478.124999999</v>
          </cell>
          <cell r="F218">
            <v>217865.625</v>
          </cell>
          <cell r="G218">
            <v>333253.12499999901</v>
          </cell>
        </row>
        <row r="219">
          <cell r="B219">
            <v>44252</v>
          </cell>
          <cell r="C219" t="str">
            <v>England</v>
          </cell>
          <cell r="D219">
            <v>8</v>
          </cell>
          <cell r="E219">
            <v>99290.624999999898</v>
          </cell>
          <cell r="F219">
            <v>216989.0625</v>
          </cell>
          <cell r="G219">
            <v>334687.5</v>
          </cell>
        </row>
        <row r="220">
          <cell r="B220">
            <v>44253</v>
          </cell>
          <cell r="C220" t="str">
            <v>England</v>
          </cell>
          <cell r="D220">
            <v>8</v>
          </cell>
          <cell r="E220">
            <v>99290.624999999898</v>
          </cell>
          <cell r="F220">
            <v>216989.0625</v>
          </cell>
          <cell r="G220">
            <v>334687.5</v>
          </cell>
        </row>
        <row r="221">
          <cell r="B221">
            <v>44254</v>
          </cell>
          <cell r="C221" t="str">
            <v>England</v>
          </cell>
          <cell r="D221">
            <v>8</v>
          </cell>
          <cell r="E221">
            <v>99290.624999999898</v>
          </cell>
          <cell r="F221">
            <v>216989.0625</v>
          </cell>
          <cell r="G221">
            <v>334687.5</v>
          </cell>
        </row>
        <row r="222">
          <cell r="B222">
            <v>44255</v>
          </cell>
          <cell r="C222" t="str">
            <v>England</v>
          </cell>
          <cell r="D222">
            <v>8</v>
          </cell>
          <cell r="E222">
            <v>99290.624999999898</v>
          </cell>
          <cell r="F222">
            <v>216989.0625</v>
          </cell>
          <cell r="G222">
            <v>334687.5</v>
          </cell>
        </row>
      </sheetData>
      <sheetData sheetId="5"/>
      <sheetData sheetId="6">
        <row r="10">
          <cell r="B10" t="str">
            <v>Date</v>
          </cell>
          <cell r="D10" t="str">
            <v>Value</v>
          </cell>
        </row>
        <row r="11">
          <cell r="B11">
            <v>44013</v>
          </cell>
          <cell r="D11">
            <v>19265</v>
          </cell>
        </row>
        <row r="12">
          <cell r="B12">
            <v>44020</v>
          </cell>
          <cell r="D12">
            <v>17176</v>
          </cell>
        </row>
        <row r="13">
          <cell r="B13">
            <v>44027</v>
          </cell>
          <cell r="D13">
            <v>16822</v>
          </cell>
        </row>
        <row r="14">
          <cell r="B14">
            <v>44034</v>
          </cell>
          <cell r="D14">
            <v>16846</v>
          </cell>
        </row>
        <row r="15">
          <cell r="B15">
            <v>44041</v>
          </cell>
          <cell r="D15">
            <v>18332</v>
          </cell>
        </row>
        <row r="16">
          <cell r="B16">
            <v>44048</v>
          </cell>
          <cell r="D16">
            <v>21892</v>
          </cell>
        </row>
        <row r="17">
          <cell r="B17">
            <v>44055</v>
          </cell>
          <cell r="D17">
            <v>25976</v>
          </cell>
        </row>
        <row r="18">
          <cell r="B18">
            <v>44062</v>
          </cell>
          <cell r="D18">
            <v>31153</v>
          </cell>
        </row>
        <row r="19">
          <cell r="B19">
            <v>44069</v>
          </cell>
          <cell r="D19">
            <v>38162</v>
          </cell>
        </row>
        <row r="20">
          <cell r="B20">
            <v>44076</v>
          </cell>
          <cell r="D20">
            <v>59575</v>
          </cell>
        </row>
        <row r="21">
          <cell r="B21">
            <v>44083</v>
          </cell>
          <cell r="D21">
            <v>85695</v>
          </cell>
        </row>
        <row r="22">
          <cell r="B22">
            <v>44090</v>
          </cell>
          <cell r="D22">
            <v>83687</v>
          </cell>
        </row>
        <row r="23">
          <cell r="B23">
            <v>44097</v>
          </cell>
          <cell r="D23">
            <v>88529</v>
          </cell>
        </row>
        <row r="24">
          <cell r="B24">
            <v>44104</v>
          </cell>
          <cell r="D24">
            <v>90463</v>
          </cell>
        </row>
        <row r="25">
          <cell r="B25">
            <v>44111</v>
          </cell>
          <cell r="D25">
            <v>91155</v>
          </cell>
        </row>
        <row r="26">
          <cell r="B26">
            <v>44118</v>
          </cell>
          <cell r="D26">
            <v>90727</v>
          </cell>
        </row>
        <row r="27">
          <cell r="B27">
            <v>44125</v>
          </cell>
          <cell r="D27">
            <v>89356</v>
          </cell>
        </row>
        <row r="28">
          <cell r="B28">
            <v>44132</v>
          </cell>
          <cell r="D28">
            <v>100631</v>
          </cell>
        </row>
        <row r="29">
          <cell r="B29">
            <v>44139</v>
          </cell>
          <cell r="D29">
            <v>146269</v>
          </cell>
        </row>
        <row r="30">
          <cell r="B30">
            <v>44146</v>
          </cell>
          <cell r="D30">
            <v>196356</v>
          </cell>
        </row>
        <row r="31">
          <cell r="B31">
            <v>44153</v>
          </cell>
          <cell r="D31">
            <v>256850</v>
          </cell>
        </row>
        <row r="32">
          <cell r="B32">
            <v>44160</v>
          </cell>
          <cell r="D32">
            <v>324910</v>
          </cell>
        </row>
        <row r="33">
          <cell r="B33">
            <v>44167</v>
          </cell>
          <cell r="D33">
            <v>395909</v>
          </cell>
        </row>
        <row r="34">
          <cell r="B34">
            <v>44174</v>
          </cell>
          <cell r="D34">
            <v>464278</v>
          </cell>
        </row>
        <row r="35">
          <cell r="B35">
            <v>44181</v>
          </cell>
          <cell r="D35">
            <v>525273</v>
          </cell>
        </row>
        <row r="36">
          <cell r="B36">
            <v>44188</v>
          </cell>
          <cell r="D36">
            <v>575707</v>
          </cell>
        </row>
        <row r="37">
          <cell r="B37">
            <v>44195</v>
          </cell>
          <cell r="D37">
            <v>614468</v>
          </cell>
        </row>
        <row r="38">
          <cell r="B38">
            <v>44202</v>
          </cell>
          <cell r="D38">
            <v>641736</v>
          </cell>
        </row>
        <row r="39">
          <cell r="B39">
            <v>44209</v>
          </cell>
          <cell r="D39">
            <v>658589</v>
          </cell>
        </row>
        <row r="40">
          <cell r="B40">
            <v>44216</v>
          </cell>
          <cell r="D40">
            <v>666299</v>
          </cell>
        </row>
        <row r="41">
          <cell r="B41">
            <v>44223</v>
          </cell>
          <cell r="D41">
            <v>666317</v>
          </cell>
        </row>
        <row r="42">
          <cell r="B42">
            <v>44230</v>
          </cell>
          <cell r="D42">
            <v>659702</v>
          </cell>
        </row>
        <row r="43">
          <cell r="B43">
            <v>44237</v>
          </cell>
          <cell r="D43">
            <v>647692</v>
          </cell>
        </row>
        <row r="44">
          <cell r="B44">
            <v>44244</v>
          </cell>
          <cell r="D44">
            <v>631275</v>
          </cell>
        </row>
        <row r="45">
          <cell r="B45">
            <v>44251</v>
          </cell>
          <cell r="D45">
            <v>611610</v>
          </cell>
        </row>
        <row r="46">
          <cell r="B46">
            <v>44258</v>
          </cell>
          <cell r="D46">
            <v>589441</v>
          </cell>
        </row>
        <row r="47">
          <cell r="B47">
            <v>44265</v>
          </cell>
          <cell r="D47">
            <v>565394</v>
          </cell>
        </row>
        <row r="48">
          <cell r="B48">
            <v>44272</v>
          </cell>
          <cell r="D48">
            <v>540063</v>
          </cell>
        </row>
        <row r="49">
          <cell r="B49">
            <v>44279</v>
          </cell>
          <cell r="D49">
            <v>513657</v>
          </cell>
        </row>
      </sheetData>
      <sheetData sheetId="7">
        <row r="5">
          <cell r="M5">
            <v>37655.239242315503</v>
          </cell>
          <cell r="O5">
            <v>58821.049232282297</v>
          </cell>
          <cell r="Q5">
            <v>146356.46611631801</v>
          </cell>
          <cell r="R5">
            <v>44131</v>
          </cell>
        </row>
        <row r="6">
          <cell r="M6">
            <v>37884.609319888499</v>
          </cell>
          <cell r="O6">
            <v>60185.766274769398</v>
          </cell>
          <cell r="Q6">
            <v>149103.70640523999</v>
          </cell>
          <cell r="R6">
            <v>44132</v>
          </cell>
        </row>
        <row r="7">
          <cell r="M7">
            <v>38132.151213025601</v>
          </cell>
          <cell r="O7">
            <v>61746.838724348003</v>
          </cell>
          <cell r="Q7">
            <v>151762.10788507399</v>
          </cell>
          <cell r="R7">
            <v>44133</v>
          </cell>
        </row>
        <row r="8">
          <cell r="M8">
            <v>38359.537278255397</v>
          </cell>
          <cell r="O8">
            <v>63401.760254058703</v>
          </cell>
          <cell r="Q8">
            <v>154465.81557666199</v>
          </cell>
          <cell r="R8">
            <v>44134</v>
          </cell>
        </row>
        <row r="9">
          <cell r="M9">
            <v>38608.803217634799</v>
          </cell>
          <cell r="O9">
            <v>65155.276825541398</v>
          </cell>
          <cell r="Q9">
            <v>157023.207876336</v>
          </cell>
          <cell r="R9">
            <v>44135</v>
          </cell>
        </row>
        <row r="10">
          <cell r="L10">
            <v>66949.588919572503</v>
          </cell>
          <cell r="M10">
            <v>38866.570753574502</v>
          </cell>
          <cell r="O10">
            <v>66949.588919572503</v>
          </cell>
          <cell r="Q10">
            <v>159478.26757655601</v>
          </cell>
          <cell r="R10">
            <v>44136</v>
          </cell>
        </row>
        <row r="11">
          <cell r="L11">
            <v>68865.635794494607</v>
          </cell>
          <cell r="M11">
            <v>39055.507468395299</v>
          </cell>
          <cell r="O11">
            <v>68865.635794494607</v>
          </cell>
          <cell r="Q11">
            <v>161929.446289696</v>
          </cell>
          <cell r="R11">
            <v>44137</v>
          </cell>
        </row>
        <row r="12">
          <cell r="L12">
            <v>71657.762277753296</v>
          </cell>
          <cell r="M12">
            <v>42539.121760337999</v>
          </cell>
          <cell r="O12">
            <v>71657.762277753296</v>
          </cell>
          <cell r="Q12">
            <v>164333.046787603</v>
          </cell>
          <cell r="R12">
            <v>44138</v>
          </cell>
        </row>
        <row r="13">
          <cell r="L13">
            <v>74531.669881157199</v>
          </cell>
          <cell r="M13">
            <v>45920.814791692901</v>
          </cell>
          <cell r="O13">
            <v>74531.669881157199</v>
          </cell>
          <cell r="Q13">
            <v>166579.31191555099</v>
          </cell>
          <cell r="R13">
            <v>44139</v>
          </cell>
        </row>
        <row r="14">
          <cell r="L14">
            <v>77144.961384323105</v>
          </cell>
          <cell r="M14">
            <v>46685.976715332203</v>
          </cell>
          <cell r="O14">
            <v>77144.961384323105</v>
          </cell>
          <cell r="Q14">
            <v>168549.26262158001</v>
          </cell>
          <cell r="R14">
            <v>44140</v>
          </cell>
        </row>
        <row r="15">
          <cell r="L15">
            <v>79919.411607160597</v>
          </cell>
          <cell r="M15">
            <v>48423.955452804898</v>
          </cell>
          <cell r="O15">
            <v>79919.411607160597</v>
          </cell>
          <cell r="Q15">
            <v>170791.337905539</v>
          </cell>
          <cell r="R15">
            <v>44141</v>
          </cell>
        </row>
        <row r="16">
          <cell r="L16">
            <v>82860.253683039904</v>
          </cell>
          <cell r="M16">
            <v>50685.392116966097</v>
          </cell>
          <cell r="O16">
            <v>82860.253683039904</v>
          </cell>
          <cell r="Q16">
            <v>173206.23844465599</v>
          </cell>
          <cell r="R16">
            <v>44142</v>
          </cell>
        </row>
        <row r="17">
          <cell r="L17">
            <v>85914.6375832911</v>
          </cell>
          <cell r="M17">
            <v>53177.1345397806</v>
          </cell>
          <cell r="O17">
            <v>85914.6375832911</v>
          </cell>
          <cell r="Q17">
            <v>175400.009031675</v>
          </cell>
          <cell r="R17">
            <v>44143</v>
          </cell>
        </row>
        <row r="18">
          <cell r="L18">
            <v>89022.301444897093</v>
          </cell>
          <cell r="M18">
            <v>55541.4463211947</v>
          </cell>
          <cell r="O18">
            <v>89022.301444897093</v>
          </cell>
          <cell r="Q18">
            <v>177484.91509389001</v>
          </cell>
          <cell r="R18">
            <v>44144</v>
          </cell>
        </row>
        <row r="19">
          <cell r="L19">
            <v>92467.782313614196</v>
          </cell>
          <cell r="M19">
            <v>59475.635121194297</v>
          </cell>
          <cell r="O19">
            <v>92467.782313614196</v>
          </cell>
          <cell r="Q19">
            <v>179635.40368162101</v>
          </cell>
          <cell r="R19">
            <v>44145</v>
          </cell>
        </row>
        <row r="20">
          <cell r="L20">
            <v>96079.200964651507</v>
          </cell>
          <cell r="M20">
            <v>63249.4552149835</v>
          </cell>
          <cell r="O20">
            <v>96079.200964651507</v>
          </cell>
          <cell r="Q20">
            <v>182039.012098123</v>
          </cell>
          <cell r="R20">
            <v>44146</v>
          </cell>
        </row>
        <row r="21">
          <cell r="L21">
            <v>99553.061668801995</v>
          </cell>
          <cell r="M21">
            <v>66213.218291593599</v>
          </cell>
          <cell r="O21">
            <v>99553.061668801995</v>
          </cell>
          <cell r="Q21">
            <v>184223.89102959901</v>
          </cell>
          <cell r="R21">
            <v>44147</v>
          </cell>
        </row>
        <row r="22">
          <cell r="L22">
            <v>103164.711714359</v>
          </cell>
          <cell r="M22">
            <v>69410.1601031436</v>
          </cell>
          <cell r="O22">
            <v>103164.711714359</v>
          </cell>
          <cell r="Q22">
            <v>186909.15228456899</v>
          </cell>
          <cell r="R22">
            <v>44148</v>
          </cell>
        </row>
        <row r="23">
          <cell r="L23">
            <v>107065.551141683</v>
          </cell>
          <cell r="M23">
            <v>72471.063636883395</v>
          </cell>
          <cell r="O23">
            <v>107065.551141683</v>
          </cell>
          <cell r="Q23">
            <v>188787.582552623</v>
          </cell>
          <cell r="R23">
            <v>44149</v>
          </cell>
        </row>
        <row r="24">
          <cell r="L24">
            <v>110993.12621334</v>
          </cell>
          <cell r="M24">
            <v>75397.182957863595</v>
          </cell>
          <cell r="O24">
            <v>110993.12621334</v>
          </cell>
          <cell r="Q24">
            <v>191282.49071520701</v>
          </cell>
          <cell r="R24">
            <v>44150</v>
          </cell>
        </row>
        <row r="25">
          <cell r="L25">
            <v>114900.466043579</v>
          </cell>
          <cell r="M25">
            <v>78250.030874678196</v>
          </cell>
          <cell r="O25">
            <v>114900.466043579</v>
          </cell>
          <cell r="Q25">
            <v>193656.08941478399</v>
          </cell>
          <cell r="R25">
            <v>44151</v>
          </cell>
        </row>
        <row r="26">
          <cell r="L26">
            <v>118762.933494646</v>
          </cell>
          <cell r="M26">
            <v>80882.888473212894</v>
          </cell>
          <cell r="O26">
            <v>118762.933494646</v>
          </cell>
          <cell r="Q26">
            <v>196164.05231710701</v>
          </cell>
          <cell r="R26">
            <v>44152</v>
          </cell>
        </row>
        <row r="27">
          <cell r="L27">
            <v>122694.76954840901</v>
          </cell>
          <cell r="M27">
            <v>83515.730979986503</v>
          </cell>
          <cell r="O27">
            <v>122694.76954840901</v>
          </cell>
          <cell r="Q27">
            <v>199150.33040171399</v>
          </cell>
          <cell r="R27">
            <v>44153</v>
          </cell>
        </row>
        <row r="28">
          <cell r="L28">
            <v>126591.762494952</v>
          </cell>
          <cell r="M28">
            <v>86140.5366411633</v>
          </cell>
          <cell r="O28">
            <v>126591.762494952</v>
          </cell>
          <cell r="Q28">
            <v>202723.037244067</v>
          </cell>
          <cell r="R28">
            <v>44154</v>
          </cell>
        </row>
        <row r="29">
          <cell r="L29">
            <v>130498.41267852399</v>
          </cell>
          <cell r="M29">
            <v>88721.613383562202</v>
          </cell>
          <cell r="O29">
            <v>130498.41267852399</v>
          </cell>
          <cell r="Q29">
            <v>206250.97459299699</v>
          </cell>
          <cell r="R29">
            <v>44155</v>
          </cell>
        </row>
        <row r="30">
          <cell r="L30">
            <v>134262.51857902599</v>
          </cell>
          <cell r="M30">
            <v>91206.875184673307</v>
          </cell>
          <cell r="O30">
            <v>134262.51857902599</v>
          </cell>
          <cell r="Q30">
            <v>210325.060395098</v>
          </cell>
          <cell r="R30">
            <v>44156</v>
          </cell>
        </row>
        <row r="31">
          <cell r="L31">
            <v>137912.97769715899</v>
          </cell>
          <cell r="M31">
            <v>93747.853318780195</v>
          </cell>
          <cell r="O31">
            <v>137912.97769715899</v>
          </cell>
          <cell r="Q31">
            <v>215558.53438421199</v>
          </cell>
          <cell r="R31">
            <v>44157</v>
          </cell>
        </row>
        <row r="32">
          <cell r="L32">
            <v>141384.42996929001</v>
          </cell>
          <cell r="M32">
            <v>96160.606330767696</v>
          </cell>
          <cell r="O32">
            <v>141384.42996929001</v>
          </cell>
          <cell r="Q32">
            <v>220592.92324477501</v>
          </cell>
          <cell r="R32">
            <v>44158</v>
          </cell>
        </row>
        <row r="33">
          <cell r="L33">
            <v>144831.80553899999</v>
          </cell>
          <cell r="M33">
            <v>98646.948314294801</v>
          </cell>
          <cell r="O33">
            <v>144831.80553899999</v>
          </cell>
          <cell r="Q33">
            <v>226281.250387929</v>
          </cell>
          <cell r="R33">
            <v>44159</v>
          </cell>
        </row>
        <row r="34">
          <cell r="L34">
            <v>148219.833482866</v>
          </cell>
          <cell r="M34">
            <v>100974.840225693</v>
          </cell>
          <cell r="O34">
            <v>148219.833482866</v>
          </cell>
          <cell r="Q34">
            <v>232219.44554309201</v>
          </cell>
          <cell r="R34">
            <v>44160</v>
          </cell>
        </row>
        <row r="35">
          <cell r="L35">
            <v>151354.944762353</v>
          </cell>
          <cell r="M35">
            <v>103345.299848487</v>
          </cell>
          <cell r="O35">
            <v>151354.944762353</v>
          </cell>
          <cell r="Q35">
            <v>238453.60444834101</v>
          </cell>
          <cell r="R35">
            <v>44161</v>
          </cell>
        </row>
        <row r="36">
          <cell r="L36">
            <v>154436.38732411599</v>
          </cell>
          <cell r="M36">
            <v>105562.697103471</v>
          </cell>
          <cell r="O36">
            <v>154436.38732411599</v>
          </cell>
          <cell r="Q36">
            <v>245216.181569345</v>
          </cell>
          <cell r="R36">
            <v>44162</v>
          </cell>
        </row>
        <row r="37">
          <cell r="L37">
            <v>157453.994294748</v>
          </cell>
          <cell r="M37">
            <v>107793.929697427</v>
          </cell>
          <cell r="O37">
            <v>157453.994294748</v>
          </cell>
          <cell r="Q37">
            <v>251991.23047387999</v>
          </cell>
          <cell r="R37">
            <v>44163</v>
          </cell>
        </row>
        <row r="38">
          <cell r="L38">
            <v>160304.78540831301</v>
          </cell>
          <cell r="M38">
            <v>109764.444584297</v>
          </cell>
          <cell r="O38">
            <v>160304.78540831301</v>
          </cell>
          <cell r="Q38">
            <v>259110.611586165</v>
          </cell>
          <cell r="R38">
            <v>44164</v>
          </cell>
        </row>
        <row r="39">
          <cell r="L39">
            <v>163069.67484206299</v>
          </cell>
          <cell r="M39">
            <v>111626.89191251301</v>
          </cell>
          <cell r="O39">
            <v>163069.67484206299</v>
          </cell>
          <cell r="Q39">
            <v>265781.21319821902</v>
          </cell>
          <cell r="R39">
            <v>44165</v>
          </cell>
        </row>
        <row r="40">
          <cell r="L40">
            <v>165516.09985869401</v>
          </cell>
          <cell r="M40">
            <v>113388.54256119</v>
          </cell>
          <cell r="O40">
            <v>165516.09985869401</v>
          </cell>
          <cell r="Q40">
            <v>271617.311279635</v>
          </cell>
          <cell r="R40">
            <v>44166</v>
          </cell>
        </row>
        <row r="41">
          <cell r="L41">
            <v>167929.42847359099</v>
          </cell>
          <cell r="M41">
            <v>114905.909650327</v>
          </cell>
          <cell r="O41">
            <v>167929.42847359099</v>
          </cell>
          <cell r="Q41">
            <v>277642.92195187602</v>
          </cell>
          <cell r="R41">
            <v>44167</v>
          </cell>
        </row>
        <row r="42">
          <cell r="L42">
            <v>170447.76663928499</v>
          </cell>
          <cell r="M42">
            <v>116184.948928226</v>
          </cell>
          <cell r="O42">
            <v>170447.76663928499</v>
          </cell>
          <cell r="Q42">
            <v>283441.03015065502</v>
          </cell>
          <cell r="R42">
            <v>44168</v>
          </cell>
        </row>
        <row r="43">
          <cell r="L43">
            <v>172485.563023483</v>
          </cell>
          <cell r="M43">
            <v>116821.896171987</v>
          </cell>
          <cell r="O43">
            <v>172485.563023483</v>
          </cell>
          <cell r="Q43">
            <v>288607.84164992801</v>
          </cell>
          <cell r="R43">
            <v>44169</v>
          </cell>
        </row>
        <row r="44">
          <cell r="L44">
            <v>174810.187275231</v>
          </cell>
          <cell r="M44">
            <v>117081.88584972</v>
          </cell>
          <cell r="O44">
            <v>174810.187275231</v>
          </cell>
          <cell r="Q44">
            <v>293732.19897949102</v>
          </cell>
          <cell r="R44">
            <v>44170</v>
          </cell>
        </row>
        <row r="45">
          <cell r="L45">
            <v>176790.22936062099</v>
          </cell>
          <cell r="M45">
            <v>116575.405232246</v>
          </cell>
          <cell r="O45">
            <v>176790.22936062099</v>
          </cell>
          <cell r="Q45">
            <v>297774.66187405802</v>
          </cell>
          <cell r="R45">
            <v>44171</v>
          </cell>
        </row>
        <row r="46">
          <cell r="L46">
            <v>178891.91662125499</v>
          </cell>
          <cell r="M46">
            <v>115644.771023882</v>
          </cell>
          <cell r="O46">
            <v>178891.91662125499</v>
          </cell>
          <cell r="Q46">
            <v>301591.20917545998</v>
          </cell>
          <cell r="R46">
            <v>44172</v>
          </cell>
        </row>
        <row r="47">
          <cell r="L47">
            <v>181005.75996148601</v>
          </cell>
          <cell r="M47">
            <v>114305.728359606</v>
          </cell>
          <cell r="O47">
            <v>181005.75996148601</v>
          </cell>
          <cell r="Q47">
            <v>305294.99080353102</v>
          </cell>
          <cell r="R47">
            <v>44173</v>
          </cell>
        </row>
      </sheetData>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ersion Control"/>
      <sheetName val="RESEARCH_Symp_Test_History"/>
      <sheetName val="RESEARCH_Detection_Rate"/>
      <sheetName val="INPUT_TTCE_Output"/>
      <sheetName val="INPUT_OFF SEN Testing by Channe"/>
      <sheetName val="INPUT_RWCS"/>
      <sheetName val="INPUT_SPI-M Warwick"/>
      <sheetName val="CALC_Interpolation"/>
      <sheetName val="OUTPUT_symp_test_demand"/>
    </sheetNames>
    <sheetDataSet>
      <sheetData sheetId="0" refreshError="1"/>
      <sheetData sheetId="1" refreshError="1"/>
      <sheetData sheetId="2" refreshError="1"/>
      <sheetData sheetId="3" refreshError="1"/>
      <sheetData sheetId="4" refreshError="1"/>
      <sheetData sheetId="5" refreshError="1"/>
      <sheetData sheetId="6" refreshError="1">
        <row r="10">
          <cell r="B10" t="str">
            <v>Date</v>
          </cell>
        </row>
        <row r="11">
          <cell r="B11">
            <v>44013</v>
          </cell>
        </row>
        <row r="12">
          <cell r="B12">
            <v>44020</v>
          </cell>
        </row>
        <row r="13">
          <cell r="B13">
            <v>44027</v>
          </cell>
        </row>
        <row r="14">
          <cell r="B14">
            <v>44034</v>
          </cell>
        </row>
        <row r="15">
          <cell r="B15">
            <v>44041</v>
          </cell>
        </row>
        <row r="16">
          <cell r="B16">
            <v>44048</v>
          </cell>
        </row>
        <row r="17">
          <cell r="B17">
            <v>44055</v>
          </cell>
        </row>
        <row r="18">
          <cell r="B18">
            <v>44062</v>
          </cell>
        </row>
        <row r="19">
          <cell r="B19">
            <v>44069</v>
          </cell>
        </row>
        <row r="20">
          <cell r="B20">
            <v>44076</v>
          </cell>
        </row>
        <row r="21">
          <cell r="B21">
            <v>44083</v>
          </cell>
        </row>
        <row r="22">
          <cell r="B22">
            <v>44090</v>
          </cell>
        </row>
        <row r="23">
          <cell r="B23">
            <v>44097</v>
          </cell>
        </row>
        <row r="24">
          <cell r="B24">
            <v>44104</v>
          </cell>
        </row>
        <row r="25">
          <cell r="B25">
            <v>44111</v>
          </cell>
        </row>
        <row r="26">
          <cell r="B26">
            <v>44118</v>
          </cell>
        </row>
        <row r="27">
          <cell r="B27">
            <v>44125</v>
          </cell>
        </row>
        <row r="28">
          <cell r="B28">
            <v>44132</v>
          </cell>
        </row>
        <row r="29">
          <cell r="B29">
            <v>44139</v>
          </cell>
        </row>
        <row r="30">
          <cell r="B30">
            <v>44146</v>
          </cell>
        </row>
        <row r="31">
          <cell r="B31">
            <v>44153</v>
          </cell>
        </row>
        <row r="32">
          <cell r="B32">
            <v>44160</v>
          </cell>
        </row>
        <row r="33">
          <cell r="B33">
            <v>44167</v>
          </cell>
        </row>
        <row r="34">
          <cell r="B34">
            <v>44174</v>
          </cell>
        </row>
        <row r="35">
          <cell r="B35">
            <v>44181</v>
          </cell>
        </row>
        <row r="36">
          <cell r="B36">
            <v>44188</v>
          </cell>
        </row>
        <row r="37">
          <cell r="B37">
            <v>44195</v>
          </cell>
        </row>
        <row r="38">
          <cell r="B38">
            <v>44202</v>
          </cell>
        </row>
        <row r="39">
          <cell r="B39">
            <v>44209</v>
          </cell>
        </row>
        <row r="40">
          <cell r="B40">
            <v>44216</v>
          </cell>
        </row>
        <row r="41">
          <cell r="B41">
            <v>44223</v>
          </cell>
        </row>
        <row r="42">
          <cell r="B42">
            <v>44230</v>
          </cell>
        </row>
        <row r="43">
          <cell r="B43">
            <v>44237</v>
          </cell>
        </row>
        <row r="44">
          <cell r="B44">
            <v>44244</v>
          </cell>
        </row>
        <row r="45">
          <cell r="B45">
            <v>44251</v>
          </cell>
        </row>
        <row r="46">
          <cell r="B46">
            <v>44258</v>
          </cell>
        </row>
        <row r="47">
          <cell r="B47">
            <v>44265</v>
          </cell>
        </row>
        <row r="48">
          <cell r="B48">
            <v>44272</v>
          </cell>
        </row>
        <row r="49">
          <cell r="B49">
            <v>44279</v>
          </cell>
        </row>
      </sheetData>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ersion Control"/>
      <sheetName val="RESEARCH_Detection_Rate"/>
      <sheetName val="INPUT_TTCE_Output"/>
      <sheetName val="INPUT_Warwick"/>
      <sheetName val="INPUT_OFF SEN Testing by Channe"/>
      <sheetName val="CALC_Symptomatic_Test_ Demand"/>
      <sheetName val="CALC_Symptomatic Test History"/>
      <sheetName val="OUTPUT_Symptomatic_Test_Demand"/>
    </sheetNames>
    <sheetDataSet>
      <sheetData sheetId="0"/>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id="1" name="Table1" displayName="Table1" ref="C7:G71" totalsRowShown="0">
  <autoFilter ref="C7:G71"/>
  <tableColumns count="5">
    <tableColumn id="1" name="Timeline" dataDxfId="3"/>
    <tableColumn id="2" name="7 day average"/>
    <tableColumn id="3" name="Forecast" dataDxfId="2">
      <calculatedColumnFormula>_xlfn.FORECAST.ETS(C8,$D$8:$D$29,$C$8:$C$29,1,1)</calculatedColumnFormula>
    </tableColumn>
    <tableColumn id="4" name="Lower Confidence Bound" dataDxfId="1">
      <calculatedColumnFormula>E8-_xlfn.FORECAST.ETS.CONFINT(C8,$D$8:$D$29,$C$8:$C$29,0.95,1,1)</calculatedColumnFormula>
    </tableColumn>
    <tableColumn id="5" name="Upper Confidence Bound" dataDxfId="0">
      <calculatedColumnFormula>E8+_xlfn.FORECAST.ETS.CONFINT(C8,$D$8:$D$29,$C$8:$C$29,0.95,1,1)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excel">
  <a:themeElements>
    <a:clrScheme name="Custom 24">
      <a:dk1>
        <a:srgbClr val="000000"/>
      </a:dk1>
      <a:lt1>
        <a:srgbClr val="FFFFFF"/>
      </a:lt1>
      <a:dk2>
        <a:srgbClr val="FFFFFF"/>
      </a:dk2>
      <a:lt2>
        <a:srgbClr val="FFFFFF"/>
      </a:lt2>
      <a:accent1>
        <a:srgbClr val="051C2C"/>
      </a:accent1>
      <a:accent2>
        <a:srgbClr val="00A9F4"/>
      </a:accent2>
      <a:accent3>
        <a:srgbClr val="2251FF"/>
      </a:accent3>
      <a:accent4>
        <a:srgbClr val="AAE6F0"/>
      </a:accent4>
      <a:accent5>
        <a:srgbClr val="3C96B4"/>
      </a:accent5>
      <a:accent6>
        <a:srgbClr val="AFC3FF"/>
      </a:accent6>
      <a:hlink>
        <a:srgbClr val="1F40E6"/>
      </a:hlink>
      <a:folHlink>
        <a:srgbClr val="8C5AC8"/>
      </a:folHlink>
    </a:clrScheme>
    <a:fontScheme name="Scheme White Fonts">
      <a:majorFont>
        <a:latin typeface="Georgia"/>
        <a:ea typeface=""/>
        <a:cs typeface=""/>
      </a:majorFont>
      <a:minorFont>
        <a:latin typeface="Arial"/>
        <a:ea typeface=""/>
        <a:cs typeface=""/>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1"/>
        </a:solidFill>
        <a:ln w="6350" cap="sq">
          <a:noFill/>
          <a:miter lim="800000"/>
        </a:ln>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algn="ctr">
          <a:spcBef>
            <a:spcPts val="300"/>
          </a:spcBef>
          <a:spcAft>
            <a:spcPts val="300"/>
          </a:spcAft>
          <a:defRPr sz="1600" dirty="0" err="1">
            <a:solidFill>
              <a:schemeClr val="bg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6350" cap="sq">
          <a:solidFill>
            <a:srgbClr val="000000"/>
          </a:solidFill>
          <a:miter lim="800000"/>
          <a:tailEnd type="none"/>
        </a:ln>
      </a:spPr>
      <a:bodyPr/>
      <a:lstStyle/>
      <a:style>
        <a:lnRef idx="1">
          <a:schemeClr val="accent1"/>
        </a:lnRef>
        <a:fillRef idx="0">
          <a:schemeClr val="accent1"/>
        </a:fillRef>
        <a:effectRef idx="0">
          <a:schemeClr val="accent1"/>
        </a:effectRef>
        <a:fontRef idx="minor">
          <a:schemeClr val="tx1"/>
        </a:fontRef>
      </a:style>
    </a:lnDef>
    <a:txDef>
      <a:spPr>
        <a:ln w="6350">
          <a:noFill/>
          <a:miter lim="800000"/>
        </a:ln>
      </a:spPr>
      <a:bodyPr vert="horz" wrap="square" lIns="0" tIns="0" rIns="0" bIns="0" rtlCol="0">
        <a:noAutofit/>
      </a:bodyPr>
      <a:lstStyle>
        <a:defPPr algn="l">
          <a:spcBef>
            <a:spcPts val="300"/>
          </a:spcBef>
          <a:spcAft>
            <a:spcPts val="300"/>
          </a:spcAft>
          <a:buNone/>
          <a:defRPr sz="1600" dirty="0" smtClean="0"/>
        </a:defPPr>
      </a:lstStyle>
    </a:txDef>
  </a:objectDefaults>
  <a:extraClrSchemeLst>
    <a:extraClrScheme>
      <a:clrScheme name="Scheme White">
        <a:dk1>
          <a:srgbClr val="000000"/>
        </a:dk1>
        <a:lt1>
          <a:srgbClr val="FFFFFF"/>
        </a:lt1>
        <a:dk2>
          <a:srgbClr val="FFFFFF"/>
        </a:dk2>
        <a:lt2>
          <a:srgbClr val="FFFFFF"/>
        </a:lt2>
        <a:accent1>
          <a:srgbClr val="051C2C"/>
        </a:accent1>
        <a:accent2>
          <a:srgbClr val="00A9F4"/>
        </a:accent2>
        <a:accent3>
          <a:srgbClr val="1F40E6"/>
        </a:accent3>
        <a:accent4>
          <a:srgbClr val="AAE6F0"/>
        </a:accent4>
        <a:accent5>
          <a:srgbClr val="3C96B4"/>
        </a:accent5>
        <a:accent6>
          <a:srgbClr val="AFC3FF"/>
        </a:accent6>
        <a:hlink>
          <a:srgbClr val="1F40E6"/>
        </a:hlink>
        <a:folHlink>
          <a:srgbClr val="8C5AC8"/>
        </a:folHlink>
      </a:clrScheme>
    </a:extraClrScheme>
  </a:extraClrSchemeLst>
  <a:custClrLst>
    <a:custClr name="Electric Blue">
      <a:srgbClr val="2251FF"/>
    </a:custClr>
    <a:custClr name="Cyan">
      <a:srgbClr val="00A9F4"/>
    </a:custClr>
    <a:custClr name="Pale Blue">
      <a:srgbClr val="AAE6F0"/>
    </a:custClr>
    <a:custClr name="Neutral">
      <a:srgbClr val="D0D0D0"/>
    </a:custClr>
    <a:custClr name="Pink">
      <a:srgbClr val="E6A0C8"/>
    </a:custClr>
    <a:custClr name="Orange">
      <a:srgbClr val="FAA082"/>
    </a:custClr>
    <a:custClr name="Red">
      <a:srgbClr val="E5546C"/>
    </a:custClr>
    <a:custClr name="Null">
      <a:srgbClr val="FFFFFF"/>
    </a:custClr>
    <a:custClr name="Null">
      <a:srgbClr val="FFFFFF"/>
    </a:custClr>
    <a:custClr name="Null">
      <a:srgbClr val="FFFFFF"/>
    </a:custClr>
    <a:custClr name="Dark Gray">
      <a:srgbClr val="4D4D4D"/>
    </a:custClr>
    <a:custClr name="Mid Gray">
      <a:srgbClr val="7F7F7F"/>
    </a:custClr>
    <a:custClr name="Light Gray">
      <a:srgbClr val="B3B3B3"/>
    </a:custClr>
    <a:custClr name="Super Light Gray">
      <a:srgbClr val="D0D0D0"/>
    </a:custClr>
    <a:custClr name="Pale Gray">
      <a:srgbClr val="E6E6E6"/>
    </a:custClr>
    <a:custClr name="Null">
      <a:srgbClr val="FFFFFF"/>
    </a:custClr>
    <a:custClr name="Null">
      <a:srgbClr val="FFFFFF"/>
    </a:custClr>
    <a:custClr name="Null">
      <a:srgbClr val="FFFFFF"/>
    </a:custClr>
    <a:custClr name="Null">
      <a:srgbClr val="FFFFFF"/>
    </a:custClr>
    <a:custClr name="Null">
      <a:srgbClr val="FFFFFF"/>
    </a:custClr>
    <a:custClr name="Linear 1 (Deep Blue)">
      <a:srgbClr val="051C2C"/>
    </a:custClr>
    <a:custClr name="Linear 2">
      <a:srgbClr val="034B6F"/>
    </a:custClr>
    <a:custClr name="Linear 3">
      <a:srgbClr val="027AB1"/>
    </a:custClr>
    <a:custClr name="Linear 4 (Cyan)">
      <a:srgbClr val="00A9F4"/>
    </a:custClr>
    <a:custClr name="Linear 5">
      <a:srgbClr val="71D2F1"/>
    </a:custClr>
    <a:custClr name="Linear 6 (Pale Blue)">
      <a:srgbClr val="AAE6F0"/>
    </a:custClr>
    <a:custClr name="Null">
      <a:srgbClr val="FFFFFF"/>
    </a:custClr>
    <a:custClr name="Null">
      <a:srgbClr val="FFFFFF"/>
    </a:custClr>
    <a:custClr name="Null">
      <a:srgbClr val="FFFFFF"/>
    </a:custClr>
    <a:custClr name="Null">
      <a:srgbClr val="FFFFFF"/>
    </a:custClr>
  </a:custClrLst>
  <a:extLst>
    <a:ext uri="{05A4C25C-085E-4340-85A3-A5531E510DB2}">
      <thm15:themeFamily xmlns:thm15="http://schemas.microsoft.com/office/thememl/2012/main" name="mck" id="{5C06EE14-FD0C-4D84-95B7-A7A2283B4F1A}" vid="{E155375D-59B9-41EA-8544-0CDF30FD128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1%20mid-2019(June)%202020LADs%20-this%20is%20not%20what%20I%20need%20at%20all" TargetMode="External"/><Relationship Id="rId2" Type="http://schemas.openxmlformats.org/officeDocument/2006/relationships/hyperlink" Target="mailto:population.estimates.unit@ons.gov.uk?subject=MYE1%20mid-2019(June)%202020LADs%20-need%20something%20slightly%20different" TargetMode="External"/><Relationship Id="rId1" Type="http://schemas.openxmlformats.org/officeDocument/2006/relationships/hyperlink" Target="mailto:Population.Estimates.Unit@ons.gov.uk?subject=MYE1%20mid-2019(June)%202020LADs%20-meets%20needs"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ons.gov.uk/peoplepopulationandcommunity/healthandsocialcare/conditionsanddiseases/datasets/coronaviruscovid19infectionsurveydata" TargetMode="External"/><Relationship Id="rId1" Type="http://schemas.openxmlformats.org/officeDocument/2006/relationships/hyperlink" Target="https://www.ons.gov.uk/peoplepopulationandcommunity/healthandsocialcare/conditionsanddiseases/bulletins/coronaviruscovid19infectionsurveypilot/11september2020" TargetMode="External"/><Relationship Id="rId4"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2:E9"/>
  <sheetViews>
    <sheetView showGridLines="0" zoomScaleNormal="100" workbookViewId="0">
      <selection activeCell="B9" sqref="B9"/>
    </sheetView>
  </sheetViews>
  <sheetFormatPr defaultRowHeight="13.8"/>
  <cols>
    <col min="1" max="1" width="2.59765625" customWidth="1"/>
    <col min="2" max="2" width="45.59765625" customWidth="1"/>
    <col min="3" max="3" width="30.59765625" customWidth="1"/>
    <col min="4" max="4" width="20.59765625" customWidth="1"/>
  </cols>
  <sheetData>
    <row r="2" spans="2:5">
      <c r="B2" s="112" t="s">
        <v>0</v>
      </c>
      <c r="C2" s="112"/>
      <c r="D2" s="112"/>
    </row>
    <row r="3" spans="2:5">
      <c r="B3" s="113" t="s">
        <v>1</v>
      </c>
      <c r="C3" s="113" t="s">
        <v>2</v>
      </c>
      <c r="D3" s="113" t="s">
        <v>3</v>
      </c>
    </row>
    <row r="4" spans="2:5">
      <c r="B4" s="98" t="s">
        <v>4</v>
      </c>
      <c r="C4" s="98" t="s">
        <v>5</v>
      </c>
      <c r="D4" s="98" t="s">
        <v>6</v>
      </c>
      <c r="E4" s="28"/>
    </row>
    <row r="5" spans="2:5">
      <c r="B5" s="111" t="s">
        <v>7</v>
      </c>
      <c r="C5" s="98" t="s">
        <v>8</v>
      </c>
      <c r="D5" s="98" t="s">
        <v>9</v>
      </c>
    </row>
    <row r="6" spans="2:5">
      <c r="B6" s="111" t="s">
        <v>10</v>
      </c>
      <c r="C6" s="98" t="s">
        <v>11</v>
      </c>
      <c r="D6" s="98" t="s">
        <v>6</v>
      </c>
    </row>
    <row r="7" spans="2:5">
      <c r="B7" s="111" t="s">
        <v>12</v>
      </c>
      <c r="C7" s="98" t="s">
        <v>13</v>
      </c>
      <c r="D7" s="98" t="s">
        <v>14</v>
      </c>
    </row>
    <row r="8" spans="2:5">
      <c r="B8" s="111" t="s">
        <v>15</v>
      </c>
      <c r="C8" s="98" t="s">
        <v>16</v>
      </c>
      <c r="D8" s="98" t="s">
        <v>9</v>
      </c>
    </row>
    <row r="9" spans="2:5">
      <c r="B9" s="111" t="s">
        <v>17</v>
      </c>
      <c r="C9" s="98" t="s">
        <v>18</v>
      </c>
      <c r="D9" s="98"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D22"/>
  <sheetViews>
    <sheetView showGridLines="0" zoomScale="85" zoomScaleNormal="85" workbookViewId="0">
      <selection activeCell="C27" sqref="C27"/>
    </sheetView>
  </sheetViews>
  <sheetFormatPr defaultColWidth="0" defaultRowHeight="12" customHeight="1"/>
  <cols>
    <col min="1" max="1" width="10.69921875" style="145" customWidth="1"/>
    <col min="2" max="2" width="30.69921875" style="145" customWidth="1"/>
    <col min="3" max="3" width="100.69921875" style="145" customWidth="1"/>
    <col min="4" max="4" width="1.69921875" style="145" customWidth="1"/>
    <col min="5" max="16384" width="8.59765625" style="145" hidden="1"/>
  </cols>
  <sheetData>
    <row r="1" spans="1:4" s="143" customFormat="1" ht="12" customHeight="1">
      <c r="A1"/>
    </row>
    <row r="2" spans="1:4" s="143" customFormat="1" ht="30">
      <c r="A2"/>
      <c r="B2" s="146" t="s">
        <v>436</v>
      </c>
      <c r="C2" s="144"/>
    </row>
    <row r="10" spans="1:4" ht="13.8">
      <c r="A10" s="147"/>
      <c r="B10" s="148"/>
      <c r="C10" s="148"/>
      <c r="D10" s="147"/>
    </row>
    <row r="11" spans="1:4" ht="30" customHeight="1">
      <c r="A11" s="147"/>
      <c r="B11" s="149" t="s">
        <v>437</v>
      </c>
      <c r="C11" s="149" t="s">
        <v>470</v>
      </c>
      <c r="D11" s="147"/>
    </row>
    <row r="12" spans="1:4" ht="12" customHeight="1">
      <c r="A12" s="147"/>
      <c r="B12" s="149"/>
      <c r="C12" s="149"/>
      <c r="D12" s="147"/>
    </row>
    <row r="13" spans="1:4" ht="30" customHeight="1">
      <c r="A13" s="147"/>
      <c r="B13" s="149" t="s">
        <v>438</v>
      </c>
      <c r="C13" s="150">
        <v>44126</v>
      </c>
      <c r="D13" s="147"/>
    </row>
    <row r="14" spans="1:4" ht="12" customHeight="1">
      <c r="A14" s="147"/>
      <c r="B14" s="149"/>
      <c r="C14" s="149"/>
      <c r="D14" s="147"/>
    </row>
    <row r="15" spans="1:4" ht="30" customHeight="1">
      <c r="A15" s="147"/>
      <c r="B15" s="149" t="s">
        <v>439</v>
      </c>
      <c r="C15" s="149" t="s">
        <v>440</v>
      </c>
      <c r="D15" s="147"/>
    </row>
    <row r="16" spans="1:4" ht="12" customHeight="1">
      <c r="A16" s="147"/>
      <c r="B16" s="149"/>
      <c r="C16" s="149"/>
      <c r="D16" s="147"/>
    </row>
    <row r="17" spans="1:4" ht="30" customHeight="1">
      <c r="A17" s="147"/>
      <c r="B17" s="149" t="s">
        <v>441</v>
      </c>
      <c r="C17" s="150">
        <v>44126</v>
      </c>
      <c r="D17" s="147"/>
    </row>
    <row r="18" spans="1:4" ht="12" customHeight="1">
      <c r="A18" s="147"/>
      <c r="B18" s="149"/>
      <c r="C18" s="149"/>
      <c r="D18" s="147"/>
    </row>
    <row r="19" spans="1:4" ht="30" customHeight="1">
      <c r="A19" s="147"/>
      <c r="B19" s="149" t="s">
        <v>442</v>
      </c>
      <c r="C19" s="149" t="s">
        <v>471</v>
      </c>
      <c r="D19" s="147"/>
    </row>
    <row r="20" spans="1:4" ht="12" customHeight="1">
      <c r="A20" s="147"/>
      <c r="B20" s="147"/>
      <c r="C20" s="147"/>
      <c r="D20" s="147"/>
    </row>
    <row r="21" spans="1:4" ht="12" customHeight="1">
      <c r="A21" s="147"/>
      <c r="B21" s="147"/>
      <c r="C21" s="147"/>
      <c r="D21" s="147"/>
    </row>
    <row r="22" spans="1:4" ht="13.8">
      <c r="A22" s="147"/>
      <c r="B22" s="148"/>
      <c r="C22" s="148"/>
      <c r="D22" s="147"/>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2:CI100"/>
  <sheetViews>
    <sheetView showGridLines="0" topLeftCell="A20" zoomScale="70" zoomScaleNormal="70" workbookViewId="0">
      <selection activeCell="AZ23" sqref="AZ23"/>
    </sheetView>
  </sheetViews>
  <sheetFormatPr defaultRowHeight="13.8"/>
  <cols>
    <col min="1" max="1" width="2.59765625" customWidth="1"/>
    <col min="2" max="2" width="70.5" bestFit="1" customWidth="1"/>
    <col min="3" max="9" width="8.796875" hidden="1" customWidth="1"/>
    <col min="10" max="10" width="8.69921875" hidden="1" customWidth="1"/>
    <col min="11" max="16" width="8.796875" hidden="1" customWidth="1"/>
    <col min="17" max="17" width="0" hidden="1" customWidth="1"/>
    <col min="18" max="23" width="8.796875" hidden="1" customWidth="1"/>
    <col min="24" max="24" width="0" hidden="1" customWidth="1"/>
    <col min="25" max="30" width="8.796875" hidden="1" customWidth="1"/>
    <col min="31" max="31" width="0" hidden="1" customWidth="1"/>
    <col min="32" max="44" width="8.796875" hidden="1" customWidth="1"/>
    <col min="45" max="45" width="0" hidden="1" customWidth="1"/>
    <col min="46" max="46" width="8.69921875" hidden="1" customWidth="1"/>
    <col min="47" max="47" width="11.19921875" hidden="1" customWidth="1"/>
    <col min="48" max="51" width="8.69921875" hidden="1" customWidth="1"/>
    <col min="53" max="58" width="8.796875" hidden="1" customWidth="1"/>
    <col min="60" max="60" width="0" hidden="1" customWidth="1"/>
    <col min="61" max="61" width="8" hidden="1" customWidth="1"/>
    <col min="62" max="65" width="0" hidden="1" customWidth="1"/>
    <col min="67" max="72" width="0" hidden="1" customWidth="1"/>
    <col min="74" max="79" width="0" hidden="1" customWidth="1"/>
    <col min="81" max="87" width="0" hidden="1" customWidth="1"/>
  </cols>
  <sheetData>
    <row r="2" spans="1:87">
      <c r="A2" s="4">
        <v>1</v>
      </c>
      <c r="B2" s="3" t="s">
        <v>19</v>
      </c>
    </row>
    <row r="4" spans="1:87">
      <c r="B4" s="114" t="s">
        <v>20</v>
      </c>
      <c r="C4" s="115">
        <v>44095</v>
      </c>
      <c r="D4" s="115">
        <v>44096</v>
      </c>
      <c r="E4" s="115">
        <v>44097</v>
      </c>
      <c r="F4" s="115">
        <v>44098</v>
      </c>
      <c r="G4" s="115">
        <v>44099</v>
      </c>
      <c r="H4" s="115">
        <v>44100</v>
      </c>
      <c r="I4" s="115">
        <v>44101</v>
      </c>
      <c r="J4" s="115">
        <v>44102</v>
      </c>
      <c r="K4" s="115">
        <v>44103</v>
      </c>
      <c r="L4" s="115">
        <v>44104</v>
      </c>
      <c r="M4" s="115">
        <v>44105</v>
      </c>
      <c r="N4" s="115">
        <v>44106</v>
      </c>
      <c r="O4" s="115">
        <v>44107</v>
      </c>
      <c r="P4" s="115">
        <v>44108</v>
      </c>
      <c r="Q4" s="115">
        <v>44109</v>
      </c>
      <c r="R4" s="115">
        <v>44110</v>
      </c>
      <c r="S4" s="115">
        <v>44111</v>
      </c>
      <c r="T4" s="115">
        <v>44112</v>
      </c>
      <c r="U4" s="115">
        <v>44113</v>
      </c>
      <c r="V4" s="115">
        <v>44114</v>
      </c>
      <c r="W4" s="115">
        <v>44115</v>
      </c>
      <c r="X4" s="115">
        <v>44116</v>
      </c>
      <c r="Y4" s="115">
        <v>44117</v>
      </c>
      <c r="Z4" s="115">
        <v>44118</v>
      </c>
      <c r="AA4" s="115">
        <v>44119</v>
      </c>
      <c r="AB4" s="115">
        <v>44120</v>
      </c>
      <c r="AC4" s="115">
        <v>44121</v>
      </c>
      <c r="AD4" s="115">
        <v>44122</v>
      </c>
      <c r="AE4" s="115">
        <v>44123</v>
      </c>
      <c r="AF4" s="115">
        <v>44124</v>
      </c>
      <c r="AG4" s="115">
        <v>44125</v>
      </c>
      <c r="AH4" s="115">
        <v>44126</v>
      </c>
      <c r="AI4" s="115">
        <v>44127</v>
      </c>
      <c r="AJ4" s="115">
        <v>44128</v>
      </c>
      <c r="AK4" s="115">
        <v>44129</v>
      </c>
      <c r="AL4" s="115">
        <v>44130</v>
      </c>
      <c r="AM4" s="115">
        <v>44131</v>
      </c>
      <c r="AN4" s="115">
        <v>44132</v>
      </c>
      <c r="AO4" s="115">
        <v>44133</v>
      </c>
      <c r="AP4" s="115">
        <v>44134</v>
      </c>
      <c r="AQ4" s="115">
        <v>44135</v>
      </c>
      <c r="AR4" s="115">
        <v>44136</v>
      </c>
      <c r="AS4" s="115">
        <v>44137</v>
      </c>
      <c r="AT4" s="115">
        <v>44138</v>
      </c>
      <c r="AU4" s="115">
        <v>44139</v>
      </c>
      <c r="AV4" s="115">
        <v>44140</v>
      </c>
      <c r="AW4" s="115">
        <v>44141</v>
      </c>
      <c r="AX4" s="115">
        <v>44142</v>
      </c>
      <c r="AY4" s="115">
        <v>44143</v>
      </c>
      <c r="AZ4" s="115">
        <v>44144</v>
      </c>
      <c r="BA4" s="115">
        <v>44145</v>
      </c>
      <c r="BB4" s="115">
        <v>44146</v>
      </c>
      <c r="BC4" s="115">
        <v>44147</v>
      </c>
      <c r="BD4" s="115">
        <v>44148</v>
      </c>
      <c r="BE4" s="115">
        <v>44149</v>
      </c>
      <c r="BF4" s="115">
        <v>44150</v>
      </c>
      <c r="BG4" s="115">
        <v>44151</v>
      </c>
      <c r="BH4" s="115">
        <v>44152</v>
      </c>
      <c r="BI4" s="115">
        <v>44153</v>
      </c>
      <c r="BJ4" s="115">
        <v>44154</v>
      </c>
      <c r="BK4" s="115">
        <v>44155</v>
      </c>
      <c r="BL4" s="115">
        <v>44156</v>
      </c>
      <c r="BM4" s="115">
        <v>44157</v>
      </c>
      <c r="BN4" s="115">
        <v>44158</v>
      </c>
      <c r="BO4" s="115">
        <v>44159</v>
      </c>
      <c r="BP4" s="115">
        <v>44160</v>
      </c>
      <c r="BQ4" s="115">
        <v>44161</v>
      </c>
      <c r="BR4" s="115">
        <v>44162</v>
      </c>
      <c r="BS4" s="115">
        <v>44163</v>
      </c>
      <c r="BT4" s="115">
        <v>44164</v>
      </c>
      <c r="BU4" s="115">
        <v>44165</v>
      </c>
      <c r="BV4" s="115">
        <v>44166</v>
      </c>
      <c r="BW4" s="115">
        <v>44167</v>
      </c>
      <c r="BX4" s="115">
        <v>44168</v>
      </c>
      <c r="BY4" s="115">
        <v>44169</v>
      </c>
      <c r="BZ4" s="115">
        <v>44170</v>
      </c>
      <c r="CA4" s="115">
        <v>44171</v>
      </c>
      <c r="CB4" s="115">
        <v>44172</v>
      </c>
      <c r="CC4" s="115">
        <v>44173</v>
      </c>
      <c r="CD4" s="115">
        <v>44174</v>
      </c>
      <c r="CE4" s="115">
        <v>44175</v>
      </c>
      <c r="CF4" s="115">
        <v>44176</v>
      </c>
      <c r="CG4" s="115">
        <v>44177</v>
      </c>
      <c r="CH4" s="115">
        <v>44178</v>
      </c>
      <c r="CI4" s="115">
        <v>44179</v>
      </c>
    </row>
    <row r="6" spans="1:87">
      <c r="B6" s="101" t="s">
        <v>21</v>
      </c>
      <c r="C6" s="116" t="e">
        <f>INDEX(Calculations!$85:$85,MATCH(C$4,Calculations!$83:$83,0))</f>
        <v>#REF!</v>
      </c>
      <c r="D6" s="116" t="e">
        <f>INDEX(Calculations!$85:$85,MATCH(D$4,Calculations!$83:$83,0))</f>
        <v>#REF!</v>
      </c>
      <c r="E6" s="116" t="e">
        <f>INDEX(Calculations!$85:$85,MATCH(E$4,Calculations!$83:$83,0))</f>
        <v>#REF!</v>
      </c>
      <c r="F6" s="116" t="e">
        <f>INDEX(Calculations!$85:$85,MATCH(F$4,Calculations!$83:$83,0))</f>
        <v>#REF!</v>
      </c>
      <c r="G6" s="116" t="e">
        <f>INDEX(Calculations!$85:$85,MATCH(G$4,Calculations!$83:$83,0))</f>
        <v>#REF!</v>
      </c>
      <c r="H6" s="116" t="e">
        <f>INDEX(Calculations!$85:$85,MATCH(H$4,Calculations!$83:$83,0))</f>
        <v>#REF!</v>
      </c>
      <c r="I6" s="116" t="e">
        <f>INDEX(Calculations!$85:$85,MATCH(I$4,Calculations!$83:$83,0))</f>
        <v>#REF!</v>
      </c>
      <c r="J6" s="116" t="e">
        <f>INDEX(Calculations!$85:$85,MATCH(J$4,Calculations!$83:$83,0))</f>
        <v>#REF!</v>
      </c>
      <c r="K6" s="116" t="e">
        <f>INDEX(Calculations!$85:$85,MATCH(K$4,Calculations!$83:$83,0))</f>
        <v>#REF!</v>
      </c>
      <c r="L6" s="116" t="e">
        <f>INDEX(Calculations!$85:$85,MATCH(L$4,Calculations!$83:$83,0))</f>
        <v>#REF!</v>
      </c>
      <c r="M6" s="116" t="e">
        <f>INDEX(Calculations!$85:$85,MATCH(M$4,Calculations!$83:$83,0))</f>
        <v>#REF!</v>
      </c>
      <c r="N6" s="116" t="e">
        <f>INDEX(Calculations!$85:$85,MATCH(N$4,Calculations!$83:$83,0))</f>
        <v>#REF!</v>
      </c>
      <c r="O6" s="116" t="e">
        <f>INDEX(Calculations!$85:$85,MATCH(O$4,Calculations!$83:$83,0))</f>
        <v>#REF!</v>
      </c>
      <c r="P6" s="116" t="e">
        <f>INDEX(Calculations!$85:$85,MATCH(P$4,Calculations!$83:$83,0))</f>
        <v>#REF!</v>
      </c>
      <c r="Q6" s="116" t="e">
        <f>INDEX(Calculations!$85:$85,MATCH(Q$4,Calculations!$83:$83,0))</f>
        <v>#REF!</v>
      </c>
      <c r="R6" s="116" t="e">
        <f>INDEX(Calculations!$85:$85,MATCH(R$4,Calculations!$83:$83,0))</f>
        <v>#REF!</v>
      </c>
      <c r="S6" s="116" t="e">
        <f>INDEX(Calculations!$85:$85,MATCH(S$4,Calculations!$83:$83,0))</f>
        <v>#REF!</v>
      </c>
      <c r="T6" s="116" t="e">
        <f>INDEX(Calculations!$85:$85,MATCH(T$4,Calculations!$83:$83,0))</f>
        <v>#REF!</v>
      </c>
      <c r="U6" s="116" t="e">
        <f>INDEX(Calculations!$85:$85,MATCH(U$4,Calculations!$83:$83,0))</f>
        <v>#REF!</v>
      </c>
      <c r="V6" s="116" t="e">
        <f>INDEX(Calculations!$85:$85,MATCH(V$4,Calculations!$83:$83,0))</f>
        <v>#REF!</v>
      </c>
      <c r="W6" s="116" t="e">
        <f>INDEX(Calculations!$85:$85,MATCH(W$4,Calculations!$83:$83,0))</f>
        <v>#REF!</v>
      </c>
      <c r="X6" s="116">
        <f>INDEX(Calculations!$85:$85,MATCH(X$4,Calculations!$83:$83,0))</f>
        <v>315810</v>
      </c>
      <c r="Y6" s="116">
        <f>INDEX(Calculations!$85:$85,MATCH(Y$4,Calculations!$83:$83,0))</f>
        <v>321310</v>
      </c>
      <c r="Z6" s="116">
        <f>INDEX(Calculations!$85:$85,MATCH(Z$4,Calculations!$83:$83,0))</f>
        <v>323810</v>
      </c>
      <c r="AA6" s="116">
        <f>INDEX(Calculations!$85:$85,MATCH(AA$4,Calculations!$83:$83,0))</f>
        <v>353310</v>
      </c>
      <c r="AB6" s="116">
        <f>INDEX(Calculations!$85:$85,MATCH(AB$4,Calculations!$83:$83,0))</f>
        <v>360810</v>
      </c>
      <c r="AC6" s="116">
        <f>INDEX(Calculations!$85:$85,MATCH(AC$4,Calculations!$83:$83,0))</f>
        <v>363310</v>
      </c>
      <c r="AD6" s="116">
        <f>INDEX(Calculations!$85:$85,MATCH(AD$4,Calculations!$83:$83,0))</f>
        <v>363310</v>
      </c>
      <c r="AE6" s="116">
        <f>INDEX(Calculations!$85:$85,MATCH(AE$4,Calculations!$83:$83,0))</f>
        <v>381700</v>
      </c>
      <c r="AF6" s="116">
        <f>INDEX(Calculations!$85:$85,MATCH(AF$4,Calculations!$83:$83,0))</f>
        <v>386700</v>
      </c>
      <c r="AG6" s="116">
        <f>INDEX(Calculations!$85:$85,MATCH(AG$4,Calculations!$83:$83,0))</f>
        <v>396700</v>
      </c>
      <c r="AH6" s="116">
        <f>INDEX(Calculations!$85:$85,MATCH(AH$4,Calculations!$83:$83,0))</f>
        <v>387700</v>
      </c>
      <c r="AI6" s="116">
        <f>INDEX(Calculations!$85:$85,MATCH(AI$4,Calculations!$83:$83,0))</f>
        <v>397700</v>
      </c>
      <c r="AJ6" s="116">
        <f>INDEX(Calculations!$85:$85,MATCH(AJ$4,Calculations!$83:$83,0))</f>
        <v>402700</v>
      </c>
      <c r="AK6" s="116">
        <f>INDEX(Calculations!$85:$85,MATCH(AK$4,Calculations!$83:$83,0))</f>
        <v>405700</v>
      </c>
      <c r="AL6" s="116">
        <f>INDEX(Calculations!$85:$85,MATCH(AL$4,Calculations!$83:$83,0))</f>
        <v>427632</v>
      </c>
      <c r="AM6" s="116">
        <f>INDEX(Calculations!$85:$85,MATCH(AM$4,Calculations!$83:$83,0))</f>
        <v>437053</v>
      </c>
      <c r="AN6" s="116">
        <f>INDEX(Calculations!$85:$85,MATCH(AN$4,Calculations!$83:$83,0))</f>
        <v>438978</v>
      </c>
      <c r="AO6" s="116">
        <f>INDEX(Calculations!$85:$85,MATCH(AO$4,Calculations!$83:$83,0))</f>
        <v>464287.00000000006</v>
      </c>
      <c r="AP6" s="116">
        <f>INDEX(Calculations!$85:$85,MATCH(AP$4,Calculations!$83:$83,0))</f>
        <v>476880.00000000006</v>
      </c>
      <c r="AQ6" s="116">
        <f>INDEX(Calculations!$85:$85,MATCH(AQ$4,Calculations!$83:$83,0))</f>
        <v>535145</v>
      </c>
      <c r="AR6" s="116" t="e">
        <f>INDEX(Calculations!$85:$85,MATCH(AR$4,Calculations!$83:$83,0))</f>
        <v>#N/A</v>
      </c>
      <c r="AS6" s="116">
        <f>INDEX(Calculations!$85:$85,MATCH(AS$4,Calculations!$83:$83,0))</f>
        <v>555821.60952380951</v>
      </c>
      <c r="AT6" s="116" t="e">
        <f>INDEX(Calculations!$85:$85,MATCH(AT$4,Calculations!$83:$83,0))</f>
        <v>#N/A</v>
      </c>
      <c r="AU6" s="116" t="e">
        <f>INDEX(Calculations!$85:$85,MATCH(AU$4,Calculations!$83:$83,0))</f>
        <v>#N/A</v>
      </c>
      <c r="AV6" s="116" t="e">
        <f>INDEX(Calculations!$85:$85,MATCH(AV$4,Calculations!$83:$83,0))</f>
        <v>#N/A</v>
      </c>
      <c r="AW6" s="116" t="e">
        <f>INDEX(Calculations!$85:$85,MATCH(AW$4,Calculations!$83:$83,0))</f>
        <v>#N/A</v>
      </c>
      <c r="AX6" s="116" t="e">
        <f>INDEX(Calculations!$85:$85,MATCH(AX$4,Calculations!$83:$83,0))</f>
        <v>#N/A</v>
      </c>
      <c r="AY6" s="116" t="e">
        <f>INDEX(Calculations!$85:$85,MATCH(AY$4,Calculations!$83:$83,0))</f>
        <v>#N/A</v>
      </c>
      <c r="AZ6" s="116">
        <f>INDEX(Calculations!$85:$85,MATCH(AZ$4,Calculations!$83:$83,0))</f>
        <v>581999.22857142845</v>
      </c>
      <c r="BA6" s="116" t="e">
        <f>INDEX(Calculations!$85:$85,MATCH(BA$4,Calculations!$83:$83,0))</f>
        <v>#N/A</v>
      </c>
      <c r="BB6" s="116" t="e">
        <f>INDEX(Calculations!$85:$85,MATCH(BB$4,Calculations!$83:$83,0))</f>
        <v>#N/A</v>
      </c>
      <c r="BC6" s="116" t="e">
        <f>INDEX(Calculations!$85:$85,MATCH(BC$4,Calculations!$83:$83,0))</f>
        <v>#N/A</v>
      </c>
      <c r="BD6" s="116" t="e">
        <f>INDEX(Calculations!$85:$85,MATCH(BD$4,Calculations!$83:$83,0))</f>
        <v>#N/A</v>
      </c>
      <c r="BE6" s="116" t="e">
        <f>INDEX(Calculations!$85:$85,MATCH(BE$4,Calculations!$83:$83,0))</f>
        <v>#N/A</v>
      </c>
      <c r="BF6" s="116" t="e">
        <f>INDEX(Calculations!$85:$85,MATCH(BF$4,Calculations!$83:$83,0))</f>
        <v>#N/A</v>
      </c>
      <c r="BG6" s="116">
        <f>INDEX(Calculations!$85:$85,MATCH(BG$4,Calculations!$83:$83,0))</f>
        <v>601527.32380952372</v>
      </c>
      <c r="BH6" s="116" t="e">
        <f>INDEX(Calculations!$85:$85,MATCH(BH$4,Calculations!$83:$83,0))</f>
        <v>#N/A</v>
      </c>
      <c r="BI6" s="116" t="e">
        <f>INDEX(Calculations!$85:$85,MATCH(BI$4,Calculations!$83:$83,0))</f>
        <v>#N/A</v>
      </c>
      <c r="BJ6" s="116" t="e">
        <f>INDEX(Calculations!$85:$85,MATCH(BJ$4,Calculations!$83:$83,0))</f>
        <v>#N/A</v>
      </c>
      <c r="BK6" s="116" t="e">
        <f>INDEX(Calculations!$85:$85,MATCH(BK$4,Calculations!$83:$83,0))</f>
        <v>#N/A</v>
      </c>
      <c r="BL6" s="116" t="e">
        <f>INDEX(Calculations!$85:$85,MATCH(BL$4,Calculations!$83:$83,0))</f>
        <v>#N/A</v>
      </c>
      <c r="BM6" s="116" t="e">
        <f>INDEX(Calculations!$85:$85,MATCH(BM$4,Calculations!$83:$83,0))</f>
        <v>#N/A</v>
      </c>
      <c r="BN6" s="116">
        <f>INDEX(Calculations!$85:$85,MATCH(BN$4,Calculations!$83:$83,0))</f>
        <v>638149.22857142857</v>
      </c>
      <c r="BO6" s="116" t="e">
        <f>INDEX(Calculations!$85:$85,MATCH(BO$4,Calculations!$83:$83,0))</f>
        <v>#N/A</v>
      </c>
      <c r="BP6" s="116" t="e">
        <f>INDEX(Calculations!$85:$85,MATCH(BP$4,Calculations!$83:$83,0))</f>
        <v>#N/A</v>
      </c>
      <c r="BQ6" s="116" t="e">
        <f>INDEX(Calculations!$85:$85,MATCH(BQ$4,Calculations!$83:$83,0))</f>
        <v>#N/A</v>
      </c>
      <c r="BR6" s="116" t="e">
        <f>INDEX(Calculations!$85:$85,MATCH(BR$4,Calculations!$83:$83,0))</f>
        <v>#N/A</v>
      </c>
      <c r="BS6" s="116" t="e">
        <f>INDEX(Calculations!$85:$85,MATCH(BS$4,Calculations!$83:$83,0))</f>
        <v>#N/A</v>
      </c>
      <c r="BT6" s="116" t="e">
        <f>INDEX(Calculations!$85:$85,MATCH(BT$4,Calculations!$83:$83,0))</f>
        <v>#N/A</v>
      </c>
      <c r="BU6" s="116">
        <f>INDEX(Calculations!$85:$85,MATCH(BU$4,Calculations!$83:$83,0))</f>
        <v>687532.34285714279</v>
      </c>
      <c r="BV6" s="116" t="e">
        <f>INDEX(Calculations!$85:$85,MATCH(BV$4,Calculations!$83:$83,0))</f>
        <v>#N/A</v>
      </c>
      <c r="BW6" s="116" t="e">
        <f>INDEX(Calculations!$85:$85,MATCH(BW$4,Calculations!$83:$83,0))</f>
        <v>#N/A</v>
      </c>
      <c r="BX6" s="116" t="e">
        <f>INDEX(Calculations!$85:$85,MATCH(BX$4,Calculations!$83:$83,0))</f>
        <v>#N/A</v>
      </c>
      <c r="BY6" s="116" t="e">
        <f>INDEX(Calculations!$85:$85,MATCH(BY$4,Calculations!$83:$83,0))</f>
        <v>#N/A</v>
      </c>
      <c r="BZ6" s="116" t="e">
        <f>INDEX(Calculations!$85:$85,MATCH(BZ$4,Calculations!$83:$83,0))</f>
        <v>#N/A</v>
      </c>
      <c r="CA6" s="116" t="e">
        <f>INDEX(Calculations!$85:$85,MATCH(CA$4,Calculations!$83:$83,0))</f>
        <v>#N/A</v>
      </c>
      <c r="CB6" s="116">
        <f>INDEX(Calculations!$85:$85,MATCH(CB$4,Calculations!$83:$83,0))</f>
        <v>763761.1333333333</v>
      </c>
      <c r="CC6" s="116" t="e">
        <f>INDEX(Calculations!$85:$85,MATCH(CC$4,Calculations!$83:$83,0))</f>
        <v>#N/A</v>
      </c>
      <c r="CD6" s="116" t="e">
        <f>INDEX(Calculations!$85:$85,MATCH(CD$4,Calculations!$83:$83,0))</f>
        <v>#N/A</v>
      </c>
      <c r="CE6" s="116" t="e">
        <f>INDEX(Calculations!$85:$85,MATCH(CE$4,Calculations!$83:$83,0))</f>
        <v>#N/A</v>
      </c>
      <c r="CF6" s="116" t="e">
        <f>INDEX(Calculations!$85:$85,MATCH(CF$4,Calculations!$83:$83,0))</f>
        <v>#N/A</v>
      </c>
      <c r="CG6" s="116" t="e">
        <f>INDEX(Calculations!$85:$85,MATCH(CG$4,Calculations!$83:$83,0))</f>
        <v>#N/A</v>
      </c>
      <c r="CH6" s="116" t="e">
        <f>INDEX(Calculations!$85:$85,MATCH(CH$4,Calculations!$83:$83,0))</f>
        <v>#N/A</v>
      </c>
      <c r="CI6" s="116">
        <f>INDEX(Calculations!$85:$85,MATCH(CI$4,Calculations!$83:$83,0))</f>
        <v>835767.08571428573</v>
      </c>
    </row>
    <row r="7" spans="1:87">
      <c r="B7" s="101" t="s">
        <v>22</v>
      </c>
      <c r="C7" s="116" t="e">
        <f>INDEX(Calculations!$35:$35,MATCH(C4,Calculations!$4:$4,0))-C8</f>
        <v>#REF!</v>
      </c>
      <c r="D7" s="116" t="e">
        <f>INDEX(Calculations!$35:$35,MATCH(D4,Calculations!$4:$4,0))-D8</f>
        <v>#REF!</v>
      </c>
      <c r="E7" s="116" t="e">
        <f>INDEX(Calculations!$35:$35,MATCH(E4,Calculations!$4:$4,0))-E8</f>
        <v>#REF!</v>
      </c>
      <c r="F7" s="116" t="e">
        <f>INDEX(Calculations!$35:$35,MATCH(F4,Calculations!$4:$4,0))-F8</f>
        <v>#REF!</v>
      </c>
      <c r="G7" s="116" t="e">
        <f>INDEX(Calculations!$35:$35,MATCH(G4,Calculations!$4:$4,0))-G8</f>
        <v>#REF!</v>
      </c>
      <c r="H7" s="116" t="e">
        <f>INDEX(Calculations!$35:$35,MATCH(H4,Calculations!$4:$4,0))-H8</f>
        <v>#REF!</v>
      </c>
      <c r="I7" s="116" t="e">
        <f>INDEX(Calculations!$35:$35,MATCH(I4,Calculations!$4:$4,0))-I8</f>
        <v>#REF!</v>
      </c>
      <c r="J7" s="116" t="e">
        <f>INDEX(Calculations!$35:$35,MATCH(J4,Calculations!$4:$4,0))-J8</f>
        <v>#REF!</v>
      </c>
      <c r="K7" s="116" t="e">
        <f>INDEX(Calculations!$35:$35,MATCH(K4,Calculations!$4:$4,0))-K8</f>
        <v>#REF!</v>
      </c>
      <c r="L7" s="116" t="e">
        <f>INDEX(Calculations!$35:$35,MATCH(L4,Calculations!$4:$4,0))-L8</f>
        <v>#REF!</v>
      </c>
      <c r="M7" s="116" t="e">
        <f>INDEX(Calculations!$35:$35,MATCH(M4,Calculations!$4:$4,0))-M8</f>
        <v>#REF!</v>
      </c>
      <c r="N7" s="116" t="e">
        <f>INDEX(Calculations!$35:$35,MATCH(N4,Calculations!$4:$4,0))-N8</f>
        <v>#REF!</v>
      </c>
      <c r="O7" s="116" t="e">
        <f>INDEX(Calculations!$35:$35,MATCH(O4,Calculations!$4:$4,0))-O8</f>
        <v>#REF!</v>
      </c>
      <c r="P7" s="116" t="e">
        <f>INDEX(Calculations!$35:$35,MATCH(P4,Calculations!$4:$4,0))-P8</f>
        <v>#REF!</v>
      </c>
      <c r="Q7" s="116" t="e">
        <f>INDEX(Calculations!$35:$35,MATCH(Q4,Calculations!$4:$4,0))-Q8</f>
        <v>#REF!</v>
      </c>
      <c r="R7" s="116" t="e">
        <f>INDEX(Calculations!$35:$35,MATCH(R4,Calculations!$4:$4,0))-R8</f>
        <v>#REF!</v>
      </c>
      <c r="S7" s="116" t="e">
        <f>INDEX(Calculations!$35:$35,MATCH(S4,Calculations!$4:$4,0))-S8</f>
        <v>#REF!</v>
      </c>
      <c r="T7" s="116" t="e">
        <f>INDEX(Calculations!$35:$35,MATCH(T4,Calculations!$4:$4,0))-T8</f>
        <v>#REF!</v>
      </c>
      <c r="U7" s="116" t="e">
        <f>INDEX(Calculations!$35:$35,MATCH(U4,Calculations!$4:$4,0))-U8</f>
        <v>#REF!</v>
      </c>
      <c r="V7" s="116" t="e">
        <f>INDEX(Calculations!$35:$35,MATCH(V4,Calculations!$4:$4,0))-V8</f>
        <v>#REF!</v>
      </c>
      <c r="W7" s="116" t="e">
        <f>INDEX(Calculations!$35:$35,MATCH(W4,Calculations!$4:$4,0))-W8</f>
        <v>#REF!</v>
      </c>
      <c r="X7" s="116" t="e">
        <f>INDEX(Calculations!$35:$35,MATCH(X4,Calculations!$4:$4,0))-X8</f>
        <v>#REF!</v>
      </c>
      <c r="Y7" s="116" t="e">
        <f>INDEX(Calculations!$35:$35,MATCH(Y4,Calculations!$4:$4,0))-Y8</f>
        <v>#REF!</v>
      </c>
      <c r="Z7" s="116" t="e">
        <f>INDEX(Calculations!$35:$35,MATCH(Z4,Calculations!$4:$4,0))-Z8</f>
        <v>#REF!</v>
      </c>
      <c r="AA7" s="116" t="e">
        <f>INDEX(Calculations!$35:$35,MATCH(AA4,Calculations!$4:$4,0))-AA8</f>
        <v>#REF!</v>
      </c>
      <c r="AB7" s="116" t="e">
        <f>INDEX(Calculations!$35:$35,MATCH(AB4,Calculations!$4:$4,0))-AB8</f>
        <v>#REF!</v>
      </c>
      <c r="AC7" s="116" t="e">
        <f>INDEX(Calculations!$35:$35,MATCH(AC4,Calculations!$4:$4,0))-AC8</f>
        <v>#REF!</v>
      </c>
      <c r="AD7" s="116" t="e">
        <f>INDEX(Calculations!$35:$35,MATCH(AD4,Calculations!$4:$4,0))-AD8</f>
        <v>#REF!</v>
      </c>
      <c r="AE7" s="116" t="e">
        <f>INDEX(Calculations!$35:$35,MATCH(AE4,Calculations!$4:$4,0))-AE8</f>
        <v>#REF!</v>
      </c>
      <c r="AF7" s="116" t="e">
        <f>INDEX(Calculations!$35:$35,MATCH(AF4,Calculations!$4:$4,0))-AF8</f>
        <v>#REF!</v>
      </c>
      <c r="AG7" s="116" t="e">
        <f>INDEX(Calculations!$35:$35,MATCH(AG4,Calculations!$4:$4,0))-AG8</f>
        <v>#REF!</v>
      </c>
      <c r="AH7" s="116" t="e">
        <f>INDEX(Calculations!$35:$35,MATCH(AH4,Calculations!$4:$4,0))-AH8</f>
        <v>#REF!</v>
      </c>
      <c r="AI7" s="116" t="e">
        <f>INDEX(Calculations!$35:$35,MATCH(AI4,Calculations!$4:$4,0))-AI8</f>
        <v>#REF!</v>
      </c>
      <c r="AJ7" s="116" t="e">
        <f>INDEX(Calculations!$35:$35,MATCH(AJ4,Calculations!$4:$4,0))-AJ8</f>
        <v>#REF!</v>
      </c>
      <c r="AK7" s="116" t="e">
        <f>INDEX(Calculations!$35:$35,MATCH(AK4,Calculations!$4:$4,0))-AK8</f>
        <v>#REF!</v>
      </c>
      <c r="AL7" s="116" t="e">
        <f>INDEX(Calculations!$35:$35,MATCH(AL4,Calculations!$4:$4,0))-AL8</f>
        <v>#REF!</v>
      </c>
      <c r="AM7" s="116" t="e">
        <f>INDEX(Calculations!$35:$35,MATCH(AM4,Calculations!$4:$4,0))-AM8</f>
        <v>#REF!</v>
      </c>
      <c r="AN7" s="116" t="e">
        <f>INDEX(Calculations!$35:$35,MATCH(AN4,Calculations!$4:$4,0))-AN8</f>
        <v>#N/A</v>
      </c>
      <c r="AO7" s="116" t="e">
        <f>INDEX(Calculations!$35:$35,MATCH(AO4,Calculations!$4:$4,0))-AO8</f>
        <v>#N/A</v>
      </c>
      <c r="AP7" s="116" t="e">
        <f>INDEX(Calculations!$35:$35,MATCH(AP4,Calculations!$4:$4,0))-AP8</f>
        <v>#N/A</v>
      </c>
      <c r="AQ7" s="116" t="e">
        <f>INDEX(Calculations!$35:$35,MATCH(AQ4,Calculations!$4:$4,0))-AQ8</f>
        <v>#N/A</v>
      </c>
      <c r="AR7" s="116">
        <f>INDEX(Calculations!$35:$35,MATCH(AR4,Calculations!$4:$4,0))-AR8</f>
        <v>101448.72691031115</v>
      </c>
      <c r="AS7" s="116">
        <f>INDEX(Calculations!$35:$35,MATCH(AS4,Calculations!$4:$4,0))-AS8</f>
        <v>98782.661860432243</v>
      </c>
      <c r="AT7" s="116">
        <f>INDEX(Calculations!$35:$35,MATCH(AT4,Calculations!$4:$4,0))-AT8</f>
        <v>95305.201367445174</v>
      </c>
      <c r="AU7" s="116">
        <f>INDEX(Calculations!$35:$35,MATCH(AU4,Calculations!$4:$4,0))-AU8</f>
        <v>91814.288057372847</v>
      </c>
      <c r="AV7" s="116">
        <f>INDEX(Calculations!$35:$35,MATCH(AV4,Calculations!$4:$4,0))-AV8</f>
        <v>88891.506354427547</v>
      </c>
      <c r="AW7" s="116">
        <f>INDEX(Calculations!$35:$35,MATCH(AW4,Calculations!$4:$4,0))-AW8</f>
        <v>91094.35204619146</v>
      </c>
      <c r="AX7" s="116">
        <f>INDEX(Calculations!$35:$35,MATCH(AX4,Calculations!$4:$4,0))-AX8</f>
        <v>93212.075063462311</v>
      </c>
      <c r="AY7" s="116">
        <f>INDEX(Calculations!$35:$35,MATCH(AY4,Calculations!$4:$4,0))-AY8</f>
        <v>95220.203572916915</v>
      </c>
      <c r="AZ7" s="116">
        <f>INDEX(Calculations!$35:$35,MATCH(AZ4,Calculations!$4:$4,0))-AZ8</f>
        <v>97232.839356302284</v>
      </c>
      <c r="BA7" s="116">
        <f>INDEX(Calculations!$35:$35,MATCH(BA4,Calculations!$4:$4,0))-BA8</f>
        <v>98880.279363959911</v>
      </c>
      <c r="BB7" s="116">
        <f>INDEX(Calculations!$35:$35,MATCH(BB4,Calculations!$4:$4,0))-BB8</f>
        <v>100628.10148893751</v>
      </c>
      <c r="BC7" s="116">
        <f>INDEX(Calculations!$35:$35,MATCH(BC4,Calculations!$4:$4,0))-BC8</f>
        <v>102519.47949197522</v>
      </c>
      <c r="BD7" s="116">
        <f>INDEX(Calculations!$35:$35,MATCH(BD4,Calculations!$4:$4,0))-BD8</f>
        <v>101638.7260419362</v>
      </c>
      <c r="BE7" s="116">
        <f>INDEX(Calculations!$35:$35,MATCH(BE4,Calculations!$4:$4,0))-BE8</f>
        <v>100595.12504782743</v>
      </c>
      <c r="BF7" s="116">
        <f>INDEX(Calculations!$35:$35,MATCH(BF4,Calculations!$4:$4,0))-BF8</f>
        <v>99733.90705738595</v>
      </c>
      <c r="BG7" s="116">
        <f>INDEX(Calculations!$35:$35,MATCH(BG4,Calculations!$4:$4,0))-BG8</f>
        <v>98861.026924828067</v>
      </c>
      <c r="BH7" s="116">
        <f>INDEX(Calculations!$35:$35,MATCH(BH4,Calculations!$4:$4,0))-BH8</f>
        <v>98074.173015715729</v>
      </c>
      <c r="BI7" s="116">
        <f>INDEX(Calculations!$35:$35,MATCH(BI4,Calculations!$4:$4,0))-BI8</f>
        <v>97403.442775398784</v>
      </c>
      <c r="BJ7" s="116">
        <f>INDEX(Calculations!$35:$35,MATCH(BJ4,Calculations!$4:$4,0))-BJ8</f>
        <v>96877.030238933279</v>
      </c>
      <c r="BK7" s="116">
        <f>INDEX(Calculations!$35:$35,MATCH(BK4,Calculations!$4:$4,0))-BK8</f>
        <v>97863.431829449371</v>
      </c>
      <c r="BL7" s="116">
        <f>INDEX(Calculations!$35:$35,MATCH(BL4,Calculations!$4:$4,0))-BL8</f>
        <v>99005.682105783781</v>
      </c>
      <c r="BM7" s="116">
        <f>INDEX(Calculations!$35:$35,MATCH(BM4,Calculations!$4:$4,0))-BM8</f>
        <v>100415.86947869952</v>
      </c>
      <c r="BN7" s="116">
        <f>INDEX(Calculations!$35:$35,MATCH(BN4,Calculations!$4:$4,0))-BN8</f>
        <v>101808.85425256559</v>
      </c>
      <c r="BO7" s="116">
        <f>INDEX(Calculations!$35:$35,MATCH(BO4,Calculations!$4:$4,0))-BO8</f>
        <v>103342.72973487922</v>
      </c>
      <c r="BP7" s="116">
        <f>INDEX(Calculations!$35:$35,MATCH(BP4,Calculations!$4:$4,0))-BP8</f>
        <v>104975.73211034283</v>
      </c>
      <c r="BQ7" s="116">
        <f>INDEX(Calculations!$35:$35,MATCH(BQ4,Calculations!$4:$4,0))-BQ8</f>
        <v>106670.25113918906</v>
      </c>
      <c r="BR7" s="116">
        <f>INDEX(Calculations!$35:$35,MATCH(BR4,Calculations!$4:$4,0))-BR8</f>
        <v>109475.87911088823</v>
      </c>
      <c r="BS7" s="116">
        <f>INDEX(Calculations!$35:$35,MATCH(BS4,Calculations!$4:$4,0))-BS8</f>
        <v>112281.17605386337</v>
      </c>
      <c r="BT7" s="116">
        <f>INDEX(Calculations!$35:$35,MATCH(BT4,Calculations!$4:$4,0))-BT8</f>
        <v>115233.36024133768</v>
      </c>
      <c r="BU7" s="116">
        <f>INDEX(Calculations!$35:$35,MATCH(BU4,Calculations!$4:$4,0))-BU8</f>
        <v>118102.83019806858</v>
      </c>
      <c r="BV7" s="116">
        <f>INDEX(Calculations!$35:$35,MATCH(BV4,Calculations!$4:$4,0))-BV8</f>
        <v>120794.17901969189</v>
      </c>
      <c r="BW7" s="116">
        <f>INDEX(Calculations!$35:$35,MATCH(BW4,Calculations!$4:$4,0))-BW8</f>
        <v>123590.84001414536</v>
      </c>
      <c r="BX7" s="116">
        <f>INDEX(Calculations!$35:$35,MATCH(BX4,Calculations!$4:$4,0))-BX8</f>
        <v>126390.12906290719</v>
      </c>
      <c r="BY7" s="116">
        <f>INDEX(Calculations!$35:$35,MATCH(BY4,Calculations!$4:$4,0))-BY8</f>
        <v>133163.83909051941</v>
      </c>
      <c r="BZ7" s="116">
        <f>INDEX(Calculations!$35:$35,MATCH(BZ4,Calculations!$4:$4,0))-BZ8</f>
        <v>140018.75610776374</v>
      </c>
      <c r="CA7" s="116">
        <f>INDEX(Calculations!$35:$35,MATCH(CA4,Calculations!$4:$4,0))-CA8</f>
        <v>146797.09798367473</v>
      </c>
      <c r="CB7" s="116">
        <f>INDEX(Calculations!$35:$35,MATCH(CB4,Calculations!$4:$4,0))-CB8</f>
        <v>153623.56586130499</v>
      </c>
      <c r="CC7" s="116">
        <f>INDEX(Calculations!$35:$35,MATCH(CC4,Calculations!$4:$4,0))-CC8</f>
        <v>160521.8065838262</v>
      </c>
      <c r="CD7" s="116">
        <f>INDEX(Calculations!$35:$35,MATCH(CD4,Calculations!$4:$4,0))-CD8</f>
        <v>165854.09733207722</v>
      </c>
      <c r="CE7" s="116">
        <f>INDEX(Calculations!$35:$35,MATCH(CE4,Calculations!$4:$4,0))-CE8</f>
        <v>171186.38808032789</v>
      </c>
      <c r="CF7" s="116">
        <f>INDEX(Calculations!$35:$35,MATCH(CF4,Calculations!$4:$4,0))-CF8</f>
        <v>187677.54608065682</v>
      </c>
      <c r="CG7" s="116">
        <f>INDEX(Calculations!$35:$35,MATCH(CG4,Calculations!$4:$4,0))-CG8</f>
        <v>204168.70408098563</v>
      </c>
      <c r="CH7" s="116">
        <f>INDEX(Calculations!$35:$35,MATCH(CH4,Calculations!$4:$4,0))-CH8</f>
        <v>220659.8620813142</v>
      </c>
      <c r="CI7" s="116">
        <f>INDEX(Calculations!$35:$35,MATCH(CI4,Calculations!$4:$4,0))-CI8</f>
        <v>237151.02008164173</v>
      </c>
    </row>
    <row r="8" spans="1:87">
      <c r="B8" s="101" t="s">
        <v>23</v>
      </c>
      <c r="C8" s="116" t="e">
        <f>INDEX(Calculations!$34:$34,MATCH(C4,Calculations!$4:$4,0))</f>
        <v>#REF!</v>
      </c>
      <c r="D8" s="116" t="e">
        <f>INDEX(Calculations!$34:$34,MATCH(D4,Calculations!$4:$4,0))</f>
        <v>#REF!</v>
      </c>
      <c r="E8" s="116" t="e">
        <f>INDEX(Calculations!$34:$34,MATCH(E4,Calculations!$4:$4,0))</f>
        <v>#REF!</v>
      </c>
      <c r="F8" s="116" t="e">
        <f>INDEX(Calculations!$34:$34,MATCH(F4,Calculations!$4:$4,0))</f>
        <v>#REF!</v>
      </c>
      <c r="G8" s="116" t="e">
        <f>INDEX(Calculations!$34:$34,MATCH(G4,Calculations!$4:$4,0))</f>
        <v>#REF!</v>
      </c>
      <c r="H8" s="116" t="e">
        <f>INDEX(Calculations!$34:$34,MATCH(H4,Calculations!$4:$4,0))</f>
        <v>#REF!</v>
      </c>
      <c r="I8" s="116" t="e">
        <f>INDEX(Calculations!$34:$34,MATCH(I4,Calculations!$4:$4,0))</f>
        <v>#REF!</v>
      </c>
      <c r="J8" s="116" t="e">
        <f>INDEX(Calculations!$34:$34,MATCH(J4,Calculations!$4:$4,0))</f>
        <v>#REF!</v>
      </c>
      <c r="K8" s="116" t="e">
        <f>INDEX(Calculations!$34:$34,MATCH(K4,Calculations!$4:$4,0))</f>
        <v>#REF!</v>
      </c>
      <c r="L8" s="116" t="e">
        <f>INDEX(Calculations!$34:$34,MATCH(L4,Calculations!$4:$4,0))</f>
        <v>#REF!</v>
      </c>
      <c r="M8" s="116" t="e">
        <f>INDEX(Calculations!$34:$34,MATCH(M4,Calculations!$4:$4,0))</f>
        <v>#REF!</v>
      </c>
      <c r="N8" s="116" t="e">
        <f>INDEX(Calculations!$34:$34,MATCH(N4,Calculations!$4:$4,0))</f>
        <v>#REF!</v>
      </c>
      <c r="O8" s="116" t="e">
        <f>INDEX(Calculations!$34:$34,MATCH(O4,Calculations!$4:$4,0))</f>
        <v>#REF!</v>
      </c>
      <c r="P8" s="116" t="e">
        <f>INDEX(Calculations!$34:$34,MATCH(P4,Calculations!$4:$4,0))</f>
        <v>#REF!</v>
      </c>
      <c r="Q8" s="116" t="e">
        <f>INDEX(Calculations!$34:$34,MATCH(Q4,Calculations!$4:$4,0))</f>
        <v>#REF!</v>
      </c>
      <c r="R8" s="116" t="e">
        <f>INDEX(Calculations!$34:$34,MATCH(R4,Calculations!$4:$4,0))</f>
        <v>#REF!</v>
      </c>
      <c r="S8" s="116" t="e">
        <f>INDEX(Calculations!$34:$34,MATCH(S4,Calculations!$4:$4,0))</f>
        <v>#REF!</v>
      </c>
      <c r="T8" s="116" t="e">
        <f>INDEX(Calculations!$34:$34,MATCH(T4,Calculations!$4:$4,0))</f>
        <v>#REF!</v>
      </c>
      <c r="U8" s="116" t="e">
        <f>INDEX(Calculations!$34:$34,MATCH(U4,Calculations!$4:$4,0))</f>
        <v>#REF!</v>
      </c>
      <c r="V8" s="116" t="e">
        <f>INDEX(Calculations!$34:$34,MATCH(V4,Calculations!$4:$4,0))</f>
        <v>#REF!</v>
      </c>
      <c r="W8" s="116" t="e">
        <f>INDEX(Calculations!$34:$34,MATCH(W4,Calculations!$4:$4,0))</f>
        <v>#REF!</v>
      </c>
      <c r="X8" s="116" t="e">
        <f>INDEX(Calculations!$34:$34,MATCH(X4,Calculations!$4:$4,0))</f>
        <v>#REF!</v>
      </c>
      <c r="Y8" s="116" t="e">
        <f>INDEX(Calculations!$34:$34,MATCH(Y4,Calculations!$4:$4,0))</f>
        <v>#REF!</v>
      </c>
      <c r="Z8" s="116" t="e">
        <f>INDEX(Calculations!$34:$34,MATCH(Z4,Calculations!$4:$4,0))</f>
        <v>#REF!</v>
      </c>
      <c r="AA8" s="116" t="e">
        <f>INDEX(Calculations!$34:$34,MATCH(AA4,Calculations!$4:$4,0))</f>
        <v>#REF!</v>
      </c>
      <c r="AB8" s="116" t="e">
        <f>INDEX(Calculations!$34:$34,MATCH(AB4,Calculations!$4:$4,0))</f>
        <v>#REF!</v>
      </c>
      <c r="AC8" s="116" t="e">
        <f>INDEX(Calculations!$34:$34,MATCH(AC4,Calculations!$4:$4,0))</f>
        <v>#REF!</v>
      </c>
      <c r="AD8" s="116" t="e">
        <f>INDEX(Calculations!$34:$34,MATCH(AD4,Calculations!$4:$4,0))</f>
        <v>#REF!</v>
      </c>
      <c r="AE8" s="116" t="e">
        <f>INDEX(Calculations!$34:$34,MATCH(AE4,Calculations!$4:$4,0))</f>
        <v>#REF!</v>
      </c>
      <c r="AF8" s="116" t="e">
        <f>INDEX(Calculations!$34:$34,MATCH(AF4,Calculations!$4:$4,0))</f>
        <v>#REF!</v>
      </c>
      <c r="AG8" s="116" t="e">
        <f>INDEX(Calculations!$34:$34,MATCH(AG4,Calculations!$4:$4,0))</f>
        <v>#REF!</v>
      </c>
      <c r="AH8" s="116" t="e">
        <f>INDEX(Calculations!$34:$34,MATCH(AH4,Calculations!$4:$4,0))</f>
        <v>#REF!</v>
      </c>
      <c r="AI8" s="116" t="e">
        <f>INDEX(Calculations!$34:$34,MATCH(AI4,Calculations!$4:$4,0))</f>
        <v>#REF!</v>
      </c>
      <c r="AJ8" s="116" t="e">
        <f>INDEX(Calculations!$34:$34,MATCH(AJ4,Calculations!$4:$4,0))</f>
        <v>#REF!</v>
      </c>
      <c r="AK8" s="116" t="e">
        <f>INDEX(Calculations!$34:$34,MATCH(AK4,Calculations!$4:$4,0))</f>
        <v>#REF!</v>
      </c>
      <c r="AL8" s="116" t="e">
        <f>INDEX(Calculations!$34:$34,MATCH(AL4,Calculations!$4:$4,0))</f>
        <v>#REF!</v>
      </c>
      <c r="AM8" s="116" t="e">
        <f>INDEX(Calculations!$34:$34,MATCH(AM4,Calculations!$4:$4,0))</f>
        <v>#REF!</v>
      </c>
      <c r="AN8" s="116" t="e">
        <f>INDEX(Calculations!$34:$34,MATCH(AN4,Calculations!$4:$4,0))</f>
        <v>#N/A</v>
      </c>
      <c r="AO8" s="116" t="e">
        <f>INDEX(Calculations!$34:$34,MATCH(AO4,Calculations!$4:$4,0))</f>
        <v>#N/A</v>
      </c>
      <c r="AP8" s="116" t="e">
        <f>INDEX(Calculations!$34:$34,MATCH(AP4,Calculations!$4:$4,0))</f>
        <v>#N/A</v>
      </c>
      <c r="AQ8" s="116" t="e">
        <f>INDEX(Calculations!$34:$34,MATCH(AQ4,Calculations!$4:$4,0))</f>
        <v>#N/A</v>
      </c>
      <c r="AR8" s="116">
        <f>INDEX(Calculations!$34:$34,MATCH(AR4,Calculations!$4:$4,0))</f>
        <v>289568.96563444368</v>
      </c>
      <c r="AS8" s="116">
        <f>INDEX(Calculations!$34:$34,MATCH(AS4,Calculations!$4:$4,0))</f>
        <v>285873.46299102006</v>
      </c>
      <c r="AT8" s="116">
        <f>INDEX(Calculations!$34:$34,MATCH(AT4,Calculations!$4:$4,0))</f>
        <v>349902.27780205116</v>
      </c>
      <c r="AU8" s="116">
        <f>INDEX(Calculations!$34:$34,MATCH(AU4,Calculations!$4:$4,0))</f>
        <v>407002.65668805462</v>
      </c>
      <c r="AV8" s="116">
        <f>INDEX(Calculations!$34:$34,MATCH(AV4,Calculations!$4:$4,0))</f>
        <v>417885.82380379637</v>
      </c>
      <c r="AW8" s="116">
        <f>INDEX(Calculations!$34:$34,MATCH(AW4,Calculations!$4:$4,0))</f>
        <v>407461.64074261056</v>
      </c>
      <c r="AX8" s="116">
        <f>INDEX(Calculations!$34:$34,MATCH(AX4,Calculations!$4:$4,0))</f>
        <v>390436.21804929781</v>
      </c>
      <c r="AY8" s="116">
        <f>INDEX(Calculations!$34:$34,MATCH(AY4,Calculations!$4:$4,0))</f>
        <v>316205.7025130291</v>
      </c>
      <c r="AZ8" s="116">
        <f>INDEX(Calculations!$34:$34,MATCH(AZ4,Calculations!$4:$4,0))</f>
        <v>307550.10319580074</v>
      </c>
      <c r="BA8" s="116">
        <f>INDEX(Calculations!$34:$34,MATCH(BA4,Calculations!$4:$4,0))</f>
        <v>368975.51565184427</v>
      </c>
      <c r="BB8" s="116">
        <f>INDEX(Calculations!$34:$34,MATCH(BB4,Calculations!$4:$4,0))</f>
        <v>422732.11615051446</v>
      </c>
      <c r="BC8" s="116">
        <f>INDEX(Calculations!$34:$34,MATCH(BC4,Calculations!$4:$4,0))</f>
        <v>430944.34733931726</v>
      </c>
      <c r="BD8" s="116">
        <f>INDEX(Calculations!$34:$34,MATCH(BD4,Calculations!$4:$4,0))</f>
        <v>424481.75109426212</v>
      </c>
      <c r="BE8" s="116">
        <f>INDEX(Calculations!$34:$34,MATCH(BE4,Calculations!$4:$4,0))</f>
        <v>411513.20566858357</v>
      </c>
      <c r="BF8" s="116">
        <f>INDEX(Calculations!$34:$34,MATCH(BF4,Calculations!$4:$4,0))</f>
        <v>341398.57792419509</v>
      </c>
      <c r="BG8" s="116">
        <f>INDEX(Calculations!$34:$34,MATCH(BG4,Calculations!$4:$4,0))</f>
        <v>336967.79665009218</v>
      </c>
      <c r="BH8" s="116">
        <f>INDEX(Calculations!$34:$34,MATCH(BH4,Calculations!$4:$4,0))</f>
        <v>401958.49362052919</v>
      </c>
      <c r="BI8" s="116">
        <f>INDEX(Calculations!$34:$34,MATCH(BI4,Calculations!$4:$4,0))</f>
        <v>459011.06558904058</v>
      </c>
      <c r="BJ8" s="116">
        <f>INDEX(Calculations!$34:$34,MATCH(BJ4,Calculations!$4:$4,0))</f>
        <v>470486.34815036715</v>
      </c>
      <c r="BK8" s="116">
        <f>INDEX(Calculations!$34:$34,MATCH(BK4,Calculations!$4:$4,0))</f>
        <v>462968.99825931631</v>
      </c>
      <c r="BL8" s="116">
        <f>INDEX(Calculations!$34:$34,MATCH(BL4,Calculations!$4:$4,0))</f>
        <v>448788.94672209205</v>
      </c>
      <c r="BM8" s="116">
        <f>INDEX(Calculations!$34:$34,MATCH(BM4,Calculations!$4:$4,0))</f>
        <v>377534.7490088637</v>
      </c>
      <c r="BN8" s="116">
        <f>INDEX(Calculations!$34:$34,MATCH(BN4,Calculations!$4:$4,0))</f>
        <v>371923.42819778022</v>
      </c>
      <c r="BO8" s="116">
        <f>INDEX(Calculations!$34:$34,MATCH(BO4,Calculations!$4:$4,0))</f>
        <v>435858.97448378266</v>
      </c>
      <c r="BP8" s="116">
        <f>INDEX(Calculations!$34:$34,MATCH(BP4,Calculations!$4:$4,0))</f>
        <v>491695.92864812107</v>
      </c>
      <c r="BQ8" s="116">
        <f>INDEX(Calculations!$34:$34,MATCH(BQ4,Calculations!$4:$4,0))</f>
        <v>501436.6478518545</v>
      </c>
      <c r="BR8" s="116">
        <f>INDEX(Calculations!$34:$34,MATCH(BR4,Calculations!$4:$4,0))</f>
        <v>494006.5543583429</v>
      </c>
      <c r="BS8" s="116">
        <f>INDEX(Calculations!$34:$34,MATCH(BS4,Calculations!$4:$4,0))</f>
        <v>480109.0774236141</v>
      </c>
      <c r="BT8" s="116">
        <f>INDEX(Calculations!$34:$34,MATCH(BT4,Calculations!$4:$4,0))</f>
        <v>409101.7369335785</v>
      </c>
      <c r="BU8" s="116">
        <f>INDEX(Calculations!$34:$34,MATCH(BU4,Calculations!$4:$4,0))</f>
        <v>403875.4005151061</v>
      </c>
      <c r="BV8" s="116">
        <f>INDEX(Calculations!$34:$34,MATCH(BV4,Calculations!$4:$4,0))</f>
        <v>467943.62874899374</v>
      </c>
      <c r="BW8" s="116">
        <f>INDEX(Calculations!$34:$34,MATCH(BW4,Calculations!$4:$4,0))</f>
        <v>524201.41308024456</v>
      </c>
      <c r="BX8" s="116">
        <f>INDEX(Calculations!$34:$34,MATCH(BX4,Calculations!$4:$4,0))</f>
        <v>534118.1832809624</v>
      </c>
      <c r="BY8" s="116">
        <f>INDEX(Calculations!$34:$34,MATCH(BY4,Calculations!$4:$4,0))</f>
        <v>523571.70049184858</v>
      </c>
      <c r="BZ8" s="116">
        <f>INDEX(Calculations!$34:$34,MATCH(BZ4,Calculations!$4:$4,0))</f>
        <v>506754.68213714682</v>
      </c>
      <c r="CA8" s="116">
        <f>INDEX(Calculations!$34:$34,MATCH(CA4,Calculations!$4:$4,0))</f>
        <v>432575.59219305532</v>
      </c>
      <c r="CB8" s="116">
        <f>INDEX(Calculations!$34:$34,MATCH(CB4,Calculations!$4:$4,0))</f>
        <v>418608.63180388534</v>
      </c>
      <c r="CC8" s="116">
        <f>INDEX(Calculations!$34:$34,MATCH(CC4,Calculations!$4:$4,0))</f>
        <v>479790.51797158748</v>
      </c>
      <c r="CD8" s="116">
        <f>INDEX(Calculations!$34:$34,MATCH(CD4,Calculations!$4:$4,0))</f>
        <v>530198.34975353791</v>
      </c>
      <c r="CE8" s="116">
        <f>INDEX(Calculations!$34:$34,MATCH(CE4,Calculations!$4:$4,0))</f>
        <v>534203.97797152994</v>
      </c>
      <c r="CF8" s="116">
        <f>INDEX(Calculations!$34:$34,MATCH(CF4,Calculations!$4:$4,0))</f>
        <v>519985.05655679095</v>
      </c>
      <c r="CG8" s="116">
        <f>INDEX(Calculations!$34:$34,MATCH(CG4,Calculations!$4:$4,0))</f>
        <v>499367.55250952055</v>
      </c>
      <c r="CH8" s="116">
        <f>INDEX(Calculations!$34:$34,MATCH(CH4,Calculations!$4:$4,0))</f>
        <v>421852.3643554016</v>
      </c>
      <c r="CI8" s="116">
        <f>INDEX(Calculations!$34:$34,MATCH(CI4,Calculations!$4:$4,0))</f>
        <v>410224.49482535385</v>
      </c>
    </row>
    <row r="12" spans="1:87">
      <c r="A12" s="4">
        <v>2</v>
      </c>
      <c r="B12" s="3" t="s">
        <v>24</v>
      </c>
    </row>
    <row r="14" spans="1:87">
      <c r="B14" s="114" t="s">
        <v>20</v>
      </c>
      <c r="C14" s="115">
        <v>44095</v>
      </c>
      <c r="D14" s="115">
        <v>44096</v>
      </c>
      <c r="E14" s="115">
        <v>44097</v>
      </c>
      <c r="F14" s="115">
        <v>44098</v>
      </c>
      <c r="G14" s="115">
        <v>44099</v>
      </c>
      <c r="H14" s="115">
        <v>44100</v>
      </c>
      <c r="I14" s="115">
        <v>44101</v>
      </c>
      <c r="J14" s="115">
        <v>44102</v>
      </c>
      <c r="K14" s="115">
        <v>44103</v>
      </c>
      <c r="L14" s="115">
        <v>44104</v>
      </c>
      <c r="M14" s="115">
        <v>44105</v>
      </c>
      <c r="N14" s="115">
        <v>44106</v>
      </c>
      <c r="O14" s="115">
        <v>44107</v>
      </c>
      <c r="P14" s="115">
        <v>44108</v>
      </c>
      <c r="Q14" s="115">
        <v>44109</v>
      </c>
      <c r="R14" s="115">
        <v>44110</v>
      </c>
      <c r="S14" s="115">
        <v>44111</v>
      </c>
      <c r="T14" s="115">
        <v>44112</v>
      </c>
      <c r="U14" s="115">
        <v>44113</v>
      </c>
      <c r="V14" s="115">
        <v>44114</v>
      </c>
      <c r="W14" s="115">
        <v>44115</v>
      </c>
      <c r="X14" s="115">
        <v>44116</v>
      </c>
      <c r="Y14" s="115">
        <v>44117</v>
      </c>
      <c r="Z14" s="115">
        <v>44118</v>
      </c>
      <c r="AA14" s="115">
        <v>44119</v>
      </c>
      <c r="AB14" s="115">
        <v>44120</v>
      </c>
      <c r="AC14" s="115">
        <v>44121</v>
      </c>
      <c r="AD14" s="115">
        <v>44122</v>
      </c>
      <c r="AE14" s="115">
        <v>44123</v>
      </c>
      <c r="AF14" s="115">
        <v>44124</v>
      </c>
      <c r="AG14" s="115">
        <v>44125</v>
      </c>
      <c r="AH14" s="115">
        <v>44126</v>
      </c>
      <c r="AI14" s="115">
        <v>44127</v>
      </c>
      <c r="AJ14" s="115">
        <v>44128</v>
      </c>
      <c r="AK14" s="115">
        <v>44129</v>
      </c>
      <c r="AL14" s="115">
        <v>44130</v>
      </c>
      <c r="AM14" s="115">
        <v>44131</v>
      </c>
      <c r="AN14" s="115">
        <v>44132</v>
      </c>
      <c r="AO14" s="115">
        <v>44133</v>
      </c>
      <c r="AP14" s="115">
        <v>44134</v>
      </c>
      <c r="AQ14" s="115">
        <v>44135</v>
      </c>
      <c r="AR14" s="115">
        <v>44136</v>
      </c>
      <c r="AS14" s="115">
        <v>44137</v>
      </c>
      <c r="AT14" s="115">
        <v>44138</v>
      </c>
      <c r="AU14" s="115">
        <v>44139</v>
      </c>
      <c r="AV14" s="115">
        <v>44140</v>
      </c>
      <c r="AW14" s="115">
        <v>44141</v>
      </c>
      <c r="AX14" s="115">
        <v>44142</v>
      </c>
      <c r="AY14" s="115">
        <v>44143</v>
      </c>
      <c r="AZ14" s="115">
        <v>44144</v>
      </c>
      <c r="BA14" s="115">
        <v>44145</v>
      </c>
      <c r="BB14" s="115">
        <v>44146</v>
      </c>
      <c r="BC14" s="115">
        <v>44147</v>
      </c>
      <c r="BD14" s="115">
        <v>44148</v>
      </c>
      <c r="BE14" s="115">
        <v>44149</v>
      </c>
      <c r="BF14" s="115">
        <v>44150</v>
      </c>
      <c r="BG14" s="115">
        <v>44151</v>
      </c>
      <c r="BH14" s="115">
        <v>44152</v>
      </c>
      <c r="BI14" s="115">
        <v>44153</v>
      </c>
      <c r="BJ14" s="115">
        <v>44154</v>
      </c>
      <c r="BK14" s="115">
        <v>44155</v>
      </c>
      <c r="BL14" s="115">
        <v>44156</v>
      </c>
      <c r="BM14" s="115">
        <v>44157</v>
      </c>
      <c r="BN14" s="115">
        <v>44158</v>
      </c>
      <c r="BO14" s="115">
        <v>44159</v>
      </c>
      <c r="BP14" s="115">
        <v>44160</v>
      </c>
      <c r="BQ14" s="115">
        <v>44161</v>
      </c>
      <c r="BR14" s="115">
        <v>44162</v>
      </c>
      <c r="BS14" s="115">
        <v>44163</v>
      </c>
      <c r="BT14" s="115">
        <v>44164</v>
      </c>
      <c r="BU14" s="115">
        <v>44165</v>
      </c>
      <c r="BV14" s="115">
        <v>44166</v>
      </c>
      <c r="BW14" s="115">
        <v>44167</v>
      </c>
      <c r="BX14" s="115">
        <v>44168</v>
      </c>
      <c r="BY14" s="115">
        <v>44169</v>
      </c>
      <c r="BZ14" s="115">
        <v>44170</v>
      </c>
      <c r="CA14" s="115">
        <v>44171</v>
      </c>
      <c r="CB14" s="115">
        <v>44172</v>
      </c>
      <c r="CC14" s="115">
        <v>44173</v>
      </c>
      <c r="CD14" s="115">
        <v>44174</v>
      </c>
      <c r="CE14" s="115">
        <v>44175</v>
      </c>
      <c r="CF14" s="115">
        <v>44176</v>
      </c>
      <c r="CG14" s="115">
        <v>44177</v>
      </c>
      <c r="CH14" s="115">
        <v>44178</v>
      </c>
      <c r="CI14" s="115">
        <v>44179</v>
      </c>
    </row>
    <row r="16" spans="1:87">
      <c r="B16" s="101" t="s">
        <v>21</v>
      </c>
      <c r="C16" s="116" t="e">
        <f>INDEX(Calculations!$85:$85,MATCH(C$14,Calculations!$83:$83,0))</f>
        <v>#REF!</v>
      </c>
      <c r="D16" s="116" t="e">
        <f>INDEX(Calculations!$85:$85,MATCH(D$14,Calculations!$83:$83,0))</f>
        <v>#REF!</v>
      </c>
      <c r="E16" s="116" t="e">
        <f>INDEX(Calculations!$85:$85,MATCH(E$14,Calculations!$83:$83,0))</f>
        <v>#REF!</v>
      </c>
      <c r="F16" s="116" t="e">
        <f>INDEX(Calculations!$85:$85,MATCH(F$14,Calculations!$83:$83,0))</f>
        <v>#REF!</v>
      </c>
      <c r="G16" s="116" t="e">
        <f>INDEX(Calculations!$85:$85,MATCH(G$14,Calculations!$83:$83,0))</f>
        <v>#REF!</v>
      </c>
      <c r="H16" s="116" t="e">
        <f>INDEX(Calculations!$85:$85,MATCH(H$14,Calculations!$83:$83,0))</f>
        <v>#REF!</v>
      </c>
      <c r="I16" s="116" t="e">
        <f>INDEX(Calculations!$85:$85,MATCH(I$14,Calculations!$83:$83,0))</f>
        <v>#REF!</v>
      </c>
      <c r="J16" s="116" t="e">
        <f>INDEX(Calculations!$85:$85,MATCH(J$14,Calculations!$83:$83,0))</f>
        <v>#REF!</v>
      </c>
      <c r="K16" s="116" t="e">
        <f>INDEX(Calculations!$85:$85,MATCH(K$14,Calculations!$83:$83,0))</f>
        <v>#REF!</v>
      </c>
      <c r="L16" s="116" t="e">
        <f>INDEX(Calculations!$85:$85,MATCH(L$14,Calculations!$83:$83,0))</f>
        <v>#REF!</v>
      </c>
      <c r="M16" s="116" t="e">
        <f>INDEX(Calculations!$85:$85,MATCH(M$14,Calculations!$83:$83,0))</f>
        <v>#REF!</v>
      </c>
      <c r="N16" s="116" t="e">
        <f>INDEX(Calculations!$85:$85,MATCH(N$14,Calculations!$83:$83,0))</f>
        <v>#REF!</v>
      </c>
      <c r="O16" s="116" t="e">
        <f>INDEX(Calculations!$85:$85,MATCH(O$14,Calculations!$83:$83,0))</f>
        <v>#REF!</v>
      </c>
      <c r="P16" s="116" t="e">
        <f>INDEX(Calculations!$85:$85,MATCH(P$14,Calculations!$83:$83,0))</f>
        <v>#REF!</v>
      </c>
      <c r="Q16" s="116" t="e">
        <f>INDEX(Calculations!$85:$85,MATCH(Q$14,Calculations!$83:$83,0))</f>
        <v>#REF!</v>
      </c>
      <c r="R16" s="116" t="e">
        <f>INDEX(Calculations!$85:$85,MATCH(R$14,Calculations!$83:$83,0))</f>
        <v>#REF!</v>
      </c>
      <c r="S16" s="116" t="e">
        <f>INDEX(Calculations!$85:$85,MATCH(S$14,Calculations!$83:$83,0))</f>
        <v>#REF!</v>
      </c>
      <c r="T16" s="116" t="e">
        <f>INDEX(Calculations!$85:$85,MATCH(T$14,Calculations!$83:$83,0))</f>
        <v>#REF!</v>
      </c>
      <c r="U16" s="116" t="e">
        <f>INDEX(Calculations!$85:$85,MATCH(U$14,Calculations!$83:$83,0))</f>
        <v>#REF!</v>
      </c>
      <c r="V16" s="116" t="e">
        <f>INDEX(Calculations!$85:$85,MATCH(V$14,Calculations!$83:$83,0))</f>
        <v>#REF!</v>
      </c>
      <c r="W16" s="116" t="e">
        <f>INDEX(Calculations!$85:$85,MATCH(W$14,Calculations!$83:$83,0))</f>
        <v>#REF!</v>
      </c>
      <c r="X16" s="116">
        <f>INDEX(Calculations!$85:$85,MATCH(X$14,Calculations!$83:$83,0))</f>
        <v>315810</v>
      </c>
      <c r="Y16" s="116">
        <f>INDEX(Calculations!$85:$85,MATCH(Y$14,Calculations!$83:$83,0))</f>
        <v>321310</v>
      </c>
      <c r="Z16" s="116">
        <f>INDEX(Calculations!$85:$85,MATCH(Z$14,Calculations!$83:$83,0))</f>
        <v>323810</v>
      </c>
      <c r="AA16" s="116">
        <f>INDEX(Calculations!$85:$85,MATCH(AA$14,Calculations!$83:$83,0))</f>
        <v>353310</v>
      </c>
      <c r="AB16" s="116">
        <f>INDEX(Calculations!$85:$85,MATCH(AB$14,Calculations!$83:$83,0))</f>
        <v>360810</v>
      </c>
      <c r="AC16" s="116">
        <f>INDEX(Calculations!$85:$85,MATCH(AC$14,Calculations!$83:$83,0))</f>
        <v>363310</v>
      </c>
      <c r="AD16" s="116">
        <f>INDEX(Calculations!$85:$85,MATCH(AD$14,Calculations!$83:$83,0))</f>
        <v>363310</v>
      </c>
      <c r="AE16" s="116">
        <f>INDEX(Calculations!$85:$85,MATCH(AE$14,Calculations!$83:$83,0))</f>
        <v>381700</v>
      </c>
      <c r="AF16" s="116">
        <f>INDEX(Calculations!$85:$85,MATCH(AF$14,Calculations!$83:$83,0))</f>
        <v>386700</v>
      </c>
      <c r="AG16" s="116">
        <f>INDEX(Calculations!$85:$85,MATCH(AG$14,Calculations!$83:$83,0))</f>
        <v>396700</v>
      </c>
      <c r="AH16" s="116">
        <f>INDEX(Calculations!$85:$85,MATCH(AH$14,Calculations!$83:$83,0))</f>
        <v>387700</v>
      </c>
      <c r="AI16" s="116">
        <f>INDEX(Calculations!$85:$85,MATCH(AI$14,Calculations!$83:$83,0))</f>
        <v>397700</v>
      </c>
      <c r="AJ16" s="116">
        <f>INDEX(Calculations!$85:$85,MATCH(AJ$14,Calculations!$83:$83,0))</f>
        <v>402700</v>
      </c>
      <c r="AK16" s="116">
        <f>INDEX(Calculations!$85:$85,MATCH(AK$14,Calculations!$83:$83,0))</f>
        <v>405700</v>
      </c>
      <c r="AL16" s="116">
        <f>INDEX(Calculations!$85:$85,MATCH(AL$14,Calculations!$83:$83,0))</f>
        <v>427632</v>
      </c>
      <c r="AM16" s="116">
        <f>INDEX(Calculations!$85:$85,MATCH(AM$14,Calculations!$83:$83,0))</f>
        <v>437053</v>
      </c>
      <c r="AN16" s="116">
        <f>INDEX(Calculations!$85:$85,MATCH(AN$14,Calculations!$83:$83,0))</f>
        <v>438978</v>
      </c>
      <c r="AO16" s="116">
        <f>INDEX(Calculations!$85:$85,MATCH(AO$14,Calculations!$83:$83,0))</f>
        <v>464287.00000000006</v>
      </c>
      <c r="AP16" s="116">
        <f>INDEX(Calculations!$85:$85,MATCH(AP$14,Calculations!$83:$83,0))</f>
        <v>476880.00000000006</v>
      </c>
      <c r="AQ16" s="116">
        <f>INDEX(Calculations!$85:$85,MATCH(AQ$14,Calculations!$83:$83,0))</f>
        <v>535145</v>
      </c>
      <c r="AR16" s="116" t="e">
        <f>INDEX(Calculations!$85:$85,MATCH(AR$14,Calculations!$83:$83,0))</f>
        <v>#N/A</v>
      </c>
      <c r="AS16" s="116">
        <f>INDEX(Calculations!$85:$85,MATCH(AS$14,Calculations!$83:$83,0))</f>
        <v>555821.60952380951</v>
      </c>
      <c r="AT16" s="116" t="e">
        <f>INDEX(Calculations!$85:$85,MATCH(AT$14,Calculations!$83:$83,0))</f>
        <v>#N/A</v>
      </c>
      <c r="AU16" s="116" t="e">
        <f>INDEX(Calculations!$85:$85,MATCH(AU$14,Calculations!$83:$83,0))</f>
        <v>#N/A</v>
      </c>
      <c r="AV16" s="116" t="e">
        <f>INDEX(Calculations!$85:$85,MATCH(AV$14,Calculations!$83:$83,0))</f>
        <v>#N/A</v>
      </c>
      <c r="AW16" s="116" t="e">
        <f>INDEX(Calculations!$85:$85,MATCH(AW$14,Calculations!$83:$83,0))</f>
        <v>#N/A</v>
      </c>
      <c r="AX16" s="116" t="e">
        <f>INDEX(Calculations!$85:$85,MATCH(AX$14,Calculations!$83:$83,0))</f>
        <v>#N/A</v>
      </c>
      <c r="AY16" s="116" t="e">
        <f>INDEX(Calculations!$85:$85,MATCH(AY$14,Calculations!$83:$83,0))</f>
        <v>#N/A</v>
      </c>
      <c r="AZ16" s="116">
        <f>INDEX(Calculations!$85:$85,MATCH(AZ$14,Calculations!$83:$83,0))</f>
        <v>581999.22857142845</v>
      </c>
      <c r="BA16" s="116" t="e">
        <f>INDEX(Calculations!$85:$85,MATCH(BA$14,Calculations!$83:$83,0))</f>
        <v>#N/A</v>
      </c>
      <c r="BB16" s="116" t="e">
        <f>INDEX(Calculations!$85:$85,MATCH(BB$14,Calculations!$83:$83,0))</f>
        <v>#N/A</v>
      </c>
      <c r="BC16" s="116" t="e">
        <f>INDEX(Calculations!$85:$85,MATCH(BC$14,Calculations!$83:$83,0))</f>
        <v>#N/A</v>
      </c>
      <c r="BD16" s="116" t="e">
        <f>INDEX(Calculations!$85:$85,MATCH(BD$14,Calculations!$83:$83,0))</f>
        <v>#N/A</v>
      </c>
      <c r="BE16" s="116" t="e">
        <f>INDEX(Calculations!$85:$85,MATCH(BE$14,Calculations!$83:$83,0))</f>
        <v>#N/A</v>
      </c>
      <c r="BF16" s="116" t="e">
        <f>INDEX(Calculations!$85:$85,MATCH(BF$14,Calculations!$83:$83,0))</f>
        <v>#N/A</v>
      </c>
      <c r="BG16" s="116">
        <f>INDEX(Calculations!$85:$85,MATCH(BG$14,Calculations!$83:$83,0))</f>
        <v>601527.32380952372</v>
      </c>
      <c r="BH16" s="116" t="e">
        <f>INDEX(Calculations!$85:$85,MATCH(BH$14,Calculations!$83:$83,0))</f>
        <v>#N/A</v>
      </c>
      <c r="BI16" s="116" t="e">
        <f>INDEX(Calculations!$85:$85,MATCH(BI$14,Calculations!$83:$83,0))</f>
        <v>#N/A</v>
      </c>
      <c r="BJ16" s="116" t="e">
        <f>INDEX(Calculations!$85:$85,MATCH(BJ$14,Calculations!$83:$83,0))</f>
        <v>#N/A</v>
      </c>
      <c r="BK16" s="116" t="e">
        <f>INDEX(Calculations!$85:$85,MATCH(BK$14,Calculations!$83:$83,0))</f>
        <v>#N/A</v>
      </c>
      <c r="BL16" s="116" t="e">
        <f>INDEX(Calculations!$85:$85,MATCH(BL$14,Calculations!$83:$83,0))</f>
        <v>#N/A</v>
      </c>
      <c r="BM16" s="116" t="e">
        <f>INDEX(Calculations!$85:$85,MATCH(BM$14,Calculations!$83:$83,0))</f>
        <v>#N/A</v>
      </c>
      <c r="BN16" s="116">
        <f>INDEX(Calculations!$85:$85,MATCH(BN$14,Calculations!$83:$83,0))</f>
        <v>638149.22857142857</v>
      </c>
      <c r="BO16" s="116" t="e">
        <f>INDEX(Calculations!$85:$85,MATCH(BO$14,Calculations!$83:$83,0))</f>
        <v>#N/A</v>
      </c>
      <c r="BP16" s="116" t="e">
        <f>INDEX(Calculations!$85:$85,MATCH(BP$14,Calculations!$83:$83,0))</f>
        <v>#N/A</v>
      </c>
      <c r="BQ16" s="116" t="e">
        <f>INDEX(Calculations!$85:$85,MATCH(BQ$14,Calculations!$83:$83,0))</f>
        <v>#N/A</v>
      </c>
      <c r="BR16" s="116" t="e">
        <f>INDEX(Calculations!$85:$85,MATCH(BR$14,Calculations!$83:$83,0))</f>
        <v>#N/A</v>
      </c>
      <c r="BS16" s="116" t="e">
        <f>INDEX(Calculations!$85:$85,MATCH(BS$14,Calculations!$83:$83,0))</f>
        <v>#N/A</v>
      </c>
      <c r="BT16" s="116" t="e">
        <f>INDEX(Calculations!$85:$85,MATCH(BT$14,Calculations!$83:$83,0))</f>
        <v>#N/A</v>
      </c>
      <c r="BU16" s="116">
        <f>INDEX(Calculations!$85:$85,MATCH(BU$14,Calculations!$83:$83,0))</f>
        <v>687532.34285714279</v>
      </c>
      <c r="BV16" s="116" t="e">
        <f>INDEX(Calculations!$85:$85,MATCH(BV$14,Calculations!$83:$83,0))</f>
        <v>#N/A</v>
      </c>
      <c r="BW16" s="116" t="e">
        <f>INDEX(Calculations!$85:$85,MATCH(BW$14,Calculations!$83:$83,0))</f>
        <v>#N/A</v>
      </c>
      <c r="BX16" s="116" t="e">
        <f>INDEX(Calculations!$85:$85,MATCH(BX$14,Calculations!$83:$83,0))</f>
        <v>#N/A</v>
      </c>
      <c r="BY16" s="116" t="e">
        <f>INDEX(Calculations!$85:$85,MATCH(BY$14,Calculations!$83:$83,0))</f>
        <v>#N/A</v>
      </c>
      <c r="BZ16" s="116" t="e">
        <f>INDEX(Calculations!$85:$85,MATCH(BZ$14,Calculations!$83:$83,0))</f>
        <v>#N/A</v>
      </c>
      <c r="CA16" s="116" t="e">
        <f>INDEX(Calculations!$85:$85,MATCH(CA$14,Calculations!$83:$83,0))</f>
        <v>#N/A</v>
      </c>
      <c r="CB16" s="116">
        <f>INDEX(Calculations!$85:$85,MATCH(CB$14,Calculations!$83:$83,0))</f>
        <v>763761.1333333333</v>
      </c>
      <c r="CC16" s="116" t="e">
        <f>INDEX(Calculations!$85:$85,MATCH(CC$14,Calculations!$83:$83,0))</f>
        <v>#N/A</v>
      </c>
      <c r="CD16" s="116" t="e">
        <f>INDEX(Calculations!$85:$85,MATCH(CD$14,Calculations!$83:$83,0))</f>
        <v>#N/A</v>
      </c>
      <c r="CE16" s="116" t="e">
        <f>INDEX(Calculations!$85:$85,MATCH(CE$14,Calculations!$83:$83,0))</f>
        <v>#N/A</v>
      </c>
      <c r="CF16" s="116" t="e">
        <f>INDEX(Calculations!$85:$85,MATCH(CF$14,Calculations!$83:$83,0))</f>
        <v>#N/A</v>
      </c>
      <c r="CG16" s="116" t="e">
        <f>INDEX(Calculations!$85:$85,MATCH(CG$14,Calculations!$83:$83,0))</f>
        <v>#N/A</v>
      </c>
      <c r="CH16" s="116" t="e">
        <f>INDEX(Calculations!$85:$85,MATCH(CH$14,Calculations!$83:$83,0))</f>
        <v>#N/A</v>
      </c>
      <c r="CI16" s="116">
        <f>INDEX(Calculations!$85:$85,MATCH(CI$14,Calculations!$83:$83,0))</f>
        <v>835767.08571428573</v>
      </c>
    </row>
    <row r="17" spans="1:87">
      <c r="B17" s="101" t="s">
        <v>22</v>
      </c>
      <c r="C17" s="116" t="e">
        <f>INDEX(Calculations!$75:$75,MATCH(C14,Calculations!$4:$4,0))-C18</f>
        <v>#REF!</v>
      </c>
      <c r="D17" s="116" t="e">
        <f>INDEX(Calculations!$75:$75,MATCH(D14,Calculations!$4:$4,0))-D18</f>
        <v>#REF!</v>
      </c>
      <c r="E17" s="116" t="e">
        <f>INDEX(Calculations!$75:$75,MATCH(E14,Calculations!$4:$4,0))-E18</f>
        <v>#REF!</v>
      </c>
      <c r="F17" s="116" t="e">
        <f>INDEX(Calculations!$75:$75,MATCH(F14,Calculations!$4:$4,0))-F18</f>
        <v>#REF!</v>
      </c>
      <c r="G17" s="116" t="e">
        <f>INDEX(Calculations!$75:$75,MATCH(G14,Calculations!$4:$4,0))-G18</f>
        <v>#REF!</v>
      </c>
      <c r="H17" s="116" t="e">
        <f>INDEX(Calculations!$75:$75,MATCH(H14,Calculations!$4:$4,0))-H18</f>
        <v>#REF!</v>
      </c>
      <c r="I17" s="116" t="e">
        <f>INDEX(Calculations!$75:$75,MATCH(I14,Calculations!$4:$4,0))-I18</f>
        <v>#REF!</v>
      </c>
      <c r="J17" s="116" t="e">
        <f>INDEX(Calculations!$75:$75,MATCH(J14,Calculations!$4:$4,0))-J18</f>
        <v>#REF!</v>
      </c>
      <c r="K17" s="116" t="e">
        <f>INDEX(Calculations!$75:$75,MATCH(K14,Calculations!$4:$4,0))-K18</f>
        <v>#REF!</v>
      </c>
      <c r="L17" s="116" t="e">
        <f>INDEX(Calculations!$75:$75,MATCH(L14,Calculations!$4:$4,0))-L18</f>
        <v>#REF!</v>
      </c>
      <c r="M17" s="116" t="e">
        <f>INDEX(Calculations!$75:$75,MATCH(M14,Calculations!$4:$4,0))-M18</f>
        <v>#REF!</v>
      </c>
      <c r="N17" s="116" t="e">
        <f>INDEX(Calculations!$75:$75,MATCH(N14,Calculations!$4:$4,0))-N18</f>
        <v>#REF!</v>
      </c>
      <c r="O17" s="116" t="e">
        <f>INDEX(Calculations!$75:$75,MATCH(O14,Calculations!$4:$4,0))-O18</f>
        <v>#REF!</v>
      </c>
      <c r="P17" s="116" t="e">
        <f>INDEX(Calculations!$75:$75,MATCH(P14,Calculations!$4:$4,0))-P18</f>
        <v>#REF!</v>
      </c>
      <c r="Q17" s="116" t="e">
        <f>INDEX(Calculations!$75:$75,MATCH(Q14,Calculations!$4:$4,0))-Q18</f>
        <v>#REF!</v>
      </c>
      <c r="R17" s="116" t="e">
        <f>INDEX(Calculations!$75:$75,MATCH(R14,Calculations!$4:$4,0))-R18</f>
        <v>#REF!</v>
      </c>
      <c r="S17" s="116" t="e">
        <f>INDEX(Calculations!$75:$75,MATCH(S14,Calculations!$4:$4,0))-S18</f>
        <v>#REF!</v>
      </c>
      <c r="T17" s="116" t="e">
        <f>INDEX(Calculations!$75:$75,MATCH(T14,Calculations!$4:$4,0))-T18</f>
        <v>#REF!</v>
      </c>
      <c r="U17" s="116" t="e">
        <f>INDEX(Calculations!$75:$75,MATCH(U14,Calculations!$4:$4,0))-U18</f>
        <v>#REF!</v>
      </c>
      <c r="V17" s="116" t="e">
        <f>INDEX(Calculations!$75:$75,MATCH(V14,Calculations!$4:$4,0))-V18</f>
        <v>#REF!</v>
      </c>
      <c r="W17" s="116" t="e">
        <f>INDEX(Calculations!$75:$75,MATCH(W14,Calculations!$4:$4,0))-W18</f>
        <v>#REF!</v>
      </c>
      <c r="X17" s="116" t="e">
        <f>INDEX(Calculations!$75:$75,MATCH(X14,Calculations!$4:$4,0))-X18</f>
        <v>#REF!</v>
      </c>
      <c r="Y17" s="116" t="e">
        <f>INDEX(Calculations!$75:$75,MATCH(Y14,Calculations!$4:$4,0))-Y18</f>
        <v>#REF!</v>
      </c>
      <c r="Z17" s="116" t="e">
        <f>INDEX(Calculations!$75:$75,MATCH(Z14,Calculations!$4:$4,0))-Z18</f>
        <v>#REF!</v>
      </c>
      <c r="AA17" s="116" t="e">
        <f>INDEX(Calculations!$75:$75,MATCH(AA14,Calculations!$4:$4,0))-AA18</f>
        <v>#REF!</v>
      </c>
      <c r="AB17" s="116" t="e">
        <f>INDEX(Calculations!$75:$75,MATCH(AB14,Calculations!$4:$4,0))-AB18</f>
        <v>#REF!</v>
      </c>
      <c r="AC17" s="116" t="e">
        <f>INDEX(Calculations!$75:$75,MATCH(AC14,Calculations!$4:$4,0))-AC18</f>
        <v>#REF!</v>
      </c>
      <c r="AD17" s="116" t="e">
        <f>INDEX(Calculations!$75:$75,MATCH(AD14,Calculations!$4:$4,0))-AD18</f>
        <v>#REF!</v>
      </c>
      <c r="AE17" s="116" t="e">
        <f>INDEX(Calculations!$75:$75,MATCH(AE14,Calculations!$4:$4,0))-AE18</f>
        <v>#REF!</v>
      </c>
      <c r="AF17" s="116" t="e">
        <f>INDEX(Calculations!$75:$75,MATCH(AF14,Calculations!$4:$4,0))-AF18</f>
        <v>#REF!</v>
      </c>
      <c r="AG17" s="116" t="e">
        <f>INDEX(Calculations!$75:$75,MATCH(AG14,Calculations!$4:$4,0))-AG18</f>
        <v>#REF!</v>
      </c>
      <c r="AH17" s="116" t="e">
        <f>INDEX(Calculations!$75:$75,MATCH(AH14,Calculations!$4:$4,0))-AH18</f>
        <v>#REF!</v>
      </c>
      <c r="AI17" s="116" t="e">
        <f>INDEX(Calculations!$75:$75,MATCH(AI14,Calculations!$4:$4,0))-AI18</f>
        <v>#REF!</v>
      </c>
      <c r="AJ17" s="116" t="e">
        <f>INDEX(Calculations!$75:$75,MATCH(AJ14,Calculations!$4:$4,0))-AJ18</f>
        <v>#REF!</v>
      </c>
      <c r="AK17" s="116" t="e">
        <f>INDEX(Calculations!$75:$75,MATCH(AK14,Calculations!$4:$4,0))-AK18</f>
        <v>#REF!</v>
      </c>
      <c r="AL17" s="116" t="e">
        <f>INDEX(Calculations!$75:$75,MATCH(AL14,Calculations!$4:$4,0))-AL18</f>
        <v>#REF!</v>
      </c>
      <c r="AM17" s="116" t="e">
        <f>INDEX(Calculations!$75:$75,MATCH(AM14,Calculations!$4:$4,0))-AM18</f>
        <v>#REF!</v>
      </c>
      <c r="AN17" s="116" t="e">
        <f>INDEX(Calculations!$75:$75,MATCH(AN14,Calculations!$4:$4,0))-AN18</f>
        <v>#REF!</v>
      </c>
      <c r="AO17" s="116" t="e">
        <f>INDEX(Calculations!$75:$75,MATCH(AO14,Calculations!$4:$4,0))-AO18</f>
        <v>#REF!</v>
      </c>
      <c r="AP17" s="116" t="e">
        <f>INDEX(Calculations!$75:$75,MATCH(AP14,Calculations!$4:$4,0))-AP18</f>
        <v>#REF!</v>
      </c>
      <c r="AQ17" s="116" t="e">
        <f>INDEX(Calculations!$75:$75,MATCH(AQ14,Calculations!$4:$4,0))-AQ18</f>
        <v>#REF!</v>
      </c>
      <c r="AR17" s="116">
        <f>INDEX(Calculations!$75:$75,MATCH(AR14,Calculations!$4:$4,0))-AR18</f>
        <v>101448.72691031115</v>
      </c>
      <c r="AS17" s="116">
        <f>INDEX(Calculations!$75:$75,MATCH(AS14,Calculations!$4:$4,0))-AS18</f>
        <v>98782.661860432185</v>
      </c>
      <c r="AT17" s="116">
        <f>INDEX(Calculations!$75:$75,MATCH(AT14,Calculations!$4:$4,0))-AT18</f>
        <v>95305.201367445174</v>
      </c>
      <c r="AU17" s="116">
        <f>INDEX(Calculations!$75:$75,MATCH(AU14,Calculations!$4:$4,0))-AU18</f>
        <v>91814.288057372847</v>
      </c>
      <c r="AV17" s="116">
        <f>INDEX(Calculations!$75:$75,MATCH(AV14,Calculations!$4:$4,0))-AV18</f>
        <v>88891.506354427547</v>
      </c>
      <c r="AW17" s="116">
        <f>INDEX(Calculations!$75:$75,MATCH(AW14,Calculations!$4:$4,0))-AW18</f>
        <v>91094.352046191343</v>
      </c>
      <c r="AX17" s="116">
        <f>INDEX(Calculations!$75:$75,MATCH(AX14,Calculations!$4:$4,0))-AX18</f>
        <v>93212.075063462311</v>
      </c>
      <c r="AY17" s="116">
        <f>INDEX(Calculations!$75:$75,MATCH(AY14,Calculations!$4:$4,0))-AY18</f>
        <v>95220.203572916857</v>
      </c>
      <c r="AZ17" s="116">
        <f>INDEX(Calculations!$75:$75,MATCH(AZ14,Calculations!$4:$4,0))-AZ18</f>
        <v>97232.839356302225</v>
      </c>
      <c r="BA17" s="116">
        <f>INDEX(Calculations!$75:$75,MATCH(BA14,Calculations!$4:$4,0))-BA18</f>
        <v>98880.279363959911</v>
      </c>
      <c r="BB17" s="116">
        <f>INDEX(Calculations!$75:$75,MATCH(BB14,Calculations!$4:$4,0))-BB18</f>
        <v>100628.10148893745</v>
      </c>
      <c r="BC17" s="116">
        <f>INDEX(Calculations!$75:$75,MATCH(BC14,Calculations!$4:$4,0))-BC18</f>
        <v>102519.47949197527</v>
      </c>
      <c r="BD17" s="116">
        <f>INDEX(Calculations!$75:$75,MATCH(BD14,Calculations!$4:$4,0))-BD18</f>
        <v>101638.72604193626</v>
      </c>
      <c r="BE17" s="116">
        <f>INDEX(Calculations!$75:$75,MATCH(BE14,Calculations!$4:$4,0))-BE18</f>
        <v>100595.12504782743</v>
      </c>
      <c r="BF17" s="116">
        <f>INDEX(Calculations!$75:$75,MATCH(BF14,Calculations!$4:$4,0))-BF18</f>
        <v>99733.90705738595</v>
      </c>
      <c r="BG17" s="116">
        <f>INDEX(Calculations!$75:$75,MATCH(BG14,Calculations!$4:$4,0))-BG18</f>
        <v>98861.026924828126</v>
      </c>
      <c r="BH17" s="116">
        <f>INDEX(Calculations!$75:$75,MATCH(BH14,Calculations!$4:$4,0))-BH18</f>
        <v>98074.173015715787</v>
      </c>
      <c r="BI17" s="116">
        <f>INDEX(Calculations!$75:$75,MATCH(BI14,Calculations!$4:$4,0))-BI18</f>
        <v>97403.442775398842</v>
      </c>
      <c r="BJ17" s="116">
        <f>INDEX(Calculations!$75:$75,MATCH(BJ14,Calculations!$4:$4,0))-BJ18</f>
        <v>96877.030238933163</v>
      </c>
      <c r="BK17" s="116">
        <f>INDEX(Calculations!$75:$75,MATCH(BK14,Calculations!$4:$4,0))-BK18</f>
        <v>97863.431829449313</v>
      </c>
      <c r="BL17" s="116">
        <f>INDEX(Calculations!$75:$75,MATCH(BL14,Calculations!$4:$4,0))-BL18</f>
        <v>99005.682105783781</v>
      </c>
      <c r="BM17" s="116">
        <f>INDEX(Calculations!$75:$75,MATCH(BM14,Calculations!$4:$4,0))-BM18</f>
        <v>100415.86947869946</v>
      </c>
      <c r="BN17" s="116">
        <f>INDEX(Calculations!$75:$75,MATCH(BN14,Calculations!$4:$4,0))-BN18</f>
        <v>101808.85425256559</v>
      </c>
      <c r="BO17" s="116">
        <f>INDEX(Calculations!$75:$75,MATCH(BO14,Calculations!$4:$4,0))-BO18</f>
        <v>103342.72973487922</v>
      </c>
      <c r="BP17" s="116">
        <f>INDEX(Calculations!$75:$75,MATCH(BP14,Calculations!$4:$4,0))-BP18</f>
        <v>104975.73211034271</v>
      </c>
      <c r="BQ17" s="116">
        <f>INDEX(Calculations!$75:$75,MATCH(BQ14,Calculations!$4:$4,0))-BQ18</f>
        <v>106670.25113918906</v>
      </c>
      <c r="BR17" s="116">
        <f>INDEX(Calculations!$75:$75,MATCH(BR14,Calculations!$4:$4,0))-BR18</f>
        <v>109475.87911088823</v>
      </c>
      <c r="BS17" s="116">
        <f>INDEX(Calculations!$75:$75,MATCH(BS14,Calculations!$4:$4,0))-BS18</f>
        <v>112281.17605386325</v>
      </c>
      <c r="BT17" s="116">
        <f>INDEX(Calculations!$75:$75,MATCH(BT14,Calculations!$4:$4,0))-BT18</f>
        <v>115233.36024133756</v>
      </c>
      <c r="BU17" s="116">
        <f>INDEX(Calculations!$75:$75,MATCH(BU14,Calculations!$4:$4,0))-BU18</f>
        <v>118102.83019806864</v>
      </c>
      <c r="BV17" s="116">
        <f>INDEX(Calculations!$75:$75,MATCH(BV14,Calculations!$4:$4,0))-BV18</f>
        <v>120794.17901969177</v>
      </c>
      <c r="BW17" s="116">
        <f>INDEX(Calculations!$75:$75,MATCH(BW14,Calculations!$4:$4,0))-BW18</f>
        <v>123590.84001414536</v>
      </c>
      <c r="BX17" s="116">
        <f>INDEX(Calculations!$75:$75,MATCH(BX14,Calculations!$4:$4,0))-BX18</f>
        <v>126390.12906290719</v>
      </c>
      <c r="BY17" s="116">
        <f>INDEX(Calculations!$75:$75,MATCH(BY14,Calculations!$4:$4,0))-BY18</f>
        <v>133163.83909051935</v>
      </c>
      <c r="BZ17" s="116">
        <f>INDEX(Calculations!$75:$75,MATCH(BZ14,Calculations!$4:$4,0))-BZ18</f>
        <v>140018.75610776362</v>
      </c>
      <c r="CA17" s="116">
        <f>INDEX(Calculations!$75:$75,MATCH(CA14,Calculations!$4:$4,0))-CA18</f>
        <v>146797.09798367473</v>
      </c>
      <c r="CB17" s="116">
        <f>INDEX(Calculations!$75:$75,MATCH(CB14,Calculations!$4:$4,0))-CB18</f>
        <v>153623.56586130499</v>
      </c>
      <c r="CC17" s="116">
        <f>INDEX(Calculations!$75:$75,MATCH(CC14,Calculations!$4:$4,0))-CC18</f>
        <v>160521.8065838262</v>
      </c>
      <c r="CD17" s="116">
        <f>INDEX(Calculations!$75:$75,MATCH(CD14,Calculations!$4:$4,0))-CD18</f>
        <v>165854.0973320771</v>
      </c>
      <c r="CE17" s="116">
        <f>INDEX(Calculations!$75:$75,MATCH(CE14,Calculations!$4:$4,0))-CE18</f>
        <v>171186.388080328</v>
      </c>
      <c r="CF17" s="116">
        <f>INDEX(Calculations!$75:$75,MATCH(CF14,Calculations!$4:$4,0))-CF18</f>
        <v>187677.54608065682</v>
      </c>
      <c r="CG17" s="116">
        <f>INDEX(Calculations!$75:$75,MATCH(CG14,Calculations!$4:$4,0))-CG18</f>
        <v>204168.70408098551</v>
      </c>
      <c r="CH17" s="116">
        <f>INDEX(Calculations!$75:$75,MATCH(CH14,Calculations!$4:$4,0))-CH18</f>
        <v>220659.86208131409</v>
      </c>
      <c r="CI17" s="116">
        <f>INDEX(Calculations!$75:$75,MATCH(CI14,Calculations!$4:$4,0))-CI18</f>
        <v>237151.02008164162</v>
      </c>
    </row>
    <row r="18" spans="1:87">
      <c r="B18" s="101" t="s">
        <v>23</v>
      </c>
      <c r="C18" s="116" t="e">
        <f>INDEX(Calculations!$74:$74,MATCH(C14,Calculations!$4:$4,0))</f>
        <v>#REF!</v>
      </c>
      <c r="D18" s="116" t="e">
        <f>INDEX(Calculations!$74:$74,MATCH(D14,Calculations!$4:$4,0))</f>
        <v>#REF!</v>
      </c>
      <c r="E18" s="116" t="e">
        <f>INDEX(Calculations!$74:$74,MATCH(E14,Calculations!$4:$4,0))</f>
        <v>#REF!</v>
      </c>
      <c r="F18" s="116" t="e">
        <f>INDEX(Calculations!$74:$74,MATCH(F14,Calculations!$4:$4,0))</f>
        <v>#REF!</v>
      </c>
      <c r="G18" s="116" t="e">
        <f>INDEX(Calculations!$74:$74,MATCH(G14,Calculations!$4:$4,0))</f>
        <v>#REF!</v>
      </c>
      <c r="H18" s="116" t="e">
        <f>INDEX(Calculations!$74:$74,MATCH(H14,Calculations!$4:$4,0))</f>
        <v>#REF!</v>
      </c>
      <c r="I18" s="116" t="e">
        <f>INDEX(Calculations!$74:$74,MATCH(I14,Calculations!$4:$4,0))</f>
        <v>#REF!</v>
      </c>
      <c r="J18" s="116" t="e">
        <f>INDEX(Calculations!$74:$74,MATCH(J14,Calculations!$4:$4,0))</f>
        <v>#REF!</v>
      </c>
      <c r="K18" s="116" t="e">
        <f>INDEX(Calculations!$74:$74,MATCH(K14,Calculations!$4:$4,0))</f>
        <v>#REF!</v>
      </c>
      <c r="L18" s="116" t="e">
        <f>INDEX(Calculations!$74:$74,MATCH(L14,Calculations!$4:$4,0))</f>
        <v>#REF!</v>
      </c>
      <c r="M18" s="116" t="e">
        <f>INDEX(Calculations!$74:$74,MATCH(M14,Calculations!$4:$4,0))</f>
        <v>#REF!</v>
      </c>
      <c r="N18" s="116" t="e">
        <f>INDEX(Calculations!$74:$74,MATCH(N14,Calculations!$4:$4,0))</f>
        <v>#REF!</v>
      </c>
      <c r="O18" s="116" t="e">
        <f>INDEX(Calculations!$74:$74,MATCH(O14,Calculations!$4:$4,0))</f>
        <v>#REF!</v>
      </c>
      <c r="P18" s="116" t="e">
        <f>INDEX(Calculations!$74:$74,MATCH(P14,Calculations!$4:$4,0))</f>
        <v>#REF!</v>
      </c>
      <c r="Q18" s="116" t="e">
        <f>INDEX(Calculations!$74:$74,MATCH(Q14,Calculations!$4:$4,0))</f>
        <v>#REF!</v>
      </c>
      <c r="R18" s="116" t="e">
        <f>INDEX(Calculations!$74:$74,MATCH(R14,Calculations!$4:$4,0))</f>
        <v>#REF!</v>
      </c>
      <c r="S18" s="116" t="e">
        <f>INDEX(Calculations!$74:$74,MATCH(S14,Calculations!$4:$4,0))</f>
        <v>#REF!</v>
      </c>
      <c r="T18" s="116" t="e">
        <f>INDEX(Calculations!$74:$74,MATCH(T14,Calculations!$4:$4,0))</f>
        <v>#REF!</v>
      </c>
      <c r="U18" s="116" t="e">
        <f>INDEX(Calculations!$74:$74,MATCH(U14,Calculations!$4:$4,0))</f>
        <v>#REF!</v>
      </c>
      <c r="V18" s="116" t="e">
        <f>INDEX(Calculations!$74:$74,MATCH(V14,Calculations!$4:$4,0))</f>
        <v>#REF!</v>
      </c>
      <c r="W18" s="116" t="e">
        <f>INDEX(Calculations!$74:$74,MATCH(W14,Calculations!$4:$4,0))</f>
        <v>#REF!</v>
      </c>
      <c r="X18" s="116" t="e">
        <f>INDEX(Calculations!$74:$74,MATCH(X14,Calculations!$4:$4,0))</f>
        <v>#REF!</v>
      </c>
      <c r="Y18" s="116" t="e">
        <f>INDEX(Calculations!$74:$74,MATCH(Y14,Calculations!$4:$4,0))</f>
        <v>#REF!</v>
      </c>
      <c r="Z18" s="116" t="e">
        <f>INDEX(Calculations!$74:$74,MATCH(Z14,Calculations!$4:$4,0))</f>
        <v>#REF!</v>
      </c>
      <c r="AA18" s="116" t="e">
        <f>INDEX(Calculations!$74:$74,MATCH(AA14,Calculations!$4:$4,0))</f>
        <v>#REF!</v>
      </c>
      <c r="AB18" s="116" t="e">
        <f>INDEX(Calculations!$74:$74,MATCH(AB14,Calculations!$4:$4,0))</f>
        <v>#REF!</v>
      </c>
      <c r="AC18" s="116" t="e">
        <f>INDEX(Calculations!$74:$74,MATCH(AC14,Calculations!$4:$4,0))</f>
        <v>#REF!</v>
      </c>
      <c r="AD18" s="116" t="e">
        <f>INDEX(Calculations!$74:$74,MATCH(AD14,Calculations!$4:$4,0))</f>
        <v>#REF!</v>
      </c>
      <c r="AE18" s="116" t="e">
        <f>INDEX(Calculations!$74:$74,MATCH(AE14,Calculations!$4:$4,0))</f>
        <v>#REF!</v>
      </c>
      <c r="AF18" s="116" t="e">
        <f>INDEX(Calculations!$74:$74,MATCH(AF14,Calculations!$4:$4,0))</f>
        <v>#REF!</v>
      </c>
      <c r="AG18" s="116" t="e">
        <f>INDEX(Calculations!$74:$74,MATCH(AG14,Calculations!$4:$4,0))</f>
        <v>#REF!</v>
      </c>
      <c r="AH18" s="116" t="e">
        <f>INDEX(Calculations!$74:$74,MATCH(AH14,Calculations!$4:$4,0))</f>
        <v>#REF!</v>
      </c>
      <c r="AI18" s="116" t="e">
        <f>INDEX(Calculations!$74:$74,MATCH(AI14,Calculations!$4:$4,0))</f>
        <v>#REF!</v>
      </c>
      <c r="AJ18" s="116" t="e">
        <f>INDEX(Calculations!$74:$74,MATCH(AJ14,Calculations!$4:$4,0))</f>
        <v>#REF!</v>
      </c>
      <c r="AK18" s="116" t="e">
        <f>INDEX(Calculations!$74:$74,MATCH(AK14,Calculations!$4:$4,0))</f>
        <v>#REF!</v>
      </c>
      <c r="AL18" s="116" t="e">
        <f>INDEX(Calculations!$74:$74,MATCH(AL14,Calculations!$4:$4,0))</f>
        <v>#REF!</v>
      </c>
      <c r="AM18" s="116" t="e">
        <f>INDEX(Calculations!$74:$74,MATCH(AM14,Calculations!$4:$4,0))</f>
        <v>#REF!</v>
      </c>
      <c r="AN18" s="116" t="e">
        <f>INDEX(Calculations!$74:$74,MATCH(AN14,Calculations!$4:$4,0))</f>
        <v>#REF!</v>
      </c>
      <c r="AO18" s="116" t="e">
        <f>INDEX(Calculations!$74:$74,MATCH(AO14,Calculations!$4:$4,0))</f>
        <v>#REF!</v>
      </c>
      <c r="AP18" s="116" t="e">
        <f>INDEX(Calculations!$74:$74,MATCH(AP14,Calculations!$4:$4,0))</f>
        <v>#REF!</v>
      </c>
      <c r="AQ18" s="116" t="e">
        <f>INDEX(Calculations!$74:$74,MATCH(AQ14,Calculations!$4:$4,0))</f>
        <v>#REF!</v>
      </c>
      <c r="AR18" s="116">
        <f>INDEX(Calculations!$74:$74,MATCH(AR14,Calculations!$4:$4,0))</f>
        <v>395160.62290550582</v>
      </c>
      <c r="AS18" s="116">
        <f>INDEX(Calculations!$74:$74,MATCH(AS14,Calculations!$4:$4,0))</f>
        <v>404974.04885500373</v>
      </c>
      <c r="AT18" s="116">
        <f>INDEX(Calculations!$74:$74,MATCH(AT14,Calculations!$4:$4,0))</f>
        <v>414660.34581823234</v>
      </c>
      <c r="AU18" s="116">
        <f>INDEX(Calculations!$74:$74,MATCH(AU14,Calculations!$4:$4,0))</f>
        <v>424147.76220539905</v>
      </c>
      <c r="AV18" s="116">
        <f>INDEX(Calculations!$74:$74,MATCH(AV14,Calculations!$4:$4,0))</f>
        <v>429225.09509512148</v>
      </c>
      <c r="AW18" s="116">
        <f>INDEX(Calculations!$74:$74,MATCH(AW14,Calculations!$4:$4,0))</f>
        <v>428284.18575763667</v>
      </c>
      <c r="AX18" s="116">
        <f>INDEX(Calculations!$74:$74,MATCH(AX14,Calculations!$4:$4,0))</f>
        <v>425604.22151435894</v>
      </c>
      <c r="AY18" s="116">
        <f>INDEX(Calculations!$74:$74,MATCH(AY14,Calculations!$4:$4,0))</f>
        <v>422301.88927897025</v>
      </c>
      <c r="AZ18" s="116">
        <f>INDEX(Calculations!$74:$74,MATCH(AZ14,Calculations!$4:$4,0))</f>
        <v>426408.14982702455</v>
      </c>
      <c r="BA18" s="116">
        <f>INDEX(Calculations!$74:$74,MATCH(BA14,Calculations!$4:$4,0))</f>
        <v>432856.82727734488</v>
      </c>
      <c r="BB18" s="116">
        <f>INDEX(Calculations!$74:$74,MATCH(BB14,Calculations!$4:$4,0))</f>
        <v>439174.47683048033</v>
      </c>
      <c r="BC18" s="116">
        <f>INDEX(Calculations!$74:$74,MATCH(BC14,Calculations!$4:$4,0))</f>
        <v>441849.10016525036</v>
      </c>
      <c r="BD18" s="116">
        <f>INDEX(Calculations!$74:$74,MATCH(BD14,Calculations!$4:$4,0))</f>
        <v>435296.84523000143</v>
      </c>
      <c r="BE18" s="116">
        <f>INDEX(Calculations!$74:$74,MATCH(BE14,Calculations!$4:$4,0))</f>
        <v>437071.97031840862</v>
      </c>
      <c r="BF18" s="116">
        <f>INDEX(Calculations!$74:$74,MATCH(BF14,Calculations!$4:$4,0))</f>
        <v>438117.17894592154</v>
      </c>
      <c r="BG18" s="116">
        <f>INDEX(Calculations!$74:$74,MATCH(BG14,Calculations!$4:$4,0))</f>
        <v>446266.15867370501</v>
      </c>
      <c r="BH18" s="116">
        <f>INDEX(Calculations!$74:$74,MATCH(BH14,Calculations!$4:$4,0))</f>
        <v>455739.39163960679</v>
      </c>
      <c r="BI18" s="116">
        <f>INDEX(Calculations!$74:$74,MATCH(BI14,Calculations!$4:$4,0))</f>
        <v>465055.84648340615</v>
      </c>
      <c r="BJ18" s="116">
        <f>INDEX(Calculations!$74:$74,MATCH(BJ14,Calculations!$4:$4,0))</f>
        <v>471180.23855535558</v>
      </c>
      <c r="BK18" s="116">
        <f>INDEX(Calculations!$74:$74,MATCH(BK14,Calculations!$4:$4,0))</f>
        <v>473884.97343410208</v>
      </c>
      <c r="BL18" s="116">
        <f>INDEX(Calculations!$74:$74,MATCH(BL14,Calculations!$4:$4,0))</f>
        <v>474683.29819341778</v>
      </c>
      <c r="BM18" s="116">
        <f>INDEX(Calculations!$74:$74,MATCH(BM14,Calculations!$4:$4,0))</f>
        <v>474724.57112762093</v>
      </c>
      <c r="BN18" s="116">
        <f>INDEX(Calculations!$74:$74,MATCH(BN14,Calculations!$4:$4,0))</f>
        <v>481710.49476424692</v>
      </c>
      <c r="BO18" s="116">
        <f>INDEX(Calculations!$74:$74,MATCH(BO14,Calculations!$4:$4,0))</f>
        <v>489749.67024076951</v>
      </c>
      <c r="BP18" s="116">
        <f>INDEX(Calculations!$74:$74,MATCH(BP14,Calculations!$4:$4,0))</f>
        <v>497498.90663194621</v>
      </c>
      <c r="BQ18" s="116">
        <f>INDEX(Calculations!$74:$74,MATCH(BQ14,Calculations!$4:$4,0))</f>
        <v>502002.29444527411</v>
      </c>
      <c r="BR18" s="116">
        <f>INDEX(Calculations!$74:$74,MATCH(BR14,Calculations!$4:$4,0))</f>
        <v>504983.88408319198</v>
      </c>
      <c r="BS18" s="116">
        <f>INDEX(Calculations!$74:$74,MATCH(BS14,Calculations!$4:$4,0))</f>
        <v>506207.52848228533</v>
      </c>
      <c r="BT18" s="116">
        <f>INDEX(Calculations!$74:$74,MATCH(BT14,Calculations!$4:$4,0))</f>
        <v>506578.14966105623</v>
      </c>
      <c r="BU18" s="116">
        <f>INDEX(Calculations!$74:$74,MATCH(BU14,Calculations!$4:$4,0))</f>
        <v>514260.1858823162</v>
      </c>
      <c r="BV18" s="116">
        <f>INDEX(Calculations!$74:$74,MATCH(BV14,Calculations!$4:$4,0))</f>
        <v>522260.53921646543</v>
      </c>
      <c r="BW18" s="116">
        <f>INDEX(Calculations!$74:$74,MATCH(BW14,Calculations!$4:$4,0))</f>
        <v>529971.84067226609</v>
      </c>
      <c r="BX18" s="116">
        <f>INDEX(Calculations!$74:$74,MATCH(BX14,Calculations!$4:$4,0))</f>
        <v>534666.56628436316</v>
      </c>
      <c r="BY18" s="116">
        <f>INDEX(Calculations!$74:$74,MATCH(BY14,Calculations!$4:$4,0))</f>
        <v>534557.28948305233</v>
      </c>
      <c r="BZ18" s="116">
        <f>INDEX(Calculations!$74:$74,MATCH(BZ14,Calculations!$4:$4,0))</f>
        <v>532880.60814026836</v>
      </c>
      <c r="CA18" s="116">
        <f>INDEX(Calculations!$74:$74,MATCH(CA14,Calculations!$4:$4,0))</f>
        <v>530090.5844255531</v>
      </c>
      <c r="CB18" s="116">
        <f>INDEX(Calculations!$74:$74,MATCH(CB14,Calculations!$4:$4,0))</f>
        <v>529041.6522552931</v>
      </c>
      <c r="CC18" s="116">
        <f>INDEX(Calculations!$74:$74,MATCH(CC14,Calculations!$4:$4,0))</f>
        <v>534126.25508927589</v>
      </c>
      <c r="CD18" s="116">
        <f>INDEX(Calculations!$74:$74,MATCH(CD14,Calculations!$4:$4,0))</f>
        <v>535952.11464499345</v>
      </c>
      <c r="CE18" s="116">
        <f>INDEX(Calculations!$74:$74,MATCH(CE14,Calculations!$4:$4,0))</f>
        <v>534743.52366099239</v>
      </c>
      <c r="CF18" s="116">
        <f>INDEX(Calculations!$74:$74,MATCH(CF14,Calculations!$4:$4,0))</f>
        <v>530974.87350577151</v>
      </c>
      <c r="CG18" s="116">
        <f>INDEX(Calculations!$74:$74,MATCH(CG14,Calculations!$4:$4,0))</f>
        <v>525507.54306753934</v>
      </c>
      <c r="CH18" s="116">
        <f>INDEX(Calculations!$74:$74,MATCH(CH14,Calculations!$4:$4,0))</f>
        <v>519387.10562023113</v>
      </c>
      <c r="CI18" s="116">
        <f>INDEX(Calculations!$74:$74,MATCH(CI14,Calculations!$4:$4,0))</f>
        <v>519757.88130625279</v>
      </c>
    </row>
    <row r="20" spans="1:87">
      <c r="B20" s="142" t="s">
        <v>432</v>
      </c>
    </row>
    <row r="21" spans="1:87">
      <c r="B21" s="114" t="s">
        <v>20</v>
      </c>
      <c r="C21" s="115">
        <v>44095</v>
      </c>
      <c r="D21" s="115">
        <v>44096</v>
      </c>
      <c r="E21" s="115">
        <v>44097</v>
      </c>
      <c r="F21" s="115">
        <v>44098</v>
      </c>
      <c r="G21" s="115">
        <v>44099</v>
      </c>
      <c r="H21" s="115">
        <v>44100</v>
      </c>
      <c r="I21" s="115">
        <v>44101</v>
      </c>
      <c r="J21" s="115">
        <v>44102</v>
      </c>
      <c r="K21" s="115">
        <v>44103</v>
      </c>
      <c r="L21" s="115">
        <v>44104</v>
      </c>
      <c r="M21" s="115">
        <v>44105</v>
      </c>
      <c r="N21" s="115">
        <v>44106</v>
      </c>
      <c r="O21" s="115">
        <v>44107</v>
      </c>
      <c r="P21" s="115">
        <v>44108</v>
      </c>
      <c r="Q21" s="115">
        <v>44109</v>
      </c>
      <c r="R21" s="115">
        <v>44110</v>
      </c>
      <c r="S21" s="115">
        <v>44111</v>
      </c>
      <c r="T21" s="115">
        <v>44112</v>
      </c>
      <c r="U21" s="115">
        <v>44113</v>
      </c>
      <c r="V21" s="115">
        <v>44114</v>
      </c>
      <c r="W21" s="115">
        <v>44115</v>
      </c>
      <c r="X21" s="115">
        <v>44116</v>
      </c>
      <c r="Y21" s="115">
        <v>44117</v>
      </c>
      <c r="Z21" s="115">
        <v>44118</v>
      </c>
      <c r="AA21" s="115">
        <v>44119</v>
      </c>
      <c r="AB21" s="115">
        <v>44120</v>
      </c>
      <c r="AC21" s="115">
        <v>44121</v>
      </c>
      <c r="AD21" s="115">
        <v>44122</v>
      </c>
      <c r="AE21" s="115">
        <v>44123</v>
      </c>
      <c r="AF21" s="115">
        <v>44124</v>
      </c>
      <c r="AG21" s="115">
        <v>44125</v>
      </c>
      <c r="AH21" s="115">
        <v>44126</v>
      </c>
      <c r="AI21" s="115">
        <v>44127</v>
      </c>
      <c r="AJ21" s="115">
        <v>44128</v>
      </c>
      <c r="AK21" s="115">
        <v>44129</v>
      </c>
      <c r="AL21" s="115">
        <v>44130</v>
      </c>
      <c r="AM21" s="115">
        <v>44131</v>
      </c>
      <c r="AN21" s="115">
        <v>44132</v>
      </c>
      <c r="AO21" s="115">
        <v>44133</v>
      </c>
      <c r="AP21" s="115">
        <v>44134</v>
      </c>
      <c r="AQ21" s="115">
        <v>44135</v>
      </c>
      <c r="AR21" s="115">
        <v>44136</v>
      </c>
      <c r="AS21" s="115">
        <v>44137</v>
      </c>
      <c r="AT21" s="115">
        <v>44138</v>
      </c>
      <c r="AU21" s="115">
        <v>44139</v>
      </c>
      <c r="AV21" s="115">
        <v>44140</v>
      </c>
      <c r="AW21" s="115">
        <v>44141</v>
      </c>
      <c r="AX21" s="115">
        <v>44142</v>
      </c>
      <c r="AY21" s="115">
        <v>44143</v>
      </c>
      <c r="AZ21" s="115">
        <v>44144</v>
      </c>
      <c r="BA21" s="115">
        <v>44145</v>
      </c>
      <c r="BB21" s="115">
        <v>44146</v>
      </c>
      <c r="BC21" s="115">
        <v>44147</v>
      </c>
      <c r="BD21" s="115">
        <v>44148</v>
      </c>
      <c r="BE21" s="115">
        <v>44149</v>
      </c>
      <c r="BF21" s="115">
        <v>44150</v>
      </c>
      <c r="BG21" s="115">
        <v>44151</v>
      </c>
      <c r="BH21" s="115">
        <v>44152</v>
      </c>
      <c r="BI21" s="115">
        <v>44153</v>
      </c>
      <c r="BJ21" s="115">
        <v>44154</v>
      </c>
      <c r="BK21" s="115">
        <v>44155</v>
      </c>
      <c r="BL21" s="115">
        <v>44156</v>
      </c>
      <c r="BM21" s="115">
        <v>44157</v>
      </c>
      <c r="BN21" s="115">
        <v>44158</v>
      </c>
      <c r="BO21" s="115">
        <v>44159</v>
      </c>
      <c r="BP21" s="115">
        <v>44160</v>
      </c>
      <c r="BQ21" s="115">
        <v>44161</v>
      </c>
      <c r="BR21" s="115">
        <v>44162</v>
      </c>
      <c r="BS21" s="115">
        <v>44163</v>
      </c>
      <c r="BT21" s="115">
        <v>44164</v>
      </c>
      <c r="BU21" s="115">
        <v>44165</v>
      </c>
      <c r="BV21" s="115">
        <v>44166</v>
      </c>
      <c r="BW21" s="115">
        <v>44167</v>
      </c>
      <c r="BX21" s="115">
        <v>44168</v>
      </c>
      <c r="BY21" s="115">
        <v>44169</v>
      </c>
      <c r="BZ21" s="115">
        <v>44170</v>
      </c>
      <c r="CA21" s="115">
        <v>44171</v>
      </c>
      <c r="CB21" s="115">
        <v>44172</v>
      </c>
      <c r="CC21" s="115">
        <v>44173</v>
      </c>
      <c r="CD21" s="115">
        <v>44174</v>
      </c>
      <c r="CE21" s="115">
        <v>44175</v>
      </c>
      <c r="CF21" s="115">
        <v>44176</v>
      </c>
      <c r="CG21" s="115">
        <v>44177</v>
      </c>
      <c r="CH21" s="115">
        <v>44178</v>
      </c>
      <c r="CI21" s="115">
        <v>44179</v>
      </c>
    </row>
    <row r="23" spans="1:87">
      <c r="B23" s="101" t="s">
        <v>25</v>
      </c>
      <c r="C23" s="116" t="e">
        <f>INDEX(Calculations!$85:$85,MATCH(C$14,Calculations!$83:$83,0))</f>
        <v>#REF!</v>
      </c>
      <c r="D23" s="116" t="e">
        <f>INDEX(Calculations!$85:$85,MATCH(D$14,Calculations!$83:$83,0))</f>
        <v>#REF!</v>
      </c>
      <c r="E23" s="116" t="e">
        <f>INDEX(Calculations!$85:$85,MATCH(E$14,Calculations!$83:$83,0))</f>
        <v>#REF!</v>
      </c>
      <c r="F23" s="116" t="e">
        <f>INDEX(Calculations!$85:$85,MATCH(F$14,Calculations!$83:$83,0))</f>
        <v>#REF!</v>
      </c>
      <c r="G23" s="116" t="e">
        <f>INDEX(Calculations!$85:$85,MATCH(G$14,Calculations!$83:$83,0))</f>
        <v>#REF!</v>
      </c>
      <c r="H23" s="116" t="e">
        <f>INDEX(Calculations!$85:$85,MATCH(H$14,Calculations!$83:$83,0))</f>
        <v>#REF!</v>
      </c>
      <c r="I23" s="116" t="e">
        <f>INDEX(Calculations!$85:$85,MATCH(I$14,Calculations!$83:$83,0))</f>
        <v>#REF!</v>
      </c>
      <c r="J23" s="116" t="e">
        <f>INDEX(Calculations!$85:$85,MATCH(J$14,Calculations!$83:$83,0))</f>
        <v>#REF!</v>
      </c>
      <c r="K23" s="116" t="e">
        <f>INDEX(Calculations!$85:$85,MATCH(K$14,Calculations!$83:$83,0))</f>
        <v>#REF!</v>
      </c>
      <c r="L23" s="116" t="e">
        <f>INDEX(Calculations!$85:$85,MATCH(L$14,Calculations!$83:$83,0))</f>
        <v>#REF!</v>
      </c>
      <c r="M23" s="116" t="e">
        <f>INDEX(Calculations!$85:$85,MATCH(M$14,Calculations!$83:$83,0))</f>
        <v>#REF!</v>
      </c>
      <c r="N23" s="116" t="e">
        <f>INDEX(Calculations!$85:$85,MATCH(N$14,Calculations!$83:$83,0))</f>
        <v>#REF!</v>
      </c>
      <c r="O23" s="116" t="e">
        <f>INDEX(Calculations!$85:$85,MATCH(O$14,Calculations!$83:$83,0))</f>
        <v>#REF!</v>
      </c>
      <c r="P23" s="116" t="e">
        <f>INDEX(Calculations!$85:$85,MATCH(P$14,Calculations!$83:$83,0))</f>
        <v>#REF!</v>
      </c>
      <c r="Q23" s="116" t="e">
        <f>INDEX(Calculations!$85:$85,MATCH(Q$14,Calculations!$83:$83,0))</f>
        <v>#REF!</v>
      </c>
      <c r="R23" s="116" t="e">
        <f>INDEX(Calculations!$85:$85,MATCH(R$14,Calculations!$83:$83,0))</f>
        <v>#REF!</v>
      </c>
      <c r="S23" s="116" t="e">
        <f>INDEX(Calculations!$85:$85,MATCH(S$14,Calculations!$83:$83,0))</f>
        <v>#REF!</v>
      </c>
      <c r="T23" s="116" t="e">
        <f>INDEX(Calculations!$85:$85,MATCH(T$14,Calculations!$83:$83,0))</f>
        <v>#REF!</v>
      </c>
      <c r="U23" s="116" t="e">
        <f>INDEX(Calculations!$85:$85,MATCH(U$14,Calculations!$83:$83,0))</f>
        <v>#REF!</v>
      </c>
      <c r="V23" s="116" t="e">
        <f>INDEX(Calculations!$85:$85,MATCH(V$14,Calculations!$83:$83,0))</f>
        <v>#REF!</v>
      </c>
      <c r="W23" s="116" t="e">
        <f>INDEX(Calculations!$85:$85,MATCH(W$14,Calculations!$83:$83,0))</f>
        <v>#REF!</v>
      </c>
      <c r="X23" s="116">
        <f>INDEX(Calculations!$85:$85,MATCH(X$14,Calculations!$83:$83,0))</f>
        <v>315810</v>
      </c>
      <c r="Y23" s="116">
        <f>INDEX(Calculations!$85:$85,MATCH(Y$14,Calculations!$83:$83,0))</f>
        <v>321310</v>
      </c>
      <c r="Z23" s="116">
        <f>INDEX(Calculations!$85:$85,MATCH(Z$14,Calculations!$83:$83,0))</f>
        <v>323810</v>
      </c>
      <c r="AA23" s="116">
        <f>INDEX(Calculations!$85:$85,MATCH(AA$14,Calculations!$83:$83,0))</f>
        <v>353310</v>
      </c>
      <c r="AB23" s="116">
        <f>INDEX(Calculations!$85:$85,MATCH(AB$14,Calculations!$83:$83,0))</f>
        <v>360810</v>
      </c>
      <c r="AC23" s="116">
        <f>INDEX(Calculations!$85:$85,MATCH(AC$14,Calculations!$83:$83,0))</f>
        <v>363310</v>
      </c>
      <c r="AD23" s="116">
        <f>INDEX(Calculations!$85:$85,MATCH(AD$14,Calculations!$83:$83,0))</f>
        <v>363310</v>
      </c>
      <c r="AE23" s="116">
        <f>INDEX(Calculations!$85:$85,MATCH(AE$14,Calculations!$83:$83,0))</f>
        <v>381700</v>
      </c>
      <c r="AF23" s="116">
        <f>INDEX(Calculations!$85:$85,MATCH(AF$14,Calculations!$83:$83,0))</f>
        <v>386700</v>
      </c>
      <c r="AG23" s="116">
        <f>INDEX(Calculations!$85:$85,MATCH(AG$14,Calculations!$83:$83,0))</f>
        <v>396700</v>
      </c>
      <c r="AH23" s="116">
        <f>INDEX(Calculations!$85:$85,MATCH(AH$14,Calculations!$83:$83,0))</f>
        <v>387700</v>
      </c>
      <c r="AI23" s="116">
        <f>INDEX(Calculations!$85:$85,MATCH(AI$14,Calculations!$83:$83,0))</f>
        <v>397700</v>
      </c>
      <c r="AJ23" s="116">
        <f>INDEX(Calculations!$85:$85,MATCH(AJ$14,Calculations!$83:$83,0))</f>
        <v>402700</v>
      </c>
      <c r="AK23" s="116">
        <f>INDEX(Calculations!$85:$85,MATCH(AK$14,Calculations!$83:$83,0))</f>
        <v>405700</v>
      </c>
      <c r="AL23" s="116">
        <f>INDEX(Calculations!$85:$85,MATCH(AL$14,Calculations!$83:$83,0))</f>
        <v>427632</v>
      </c>
      <c r="AM23" s="116">
        <f>INDEX(Calculations!$85:$85,MATCH(AM$14,Calculations!$83:$83,0))</f>
        <v>437053</v>
      </c>
      <c r="AN23" s="116">
        <f>INDEX(Calculations!$85:$85,MATCH(AN$14,Calculations!$83:$83,0))</f>
        <v>438978</v>
      </c>
      <c r="AO23" s="116">
        <f>INDEX(Calculations!$85:$85,MATCH(AO$14,Calculations!$83:$83,0))</f>
        <v>464287.00000000006</v>
      </c>
      <c r="AP23" s="116">
        <f>INDEX(Calculations!$85:$85,MATCH(AP$14,Calculations!$83:$83,0))</f>
        <v>476880.00000000006</v>
      </c>
      <c r="AQ23" s="116">
        <f>INDEX(Calculations!$85:$85,MATCH(AQ$14,Calculations!$83:$83,0))</f>
        <v>535145</v>
      </c>
      <c r="AR23" s="116" t="e">
        <f>INDEX(Calculations!$85:$85,MATCH(AR$14,Calculations!$83:$83,0))</f>
        <v>#N/A</v>
      </c>
      <c r="AS23" s="116">
        <f>INDEX(Calculations!$85:$85,MATCH(AS$14,Calculations!$83:$83,0))</f>
        <v>555821.60952380951</v>
      </c>
      <c r="AT23" s="116" t="e">
        <f>INDEX(Calculations!$85:$85,MATCH(AT$14,Calculations!$83:$83,0))</f>
        <v>#N/A</v>
      </c>
      <c r="AU23" s="116" t="e">
        <f>INDEX(Calculations!$85:$85,MATCH(AU$14,Calculations!$83:$83,0))</f>
        <v>#N/A</v>
      </c>
      <c r="AV23" s="116" t="e">
        <f>INDEX(Calculations!$85:$85,MATCH(AV$14,Calculations!$83:$83,0))</f>
        <v>#N/A</v>
      </c>
      <c r="AW23" s="116" t="e">
        <f>INDEX(Calculations!$85:$85,MATCH(AW$14,Calculations!$83:$83,0))</f>
        <v>#N/A</v>
      </c>
      <c r="AX23" s="116" t="e">
        <f>INDEX(Calculations!$85:$85,MATCH(AX$14,Calculations!$83:$83,0))</f>
        <v>#N/A</v>
      </c>
      <c r="AY23" s="116" t="e">
        <f>INDEX(Calculations!$85:$85,MATCH(AY$14,Calculations!$83:$83,0))</f>
        <v>#N/A</v>
      </c>
      <c r="AZ23" s="116">
        <f>INDEX(Calculations!$85:$85,MATCH(AZ$14,Calculations!$83:$83,0))</f>
        <v>581999.22857142845</v>
      </c>
      <c r="BA23" s="116" t="e">
        <f>INDEX(Calculations!$85:$85,MATCH(BA$14,Calculations!$83:$83,0))</f>
        <v>#N/A</v>
      </c>
      <c r="BB23" s="116" t="e">
        <f>INDEX(Calculations!$85:$85,MATCH(BB$14,Calculations!$83:$83,0))</f>
        <v>#N/A</v>
      </c>
      <c r="BC23" s="116" t="e">
        <f>INDEX(Calculations!$85:$85,MATCH(BC$14,Calculations!$83:$83,0))</f>
        <v>#N/A</v>
      </c>
      <c r="BD23" s="116" t="e">
        <f>INDEX(Calculations!$85:$85,MATCH(BD$14,Calculations!$83:$83,0))</f>
        <v>#N/A</v>
      </c>
      <c r="BE23" s="116" t="e">
        <f>INDEX(Calculations!$85:$85,MATCH(BE$14,Calculations!$83:$83,0))</f>
        <v>#N/A</v>
      </c>
      <c r="BF23" s="116" t="e">
        <f>INDEX(Calculations!$85:$85,MATCH(BF$14,Calculations!$83:$83,0))</f>
        <v>#N/A</v>
      </c>
      <c r="BG23" s="116">
        <f>INDEX(Calculations!$85:$85,MATCH(BG$14,Calculations!$83:$83,0))</f>
        <v>601527.32380952372</v>
      </c>
      <c r="BH23" s="116" t="e">
        <f>INDEX(Calculations!$85:$85,MATCH(BH$14,Calculations!$83:$83,0))</f>
        <v>#N/A</v>
      </c>
      <c r="BI23" s="116" t="e">
        <f>INDEX(Calculations!$85:$85,MATCH(BI$14,Calculations!$83:$83,0))</f>
        <v>#N/A</v>
      </c>
      <c r="BJ23" s="116" t="e">
        <f>INDEX(Calculations!$85:$85,MATCH(BJ$14,Calculations!$83:$83,0))</f>
        <v>#N/A</v>
      </c>
      <c r="BK23" s="116" t="e">
        <f>INDEX(Calculations!$85:$85,MATCH(BK$14,Calculations!$83:$83,0))</f>
        <v>#N/A</v>
      </c>
      <c r="BL23" s="116" t="e">
        <f>INDEX(Calculations!$85:$85,MATCH(BL$14,Calculations!$83:$83,0))</f>
        <v>#N/A</v>
      </c>
      <c r="BM23" s="116" t="e">
        <f>INDEX(Calculations!$85:$85,MATCH(BM$14,Calculations!$83:$83,0))</f>
        <v>#N/A</v>
      </c>
      <c r="BN23" s="116">
        <f>INDEX(Calculations!$85:$85,MATCH(BN$14,Calculations!$83:$83,0))</f>
        <v>638149.22857142857</v>
      </c>
      <c r="BO23" s="116" t="e">
        <f>INDEX(Calculations!$85:$85,MATCH(BO$14,Calculations!$83:$83,0))</f>
        <v>#N/A</v>
      </c>
      <c r="BP23" s="116" t="e">
        <f>INDEX(Calculations!$85:$85,MATCH(BP$14,Calculations!$83:$83,0))</f>
        <v>#N/A</v>
      </c>
      <c r="BQ23" s="116" t="e">
        <f>INDEX(Calculations!$85:$85,MATCH(BQ$14,Calculations!$83:$83,0))</f>
        <v>#N/A</v>
      </c>
      <c r="BR23" s="116" t="e">
        <f>INDEX(Calculations!$85:$85,MATCH(BR$14,Calculations!$83:$83,0))</f>
        <v>#N/A</v>
      </c>
      <c r="BS23" s="116" t="e">
        <f>INDEX(Calculations!$85:$85,MATCH(BS$14,Calculations!$83:$83,0))</f>
        <v>#N/A</v>
      </c>
      <c r="BT23" s="116" t="e">
        <f>INDEX(Calculations!$85:$85,MATCH(BT$14,Calculations!$83:$83,0))</f>
        <v>#N/A</v>
      </c>
      <c r="BU23" s="116">
        <f>INDEX(Calculations!$85:$85,MATCH(BU$14,Calculations!$83:$83,0))</f>
        <v>687532.34285714279</v>
      </c>
      <c r="BV23" s="116" t="e">
        <f>INDEX(Calculations!$85:$85,MATCH(BV$14,Calculations!$83:$83,0))</f>
        <v>#N/A</v>
      </c>
      <c r="BW23" s="116" t="e">
        <f>INDEX(Calculations!$85:$85,MATCH(BW$14,Calculations!$83:$83,0))</f>
        <v>#N/A</v>
      </c>
      <c r="BX23" s="116" t="e">
        <f>INDEX(Calculations!$85:$85,MATCH(BX$14,Calculations!$83:$83,0))</f>
        <v>#N/A</v>
      </c>
      <c r="BY23" s="116" t="e">
        <f>INDEX(Calculations!$85:$85,MATCH(BY$14,Calculations!$83:$83,0))</f>
        <v>#N/A</v>
      </c>
      <c r="BZ23" s="116" t="e">
        <f>INDEX(Calculations!$85:$85,MATCH(BZ$14,Calculations!$83:$83,0))</f>
        <v>#N/A</v>
      </c>
      <c r="CA23" s="116" t="e">
        <f>INDEX(Calculations!$85:$85,MATCH(CA$14,Calculations!$83:$83,0))</f>
        <v>#N/A</v>
      </c>
      <c r="CB23" s="116">
        <f>INDEX(Calculations!$85:$85,MATCH(CB$14,Calculations!$83:$83,0))</f>
        <v>763761.1333333333</v>
      </c>
      <c r="CC23" s="116" t="e">
        <f>INDEX(Calculations!$85:$85,MATCH(CC$14,Calculations!$83:$83,0))</f>
        <v>#N/A</v>
      </c>
      <c r="CD23" s="116" t="e">
        <f>INDEX(Calculations!$85:$85,MATCH(CD$14,Calculations!$83:$83,0))</f>
        <v>#N/A</v>
      </c>
      <c r="CE23" s="116" t="e">
        <f>INDEX(Calculations!$85:$85,MATCH(CE$14,Calculations!$83:$83,0))</f>
        <v>#N/A</v>
      </c>
      <c r="CF23" s="116" t="e">
        <f>INDEX(Calculations!$85:$85,MATCH(CF$14,Calculations!$83:$83,0))</f>
        <v>#N/A</v>
      </c>
      <c r="CG23" s="116" t="e">
        <f>INDEX(Calculations!$85:$85,MATCH(CG$14,Calculations!$83:$83,0))</f>
        <v>#N/A</v>
      </c>
      <c r="CH23" s="116" t="e">
        <f>INDEX(Calculations!$85:$85,MATCH(CH$14,Calculations!$83:$83,0))</f>
        <v>#N/A</v>
      </c>
      <c r="CI23" s="116">
        <f>INDEX(Calculations!$85:$85,MATCH(CI$14,Calculations!$83:$83,0))</f>
        <v>835767.08571428573</v>
      </c>
    </row>
    <row r="24" spans="1:87">
      <c r="B24" s="101" t="s">
        <v>26</v>
      </c>
      <c r="C24" s="116" t="e">
        <f>INDEX(Calculations!$75:$75,MATCH(C21,Calculations!$4:$4,0))-C25</f>
        <v>#REF!</v>
      </c>
      <c r="D24" s="116" t="e">
        <f>INDEX(Calculations!$75:$75,MATCH(D21,Calculations!$4:$4,0))-D25</f>
        <v>#REF!</v>
      </c>
      <c r="E24" s="116" t="e">
        <f>INDEX(Calculations!$75:$75,MATCH(E21,Calculations!$4:$4,0))-E25</f>
        <v>#REF!</v>
      </c>
      <c r="F24" s="116" t="e">
        <f>INDEX(Calculations!$75:$75,MATCH(F21,Calculations!$4:$4,0))-F25</f>
        <v>#REF!</v>
      </c>
      <c r="G24" s="116" t="e">
        <f>INDEX(Calculations!$75:$75,MATCH(G21,Calculations!$4:$4,0))-G25</f>
        <v>#REF!</v>
      </c>
      <c r="H24" s="116" t="e">
        <f>INDEX(Calculations!$75:$75,MATCH(H21,Calculations!$4:$4,0))-H25</f>
        <v>#REF!</v>
      </c>
      <c r="I24" s="116" t="e">
        <f>INDEX(Calculations!$75:$75,MATCH(I21,Calculations!$4:$4,0))-I25</f>
        <v>#REF!</v>
      </c>
      <c r="J24" s="116" t="e">
        <f>INDEX(Calculations!$75:$75,MATCH(J21,Calculations!$4:$4,0))</f>
        <v>#REF!</v>
      </c>
      <c r="K24" s="116" t="e">
        <f>INDEX(Calculations!$75:$75,MATCH(K21,Calculations!$4:$4,0))</f>
        <v>#REF!</v>
      </c>
      <c r="L24" s="116" t="e">
        <f>INDEX(Calculations!$75:$75,MATCH(L21,Calculations!$4:$4,0))</f>
        <v>#REF!</v>
      </c>
      <c r="M24" s="116" t="e">
        <f>INDEX(Calculations!$75:$75,MATCH(M21,Calculations!$4:$4,0))</f>
        <v>#REF!</v>
      </c>
      <c r="N24" s="116" t="e">
        <f>INDEX(Calculations!$75:$75,MATCH(N21,Calculations!$4:$4,0))</f>
        <v>#REF!</v>
      </c>
      <c r="O24" s="116" t="e">
        <f>INDEX(Calculations!$75:$75,MATCH(O21,Calculations!$4:$4,0))</f>
        <v>#REF!</v>
      </c>
      <c r="P24" s="116" t="e">
        <f>INDEX(Calculations!$75:$75,MATCH(P21,Calculations!$4:$4,0))</f>
        <v>#REF!</v>
      </c>
      <c r="Q24" s="116" t="e">
        <f>INDEX(Calculations!$75:$75,MATCH(Q21,Calculations!$4:$4,0))</f>
        <v>#REF!</v>
      </c>
      <c r="R24" s="116" t="e">
        <f>INDEX(Calculations!$75:$75,MATCH(R21,Calculations!$4:$4,0))</f>
        <v>#REF!</v>
      </c>
      <c r="S24" s="116" t="e">
        <f>INDEX(Calculations!$75:$75,MATCH(S21,Calculations!$4:$4,0))</f>
        <v>#REF!</v>
      </c>
      <c r="T24" s="116" t="e">
        <f>INDEX(Calculations!$75:$75,MATCH(T21,Calculations!$4:$4,0))</f>
        <v>#REF!</v>
      </c>
      <c r="U24" s="116" t="e">
        <f>INDEX(Calculations!$75:$75,MATCH(U21,Calculations!$4:$4,0))</f>
        <v>#REF!</v>
      </c>
      <c r="V24" s="116" t="e">
        <f>INDEX(Calculations!$75:$75,MATCH(V21,Calculations!$4:$4,0))</f>
        <v>#REF!</v>
      </c>
      <c r="W24" s="116" t="e">
        <f>INDEX(Calculations!$75:$75,MATCH(W21,Calculations!$4:$4,0))</f>
        <v>#REF!</v>
      </c>
      <c r="X24" s="116" t="e">
        <f>INDEX(Calculations!$75:$75,MATCH(X21,Calculations!$4:$4,0))</f>
        <v>#REF!</v>
      </c>
      <c r="Y24" s="116" t="e">
        <f>INDEX(Calculations!$75:$75,MATCH(Y21,Calculations!$4:$4,0))</f>
        <v>#REF!</v>
      </c>
      <c r="Z24" s="116" t="e">
        <f>INDEX(Calculations!$75:$75,MATCH(Z21,Calculations!$4:$4,0))</f>
        <v>#REF!</v>
      </c>
      <c r="AA24" s="116" t="e">
        <f>INDEX(Calculations!$75:$75,MATCH(AA21,Calculations!$4:$4,0))</f>
        <v>#REF!</v>
      </c>
      <c r="AB24" s="116" t="e">
        <f>INDEX(Calculations!$75:$75,MATCH(AB21,Calculations!$4:$4,0))</f>
        <v>#REF!</v>
      </c>
      <c r="AC24" s="116" t="e">
        <f>INDEX(Calculations!$75:$75,MATCH(AC21,Calculations!$4:$4,0))</f>
        <v>#REF!</v>
      </c>
      <c r="AD24" s="116" t="e">
        <f>INDEX(Calculations!$75:$75,MATCH(AD21,Calculations!$4:$4,0))</f>
        <v>#REF!</v>
      </c>
      <c r="AE24" s="116" t="e">
        <f>INDEX(Calculations!$75:$75,MATCH(AE21,Calculations!$4:$4,0))</f>
        <v>#REF!</v>
      </c>
      <c r="AF24" s="116" t="e">
        <f>INDEX(Calculations!$75:$75,MATCH(AF21,Calculations!$4:$4,0))</f>
        <v>#REF!</v>
      </c>
      <c r="AG24" s="116" t="e">
        <f>INDEX(Calculations!$75:$75,MATCH(AG21,Calculations!$4:$4,0))</f>
        <v>#REF!</v>
      </c>
      <c r="AH24" s="116" t="e">
        <f>INDEX(Calculations!$75:$75,MATCH(AH21,Calculations!$4:$4,0))</f>
        <v>#REF!</v>
      </c>
      <c r="AI24" s="116" t="e">
        <f>INDEX(Calculations!$75:$75,MATCH(AI21,Calculations!$4:$4,0))</f>
        <v>#REF!</v>
      </c>
      <c r="AJ24" s="116" t="e">
        <f>INDEX(Calculations!$75:$75,MATCH(AJ21,Calculations!$4:$4,0))</f>
        <v>#REF!</v>
      </c>
      <c r="AK24" s="116" t="e">
        <f>INDEX(Calculations!$75:$75,MATCH(AK21,Calculations!$4:$4,0))</f>
        <v>#REF!</v>
      </c>
      <c r="AL24" s="116" t="e">
        <f>INDEX(Calculations!$75:$75,MATCH(AL21,Calculations!$4:$4,0))</f>
        <v>#REF!</v>
      </c>
      <c r="AM24" s="116" t="e">
        <f>INDEX(Calculations!$75:$75,MATCH(AM21,Calculations!$4:$4,0))</f>
        <v>#REF!</v>
      </c>
      <c r="AN24" s="116" t="e">
        <f>INDEX(Calculations!$75:$75,MATCH(AN21,Calculations!$4:$4,0))</f>
        <v>#REF!</v>
      </c>
      <c r="AO24" s="116" t="e">
        <f>INDEX(Calculations!$75:$75,MATCH(AO21,Calculations!$4:$4,0))</f>
        <v>#REF!</v>
      </c>
      <c r="AP24" s="116" t="e">
        <f>INDEX(Calculations!$75:$75,MATCH(AP21,Calculations!$4:$4,0))</f>
        <v>#REF!</v>
      </c>
      <c r="AQ24" s="116" t="e">
        <f>INDEX(Calculations!$75:$75,MATCH(AQ21,Calculations!$4:$4,0))</f>
        <v>#REF!</v>
      </c>
      <c r="AR24" s="116">
        <f>INDEX(Calculations!$75:$75,MATCH(AR21,Calculations!$4:$4,0))</f>
        <v>496609.34981581697</v>
      </c>
      <c r="AS24" s="116">
        <f>INDEX(Calculations!$75:$75,MATCH(AS21,Calculations!$4:$4,0))</f>
        <v>503756.71071543591</v>
      </c>
      <c r="AT24" s="116">
        <f>INDEX(Calculations!$75:$75,MATCH(AT21,Calculations!$4:$4,0))</f>
        <v>509965.54718567751</v>
      </c>
      <c r="AU24" s="116">
        <f>INDEX(Calculations!$75:$75,MATCH(AU21,Calculations!$4:$4,0))</f>
        <v>515962.0502627719</v>
      </c>
      <c r="AV24" s="116">
        <f>INDEX(Calculations!$75:$75,MATCH(AV21,Calculations!$4:$4,0))</f>
        <v>518116.60144954902</v>
      </c>
      <c r="AW24" s="116">
        <f>INDEX(Calculations!$75:$75,MATCH(AW21,Calculations!$4:$4,0))</f>
        <v>519378.53780382802</v>
      </c>
      <c r="AX24" s="116">
        <f>INDEX(Calculations!$75:$75,MATCH(AX21,Calculations!$4:$4,0))</f>
        <v>518816.29657782125</v>
      </c>
      <c r="AY24" s="116">
        <f>INDEX(Calculations!$75:$75,MATCH(AY21,Calculations!$4:$4,0))</f>
        <v>517522.09285188711</v>
      </c>
      <c r="AZ24" s="116">
        <f>INDEX(Calculations!$75:$75,MATCH(AZ21,Calculations!$4:$4,0))</f>
        <v>523640.98918332678</v>
      </c>
      <c r="BA24" s="116">
        <f>INDEX(Calculations!$75:$75,MATCH(BA21,Calculations!$4:$4,0))</f>
        <v>531737.1066413048</v>
      </c>
      <c r="BB24" s="116">
        <f>INDEX(Calculations!$75:$75,MATCH(BB21,Calculations!$4:$4,0))</f>
        <v>539802.57831941778</v>
      </c>
      <c r="BC24" s="116">
        <f>INDEX(Calculations!$75:$75,MATCH(BC21,Calculations!$4:$4,0))</f>
        <v>544368.57965722564</v>
      </c>
      <c r="BD24" s="116">
        <f>INDEX(Calculations!$75:$75,MATCH(BD21,Calculations!$4:$4,0))</f>
        <v>536935.57127193769</v>
      </c>
      <c r="BE24" s="116">
        <f>INDEX(Calculations!$75:$75,MATCH(BE21,Calculations!$4:$4,0))</f>
        <v>537667.09536623606</v>
      </c>
      <c r="BF24" s="116">
        <f>INDEX(Calculations!$75:$75,MATCH(BF21,Calculations!$4:$4,0))</f>
        <v>537851.08600330749</v>
      </c>
      <c r="BG24" s="116">
        <f>INDEX(Calculations!$75:$75,MATCH(BG21,Calculations!$4:$4,0))</f>
        <v>545127.18559853313</v>
      </c>
      <c r="BH24" s="116">
        <f>INDEX(Calculations!$75:$75,MATCH(BH21,Calculations!$4:$4,0))</f>
        <v>553813.56465532258</v>
      </c>
      <c r="BI24" s="116">
        <f>INDEX(Calculations!$75:$75,MATCH(BI21,Calculations!$4:$4,0))</f>
        <v>562459.28925880499</v>
      </c>
      <c r="BJ24" s="116">
        <f>INDEX(Calculations!$75:$75,MATCH(BJ21,Calculations!$4:$4,0))</f>
        <v>568057.26879428874</v>
      </c>
      <c r="BK24" s="116">
        <f>INDEX(Calculations!$75:$75,MATCH(BK21,Calculations!$4:$4,0))</f>
        <v>571748.40526355139</v>
      </c>
      <c r="BL24" s="116">
        <f>INDEX(Calculations!$75:$75,MATCH(BL21,Calculations!$4:$4,0))</f>
        <v>573688.98029920156</v>
      </c>
      <c r="BM24" s="116">
        <f>INDEX(Calculations!$75:$75,MATCH(BM21,Calculations!$4:$4,0))</f>
        <v>575140.44060632039</v>
      </c>
      <c r="BN24" s="116">
        <f>INDEX(Calculations!$75:$75,MATCH(BN21,Calculations!$4:$4,0))</f>
        <v>583519.34901681251</v>
      </c>
      <c r="BO24" s="116">
        <f>INDEX(Calculations!$75:$75,MATCH(BO21,Calculations!$4:$4,0))</f>
        <v>593092.39997564873</v>
      </c>
      <c r="BP24" s="116">
        <f>INDEX(Calculations!$75:$75,MATCH(BP21,Calculations!$4:$4,0))</f>
        <v>602474.63874228892</v>
      </c>
      <c r="BQ24" s="116">
        <f>INDEX(Calculations!$75:$75,MATCH(BQ21,Calculations!$4:$4,0))</f>
        <v>608672.54558446317</v>
      </c>
      <c r="BR24" s="116">
        <f>INDEX(Calculations!$75:$75,MATCH(BR21,Calculations!$4:$4,0))</f>
        <v>614459.76319408021</v>
      </c>
      <c r="BS24" s="116">
        <f>INDEX(Calculations!$75:$75,MATCH(BS21,Calculations!$4:$4,0))</f>
        <v>618488.70453614858</v>
      </c>
      <c r="BT24" s="116">
        <f>INDEX(Calculations!$75:$75,MATCH(BT21,Calculations!$4:$4,0))</f>
        <v>621811.50990239379</v>
      </c>
      <c r="BU24" s="116">
        <f>INDEX(Calculations!$75:$75,MATCH(BU21,Calculations!$4:$4,0))</f>
        <v>632363.01608038484</v>
      </c>
      <c r="BV24" s="116">
        <f>INDEX(Calculations!$75:$75,MATCH(BV21,Calculations!$4:$4,0))</f>
        <v>643054.7182361572</v>
      </c>
      <c r="BW24" s="116">
        <f>INDEX(Calculations!$75:$75,MATCH(BW21,Calculations!$4:$4,0))</f>
        <v>653562.68068641145</v>
      </c>
      <c r="BX24" s="116">
        <f>INDEX(Calculations!$75:$75,MATCH(BX21,Calculations!$4:$4,0))</f>
        <v>661056.69534727035</v>
      </c>
      <c r="BY24" s="116">
        <f>INDEX(Calculations!$75:$75,MATCH(BY21,Calculations!$4:$4,0))</f>
        <v>667721.12857357168</v>
      </c>
      <c r="BZ24" s="116">
        <f>INDEX(Calculations!$75:$75,MATCH(BZ21,Calculations!$4:$4,0))</f>
        <v>672899.36424803198</v>
      </c>
      <c r="CA24" s="116">
        <f>INDEX(Calculations!$75:$75,MATCH(CA21,Calculations!$4:$4,0))</f>
        <v>676887.68240922783</v>
      </c>
      <c r="CB24" s="116">
        <f>INDEX(Calculations!$75:$75,MATCH(CB21,Calculations!$4:$4,0))</f>
        <v>682665.21811659809</v>
      </c>
      <c r="CC24" s="116">
        <f>INDEX(Calculations!$75:$75,MATCH(CC21,Calculations!$4:$4,0))</f>
        <v>694648.06167310209</v>
      </c>
      <c r="CD24" s="116">
        <f>INDEX(Calculations!$75:$75,MATCH(CD21,Calculations!$4:$4,0))</f>
        <v>701806.21197707055</v>
      </c>
      <c r="CE24" s="116">
        <f>INDEX(Calculations!$75:$75,MATCH(CE21,Calculations!$4:$4,0))</f>
        <v>705929.91174132039</v>
      </c>
      <c r="CF24" s="116">
        <f>INDEX(Calculations!$75:$75,MATCH(CF21,Calculations!$4:$4,0))</f>
        <v>718652.41958642832</v>
      </c>
      <c r="CG24" s="116">
        <f>INDEX(Calculations!$75:$75,MATCH(CG21,Calculations!$4:$4,0))</f>
        <v>729676.24714852485</v>
      </c>
      <c r="CH24" s="116">
        <f>INDEX(Calculations!$75:$75,MATCH(CH21,Calculations!$4:$4,0))</f>
        <v>740046.96770154522</v>
      </c>
      <c r="CI24" s="116">
        <f>INDEX(Calculations!$75:$75,MATCH(CI21,Calculations!$4:$4,0))</f>
        <v>756908.90138789441</v>
      </c>
    </row>
    <row r="25" spans="1:87">
      <c r="B25" s="101" t="s">
        <v>23</v>
      </c>
      <c r="C25" s="116" t="e">
        <f>INDEX(Calculations!$74:$74,MATCH(C21,Calculations!$4:$4,0))</f>
        <v>#REF!</v>
      </c>
      <c r="D25" s="116" t="e">
        <f>INDEX(Calculations!$74:$74,MATCH(D21,Calculations!$4:$4,0))</f>
        <v>#REF!</v>
      </c>
      <c r="E25" s="116" t="e">
        <f>INDEX(Calculations!$74:$74,MATCH(E21,Calculations!$4:$4,0))</f>
        <v>#REF!</v>
      </c>
      <c r="F25" s="116" t="e">
        <f>INDEX(Calculations!$74:$74,MATCH(F21,Calculations!$4:$4,0))</f>
        <v>#REF!</v>
      </c>
      <c r="G25" s="116" t="e">
        <f>INDEX(Calculations!$74:$74,MATCH(G21,Calculations!$4:$4,0))</f>
        <v>#REF!</v>
      </c>
      <c r="H25" s="116" t="e">
        <f>INDEX(Calculations!$74:$74,MATCH(H21,Calculations!$4:$4,0))</f>
        <v>#REF!</v>
      </c>
      <c r="I25" s="116" t="e">
        <f>INDEX(Calculations!$74:$74,MATCH(I21,Calculations!$4:$4,0))</f>
        <v>#REF!</v>
      </c>
      <c r="J25" s="116" t="e">
        <f>INDEX(Calculations!$74:$74,MATCH(J21,Calculations!$4:$4,0))</f>
        <v>#REF!</v>
      </c>
      <c r="K25" s="116" t="e">
        <f>INDEX(Calculations!$74:$74,MATCH(K21,Calculations!$4:$4,0))</f>
        <v>#REF!</v>
      </c>
      <c r="L25" s="116" t="e">
        <f>INDEX(Calculations!$74:$74,MATCH(L21,Calculations!$4:$4,0))</f>
        <v>#REF!</v>
      </c>
      <c r="M25" s="116" t="e">
        <f>INDEX(Calculations!$74:$74,MATCH(M21,Calculations!$4:$4,0))</f>
        <v>#REF!</v>
      </c>
      <c r="N25" s="116" t="e">
        <f>INDEX(Calculations!$74:$74,MATCH(N21,Calculations!$4:$4,0))</f>
        <v>#REF!</v>
      </c>
      <c r="O25" s="116" t="e">
        <f>INDEX(Calculations!$74:$74,MATCH(O21,Calculations!$4:$4,0))</f>
        <v>#REF!</v>
      </c>
      <c r="P25" s="116" t="e">
        <f>INDEX(Calculations!$74:$74,MATCH(P21,Calculations!$4:$4,0))</f>
        <v>#REF!</v>
      </c>
      <c r="Q25" s="116" t="e">
        <f>INDEX(Calculations!$74:$74,MATCH(Q21,Calculations!$4:$4,0))</f>
        <v>#REF!</v>
      </c>
      <c r="R25" s="116" t="e">
        <f>INDEX(Calculations!$74:$74,MATCH(R21,Calculations!$4:$4,0))</f>
        <v>#REF!</v>
      </c>
      <c r="S25" s="116" t="e">
        <f>INDEX(Calculations!$74:$74,MATCH(S21,Calculations!$4:$4,0))</f>
        <v>#REF!</v>
      </c>
      <c r="T25" s="116" t="e">
        <f>INDEX(Calculations!$74:$74,MATCH(T21,Calculations!$4:$4,0))</f>
        <v>#REF!</v>
      </c>
      <c r="U25" s="116" t="e">
        <f>INDEX(Calculations!$74:$74,MATCH(U21,Calculations!$4:$4,0))</f>
        <v>#REF!</v>
      </c>
      <c r="V25" s="116" t="e">
        <f>INDEX(Calculations!$74:$74,MATCH(V21,Calculations!$4:$4,0))</f>
        <v>#REF!</v>
      </c>
      <c r="W25" s="116" t="e">
        <f>INDEX(Calculations!$74:$74,MATCH(W21,Calculations!$4:$4,0))</f>
        <v>#REF!</v>
      </c>
      <c r="X25" s="116" t="e">
        <f>INDEX(Calculations!$74:$74,MATCH(X21,Calculations!$4:$4,0))</f>
        <v>#REF!</v>
      </c>
      <c r="Y25" s="116" t="e">
        <f>INDEX(Calculations!$74:$74,MATCH(Y21,Calculations!$4:$4,0))</f>
        <v>#REF!</v>
      </c>
      <c r="Z25" s="116" t="e">
        <f>INDEX(Calculations!$74:$74,MATCH(Z21,Calculations!$4:$4,0))</f>
        <v>#REF!</v>
      </c>
      <c r="AA25" s="116" t="e">
        <f>INDEX(Calculations!$74:$74,MATCH(AA21,Calculations!$4:$4,0))</f>
        <v>#REF!</v>
      </c>
      <c r="AB25" s="116" t="e">
        <f>INDEX(Calculations!$74:$74,MATCH(AB21,Calculations!$4:$4,0))</f>
        <v>#REF!</v>
      </c>
      <c r="AC25" s="116" t="e">
        <f>INDEX(Calculations!$74:$74,MATCH(AC21,Calculations!$4:$4,0))</f>
        <v>#REF!</v>
      </c>
      <c r="AD25" s="116" t="e">
        <f>INDEX(Calculations!$74:$74,MATCH(AD21,Calculations!$4:$4,0))</f>
        <v>#REF!</v>
      </c>
      <c r="AE25" s="116" t="e">
        <f>INDEX(Calculations!$74:$74,MATCH(AE21,Calculations!$4:$4,0))</f>
        <v>#REF!</v>
      </c>
      <c r="AF25" s="116" t="e">
        <f>INDEX(Calculations!$74:$74,MATCH(AF21,Calculations!$4:$4,0))</f>
        <v>#REF!</v>
      </c>
      <c r="AG25" s="116" t="e">
        <f>INDEX(Calculations!$74:$74,MATCH(AG21,Calculations!$4:$4,0))</f>
        <v>#REF!</v>
      </c>
      <c r="AH25" s="116" t="e">
        <f>INDEX(Calculations!$74:$74,MATCH(AH21,Calculations!$4:$4,0))</f>
        <v>#REF!</v>
      </c>
      <c r="AI25" s="116" t="e">
        <f>INDEX(Calculations!$74:$74,MATCH(AI21,Calculations!$4:$4,0))</f>
        <v>#REF!</v>
      </c>
      <c r="AJ25" s="116" t="e">
        <f>INDEX(Calculations!$74:$74,MATCH(AJ21,Calculations!$4:$4,0))</f>
        <v>#REF!</v>
      </c>
      <c r="AK25" s="116" t="e">
        <f>INDEX(Calculations!$74:$74,MATCH(AK21,Calculations!$4:$4,0))</f>
        <v>#REF!</v>
      </c>
      <c r="AL25" s="116" t="e">
        <f>INDEX(Calculations!$74:$74,MATCH(AL21,Calculations!$4:$4,0))</f>
        <v>#REF!</v>
      </c>
      <c r="AM25" s="116" t="e">
        <f>INDEX(Calculations!$74:$74,MATCH(AM21,Calculations!$4:$4,0))</f>
        <v>#REF!</v>
      </c>
      <c r="AN25" s="116" t="e">
        <f>INDEX(Calculations!$74:$74,MATCH(AN21,Calculations!$4:$4,0))</f>
        <v>#REF!</v>
      </c>
      <c r="AO25" s="116" t="e">
        <f>INDEX(Calculations!$74:$74,MATCH(AO21,Calculations!$4:$4,0))</f>
        <v>#REF!</v>
      </c>
      <c r="AP25" s="116" t="e">
        <f>INDEX(Calculations!$74:$74,MATCH(AP21,Calculations!$4:$4,0))</f>
        <v>#REF!</v>
      </c>
      <c r="AQ25" s="116" t="e">
        <f>INDEX(Calculations!$74:$74,MATCH(AQ21,Calculations!$4:$4,0))</f>
        <v>#REF!</v>
      </c>
      <c r="AR25" s="116">
        <f>INDEX(Calculations!$74:$74,MATCH(AR21,Calculations!$4:$4,0))</f>
        <v>395160.62290550582</v>
      </c>
      <c r="AS25" s="116">
        <f>INDEX(Calculations!$74:$74,MATCH(AS21,Calculations!$4:$4,0))</f>
        <v>404974.04885500373</v>
      </c>
      <c r="AT25" s="116">
        <f>INDEX(Calculations!$74:$74,MATCH(AT21,Calculations!$4:$4,0))</f>
        <v>414660.34581823234</v>
      </c>
      <c r="AU25" s="116">
        <f>INDEX(Calculations!$74:$74,MATCH(AU21,Calculations!$4:$4,0))</f>
        <v>424147.76220539905</v>
      </c>
      <c r="AV25" s="116">
        <f>INDEX(Calculations!$74:$74,MATCH(AV21,Calculations!$4:$4,0))</f>
        <v>429225.09509512148</v>
      </c>
      <c r="AW25" s="116">
        <f>INDEX(Calculations!$74:$74,MATCH(AW21,Calculations!$4:$4,0))</f>
        <v>428284.18575763667</v>
      </c>
      <c r="AX25" s="116">
        <f>INDEX(Calculations!$74:$74,MATCH(AX21,Calculations!$4:$4,0))</f>
        <v>425604.22151435894</v>
      </c>
      <c r="AY25" s="116">
        <f>INDEX(Calculations!$74:$74,MATCH(AY21,Calculations!$4:$4,0))</f>
        <v>422301.88927897025</v>
      </c>
      <c r="AZ25" s="116">
        <f>INDEX(Calculations!$74:$74,MATCH(AZ21,Calculations!$4:$4,0))</f>
        <v>426408.14982702455</v>
      </c>
      <c r="BA25" s="116">
        <f>INDEX(Calculations!$74:$74,MATCH(BA21,Calculations!$4:$4,0))</f>
        <v>432856.82727734488</v>
      </c>
      <c r="BB25" s="116">
        <f>INDEX(Calculations!$74:$74,MATCH(BB21,Calculations!$4:$4,0))</f>
        <v>439174.47683048033</v>
      </c>
      <c r="BC25" s="116">
        <f>INDEX(Calculations!$74:$74,MATCH(BC21,Calculations!$4:$4,0))</f>
        <v>441849.10016525036</v>
      </c>
      <c r="BD25" s="116">
        <f>INDEX(Calculations!$74:$74,MATCH(BD21,Calculations!$4:$4,0))</f>
        <v>435296.84523000143</v>
      </c>
      <c r="BE25" s="116">
        <f>INDEX(Calculations!$74:$74,MATCH(BE21,Calculations!$4:$4,0))</f>
        <v>437071.97031840862</v>
      </c>
      <c r="BF25" s="116">
        <f>INDEX(Calculations!$74:$74,MATCH(BF21,Calculations!$4:$4,0))</f>
        <v>438117.17894592154</v>
      </c>
      <c r="BG25" s="116">
        <f>INDEX(Calculations!$74:$74,MATCH(BG21,Calculations!$4:$4,0))</f>
        <v>446266.15867370501</v>
      </c>
      <c r="BH25" s="116">
        <f>INDEX(Calculations!$74:$74,MATCH(BH21,Calculations!$4:$4,0))</f>
        <v>455739.39163960679</v>
      </c>
      <c r="BI25" s="116">
        <f>INDEX(Calculations!$74:$74,MATCH(BI21,Calculations!$4:$4,0))</f>
        <v>465055.84648340615</v>
      </c>
      <c r="BJ25" s="116">
        <f>INDEX(Calculations!$74:$74,MATCH(BJ21,Calculations!$4:$4,0))</f>
        <v>471180.23855535558</v>
      </c>
      <c r="BK25" s="116">
        <f>INDEX(Calculations!$74:$74,MATCH(BK21,Calculations!$4:$4,0))</f>
        <v>473884.97343410208</v>
      </c>
      <c r="BL25" s="116">
        <f>INDEX(Calculations!$74:$74,MATCH(BL21,Calculations!$4:$4,0))</f>
        <v>474683.29819341778</v>
      </c>
      <c r="BM25" s="116">
        <f>INDEX(Calculations!$74:$74,MATCH(BM21,Calculations!$4:$4,0))</f>
        <v>474724.57112762093</v>
      </c>
      <c r="BN25" s="116">
        <f>INDEX(Calculations!$74:$74,MATCH(BN21,Calculations!$4:$4,0))</f>
        <v>481710.49476424692</v>
      </c>
      <c r="BO25" s="116">
        <f>INDEX(Calculations!$74:$74,MATCH(BO21,Calculations!$4:$4,0))</f>
        <v>489749.67024076951</v>
      </c>
      <c r="BP25" s="116">
        <f>INDEX(Calculations!$74:$74,MATCH(BP21,Calculations!$4:$4,0))</f>
        <v>497498.90663194621</v>
      </c>
      <c r="BQ25" s="116">
        <f>INDEX(Calculations!$74:$74,MATCH(BQ21,Calculations!$4:$4,0))</f>
        <v>502002.29444527411</v>
      </c>
      <c r="BR25" s="116">
        <f>INDEX(Calculations!$74:$74,MATCH(BR21,Calculations!$4:$4,0))</f>
        <v>504983.88408319198</v>
      </c>
      <c r="BS25" s="116">
        <f>INDEX(Calculations!$74:$74,MATCH(BS21,Calculations!$4:$4,0))</f>
        <v>506207.52848228533</v>
      </c>
      <c r="BT25" s="116">
        <f>INDEX(Calculations!$74:$74,MATCH(BT21,Calculations!$4:$4,0))</f>
        <v>506578.14966105623</v>
      </c>
      <c r="BU25" s="116">
        <f>INDEX(Calculations!$74:$74,MATCH(BU21,Calculations!$4:$4,0))</f>
        <v>514260.1858823162</v>
      </c>
      <c r="BV25" s="116">
        <f>INDEX(Calculations!$74:$74,MATCH(BV21,Calculations!$4:$4,0))</f>
        <v>522260.53921646543</v>
      </c>
      <c r="BW25" s="116">
        <f>INDEX(Calculations!$74:$74,MATCH(BW21,Calculations!$4:$4,0))</f>
        <v>529971.84067226609</v>
      </c>
      <c r="BX25" s="116">
        <f>INDEX(Calculations!$74:$74,MATCH(BX21,Calculations!$4:$4,0))</f>
        <v>534666.56628436316</v>
      </c>
      <c r="BY25" s="116">
        <f>INDEX(Calculations!$74:$74,MATCH(BY21,Calculations!$4:$4,0))</f>
        <v>534557.28948305233</v>
      </c>
      <c r="BZ25" s="116">
        <f>INDEX(Calculations!$74:$74,MATCH(BZ21,Calculations!$4:$4,0))</f>
        <v>532880.60814026836</v>
      </c>
      <c r="CA25" s="116">
        <f>INDEX(Calculations!$74:$74,MATCH(CA21,Calculations!$4:$4,0))</f>
        <v>530090.5844255531</v>
      </c>
      <c r="CB25" s="116">
        <f>INDEX(Calculations!$74:$74,MATCH(CB21,Calculations!$4:$4,0))</f>
        <v>529041.6522552931</v>
      </c>
      <c r="CC25" s="116">
        <f>INDEX(Calculations!$74:$74,MATCH(CC21,Calculations!$4:$4,0))</f>
        <v>534126.25508927589</v>
      </c>
      <c r="CD25" s="116">
        <f>INDEX(Calculations!$74:$74,MATCH(CD21,Calculations!$4:$4,0))</f>
        <v>535952.11464499345</v>
      </c>
      <c r="CE25" s="116">
        <f>INDEX(Calculations!$74:$74,MATCH(CE21,Calculations!$4:$4,0))</f>
        <v>534743.52366099239</v>
      </c>
      <c r="CF25" s="116">
        <f>INDEX(Calculations!$74:$74,MATCH(CF21,Calculations!$4:$4,0))</f>
        <v>530974.87350577151</v>
      </c>
      <c r="CG25" s="116">
        <f>INDEX(Calculations!$74:$74,MATCH(CG21,Calculations!$4:$4,0))</f>
        <v>525507.54306753934</v>
      </c>
      <c r="CH25" s="116">
        <f>INDEX(Calculations!$74:$74,MATCH(CH21,Calculations!$4:$4,0))</f>
        <v>519387.10562023113</v>
      </c>
      <c r="CI25" s="116">
        <f>INDEX(Calculations!$74:$74,MATCH(CI21,Calculations!$4:$4,0))</f>
        <v>519757.88130625279</v>
      </c>
    </row>
    <row r="26" spans="1:87">
      <c r="B26" s="101" t="s">
        <v>27</v>
      </c>
      <c r="C26" s="116" t="e">
        <f>INDEX(Calculations!$74:$74,MATCH(C22,Calculations!$4:$4,0))</f>
        <v>#N/A</v>
      </c>
      <c r="D26" s="116" t="e">
        <f>INDEX(Calculations!$74:$74,MATCH(D22,Calculations!$4:$4,0))</f>
        <v>#N/A</v>
      </c>
      <c r="E26" s="116" t="e">
        <f>INDEX(Calculations!$74:$74,MATCH(E22,Calculations!$4:$4,0))</f>
        <v>#N/A</v>
      </c>
      <c r="F26" s="116" t="e">
        <f>INDEX(Calculations!$74:$74,MATCH(F22,Calculations!$4:$4,0))</f>
        <v>#N/A</v>
      </c>
      <c r="G26" s="116" t="e">
        <f>INDEX(Calculations!$74:$74,MATCH(G22,Calculations!$4:$4,0))</f>
        <v>#N/A</v>
      </c>
      <c r="H26" s="116" t="e">
        <f>INDEX(Calculations!$74:$74,MATCH(H22,Calculations!$4:$4,0))</f>
        <v>#N/A</v>
      </c>
      <c r="I26" s="116" t="e">
        <f>INDEX(Calculations!$74:$74,MATCH(I22,Calculations!$4:$4,0))</f>
        <v>#N/A</v>
      </c>
      <c r="J26" s="116" t="e">
        <f>AVERAGE(J24:J25)</f>
        <v>#REF!</v>
      </c>
      <c r="K26" s="116" t="e">
        <f t="shared" ref="K26:BV26" si="0">AVERAGE(K24:K25)</f>
        <v>#REF!</v>
      </c>
      <c r="L26" s="116" t="e">
        <f t="shared" si="0"/>
        <v>#REF!</v>
      </c>
      <c r="M26" s="116" t="e">
        <f t="shared" si="0"/>
        <v>#REF!</v>
      </c>
      <c r="N26" s="116" t="e">
        <f t="shared" si="0"/>
        <v>#REF!</v>
      </c>
      <c r="O26" s="116" t="e">
        <f t="shared" si="0"/>
        <v>#REF!</v>
      </c>
      <c r="P26" s="116" t="e">
        <f t="shared" si="0"/>
        <v>#REF!</v>
      </c>
      <c r="Q26" s="116" t="e">
        <f t="shared" si="0"/>
        <v>#REF!</v>
      </c>
      <c r="R26" s="116" t="e">
        <f t="shared" si="0"/>
        <v>#REF!</v>
      </c>
      <c r="S26" s="116" t="e">
        <f t="shared" si="0"/>
        <v>#REF!</v>
      </c>
      <c r="T26" s="116" t="e">
        <f t="shared" si="0"/>
        <v>#REF!</v>
      </c>
      <c r="U26" s="116" t="e">
        <f t="shared" si="0"/>
        <v>#REF!</v>
      </c>
      <c r="V26" s="116" t="e">
        <f t="shared" si="0"/>
        <v>#REF!</v>
      </c>
      <c r="W26" s="116" t="e">
        <f t="shared" si="0"/>
        <v>#REF!</v>
      </c>
      <c r="X26" s="116" t="e">
        <f t="shared" si="0"/>
        <v>#REF!</v>
      </c>
      <c r="Y26" s="116" t="e">
        <f t="shared" si="0"/>
        <v>#REF!</v>
      </c>
      <c r="Z26" s="116" t="e">
        <f t="shared" si="0"/>
        <v>#REF!</v>
      </c>
      <c r="AA26" s="116" t="e">
        <f t="shared" si="0"/>
        <v>#REF!</v>
      </c>
      <c r="AB26" s="116" t="e">
        <f t="shared" si="0"/>
        <v>#REF!</v>
      </c>
      <c r="AC26" s="116" t="e">
        <f t="shared" si="0"/>
        <v>#REF!</v>
      </c>
      <c r="AD26" s="116" t="e">
        <f t="shared" si="0"/>
        <v>#REF!</v>
      </c>
      <c r="AE26" s="116" t="e">
        <f t="shared" si="0"/>
        <v>#REF!</v>
      </c>
      <c r="AF26" s="116" t="e">
        <f t="shared" si="0"/>
        <v>#REF!</v>
      </c>
      <c r="AG26" s="116" t="e">
        <f t="shared" si="0"/>
        <v>#REF!</v>
      </c>
      <c r="AH26" s="116" t="e">
        <f t="shared" si="0"/>
        <v>#REF!</v>
      </c>
      <c r="AI26" s="116" t="e">
        <f t="shared" si="0"/>
        <v>#REF!</v>
      </c>
      <c r="AJ26" s="116" t="e">
        <f t="shared" si="0"/>
        <v>#REF!</v>
      </c>
      <c r="AK26" s="116" t="e">
        <f t="shared" si="0"/>
        <v>#REF!</v>
      </c>
      <c r="AL26" s="116" t="e">
        <f t="shared" si="0"/>
        <v>#REF!</v>
      </c>
      <c r="AM26" s="116" t="e">
        <f t="shared" si="0"/>
        <v>#REF!</v>
      </c>
      <c r="AN26" s="116" t="e">
        <f t="shared" si="0"/>
        <v>#REF!</v>
      </c>
      <c r="AO26" s="116" t="e">
        <f t="shared" si="0"/>
        <v>#REF!</v>
      </c>
      <c r="AP26" s="116" t="e">
        <f t="shared" si="0"/>
        <v>#REF!</v>
      </c>
      <c r="AQ26" s="116" t="e">
        <f t="shared" si="0"/>
        <v>#REF!</v>
      </c>
      <c r="AR26" s="116">
        <f t="shared" si="0"/>
        <v>445884.98636066139</v>
      </c>
      <c r="AS26" s="116">
        <f t="shared" si="0"/>
        <v>454365.37978521979</v>
      </c>
      <c r="AT26" s="116">
        <f t="shared" si="0"/>
        <v>462312.94650195492</v>
      </c>
      <c r="AU26" s="116">
        <f t="shared" si="0"/>
        <v>470054.90623408544</v>
      </c>
      <c r="AV26" s="116">
        <f t="shared" si="0"/>
        <v>473670.84827233525</v>
      </c>
      <c r="AW26" s="116">
        <f t="shared" si="0"/>
        <v>473831.36178073235</v>
      </c>
      <c r="AX26" s="116">
        <f t="shared" si="0"/>
        <v>472210.25904609007</v>
      </c>
      <c r="AY26" s="116">
        <f t="shared" si="0"/>
        <v>469911.99106542871</v>
      </c>
      <c r="AZ26" s="116">
        <f t="shared" si="0"/>
        <v>475024.56950517569</v>
      </c>
      <c r="BA26" s="116">
        <f t="shared" si="0"/>
        <v>482296.96695932484</v>
      </c>
      <c r="BB26" s="116">
        <f t="shared" si="0"/>
        <v>489488.52757494908</v>
      </c>
      <c r="BC26" s="116">
        <f t="shared" si="0"/>
        <v>493108.839911238</v>
      </c>
      <c r="BD26" s="116">
        <f t="shared" si="0"/>
        <v>486116.20825096953</v>
      </c>
      <c r="BE26" s="116">
        <f t="shared" si="0"/>
        <v>487369.53284232237</v>
      </c>
      <c r="BF26" s="116">
        <f t="shared" si="0"/>
        <v>487984.13247461454</v>
      </c>
      <c r="BG26" s="116">
        <f t="shared" si="0"/>
        <v>495696.6721361191</v>
      </c>
      <c r="BH26" s="116">
        <f t="shared" si="0"/>
        <v>504776.47814746469</v>
      </c>
      <c r="BI26" s="116">
        <f t="shared" si="0"/>
        <v>513757.56787110557</v>
      </c>
      <c r="BJ26" s="116">
        <f t="shared" si="0"/>
        <v>519618.75367482216</v>
      </c>
      <c r="BK26" s="116">
        <f t="shared" si="0"/>
        <v>522816.68934882677</v>
      </c>
      <c r="BL26" s="116">
        <f t="shared" si="0"/>
        <v>524186.13924630964</v>
      </c>
      <c r="BM26" s="116">
        <f t="shared" si="0"/>
        <v>524932.50586697063</v>
      </c>
      <c r="BN26" s="116">
        <f t="shared" si="0"/>
        <v>532614.92189052969</v>
      </c>
      <c r="BO26" s="116">
        <f t="shared" si="0"/>
        <v>541421.03510820912</v>
      </c>
      <c r="BP26" s="116">
        <f t="shared" si="0"/>
        <v>549986.77268711757</v>
      </c>
      <c r="BQ26" s="116">
        <f t="shared" si="0"/>
        <v>555337.42001486861</v>
      </c>
      <c r="BR26" s="116">
        <f t="shared" si="0"/>
        <v>559721.82363863615</v>
      </c>
      <c r="BS26" s="116">
        <f t="shared" si="0"/>
        <v>562348.11650921695</v>
      </c>
      <c r="BT26" s="116">
        <f t="shared" si="0"/>
        <v>564194.82978172507</v>
      </c>
      <c r="BU26" s="116">
        <f t="shared" si="0"/>
        <v>573311.60098135052</v>
      </c>
      <c r="BV26" s="116">
        <f t="shared" si="0"/>
        <v>582657.62872631126</v>
      </c>
      <c r="BW26" s="116">
        <f t="shared" ref="BW26:CI26" si="1">AVERAGE(BW24:BW25)</f>
        <v>591767.26067933883</v>
      </c>
      <c r="BX26" s="116">
        <f t="shared" si="1"/>
        <v>597861.63081581681</v>
      </c>
      <c r="BY26" s="116">
        <f t="shared" si="1"/>
        <v>601139.20902831201</v>
      </c>
      <c r="BZ26" s="116">
        <f t="shared" si="1"/>
        <v>602889.98619415017</v>
      </c>
      <c r="CA26" s="116">
        <f t="shared" si="1"/>
        <v>603489.13341739052</v>
      </c>
      <c r="CB26" s="116">
        <f t="shared" si="1"/>
        <v>605853.43518594559</v>
      </c>
      <c r="CC26" s="116">
        <f t="shared" si="1"/>
        <v>614387.15838118899</v>
      </c>
      <c r="CD26" s="116">
        <f t="shared" si="1"/>
        <v>618879.163311032</v>
      </c>
      <c r="CE26" s="116">
        <f t="shared" si="1"/>
        <v>620336.71770115639</v>
      </c>
      <c r="CF26" s="116">
        <f t="shared" si="1"/>
        <v>624813.64654609992</v>
      </c>
      <c r="CG26" s="116">
        <f t="shared" si="1"/>
        <v>627591.89510803204</v>
      </c>
      <c r="CH26" s="116">
        <f t="shared" si="1"/>
        <v>629717.03666088823</v>
      </c>
      <c r="CI26" s="116">
        <f t="shared" si="1"/>
        <v>638333.3913470736</v>
      </c>
    </row>
    <row r="30" spans="1:87">
      <c r="A30" s="4">
        <v>3</v>
      </c>
      <c r="B30" s="3" t="s">
        <v>28</v>
      </c>
    </row>
    <row r="32" spans="1:87">
      <c r="B32" s="114" t="s">
        <v>20</v>
      </c>
      <c r="C32" s="115">
        <v>44095</v>
      </c>
      <c r="D32" s="115">
        <v>44096</v>
      </c>
      <c r="E32" s="115">
        <v>44097</v>
      </c>
      <c r="F32" s="115">
        <v>44098</v>
      </c>
      <c r="G32" s="115">
        <v>44099</v>
      </c>
      <c r="H32" s="115">
        <v>44100</v>
      </c>
      <c r="I32" s="115">
        <v>44101</v>
      </c>
      <c r="J32" s="115">
        <v>44102</v>
      </c>
      <c r="K32" s="115">
        <v>44103</v>
      </c>
      <c r="L32" s="115">
        <v>44104</v>
      </c>
      <c r="M32" s="115">
        <v>44105</v>
      </c>
      <c r="N32" s="115">
        <v>44106</v>
      </c>
      <c r="O32" s="115">
        <v>44107</v>
      </c>
      <c r="P32" s="115">
        <v>44108</v>
      </c>
      <c r="Q32" s="115">
        <v>44109</v>
      </c>
      <c r="R32" s="115">
        <v>44110</v>
      </c>
      <c r="S32" s="115">
        <v>44111</v>
      </c>
      <c r="T32" s="115">
        <v>44112</v>
      </c>
      <c r="U32" s="115">
        <v>44113</v>
      </c>
      <c r="V32" s="115">
        <v>44114</v>
      </c>
      <c r="W32" s="115">
        <v>44115</v>
      </c>
      <c r="X32" s="115">
        <v>44116</v>
      </c>
      <c r="Y32" s="115">
        <v>44117</v>
      </c>
      <c r="Z32" s="115">
        <v>44118</v>
      </c>
      <c r="AA32" s="115">
        <v>44119</v>
      </c>
      <c r="AB32" s="115">
        <v>44120</v>
      </c>
      <c r="AC32" s="115">
        <v>44121</v>
      </c>
      <c r="AD32" s="115">
        <v>44122</v>
      </c>
      <c r="AE32" s="115">
        <v>44123</v>
      </c>
      <c r="AF32" s="115">
        <v>44124</v>
      </c>
      <c r="AG32" s="115">
        <v>44125</v>
      </c>
      <c r="AH32" s="115">
        <v>44126</v>
      </c>
      <c r="AI32" s="115">
        <v>44127</v>
      </c>
      <c r="AJ32" s="115">
        <v>44128</v>
      </c>
      <c r="AK32" s="115">
        <v>44129</v>
      </c>
      <c r="AL32" s="115">
        <v>44130</v>
      </c>
      <c r="AM32" s="115">
        <v>44131</v>
      </c>
      <c r="AN32" s="115">
        <v>44132</v>
      </c>
      <c r="AO32" s="115">
        <v>44133</v>
      </c>
      <c r="AP32" s="115">
        <v>44134</v>
      </c>
      <c r="AQ32" s="115">
        <v>44135</v>
      </c>
      <c r="AR32" s="115">
        <v>44136</v>
      </c>
      <c r="AS32" s="115">
        <v>44137</v>
      </c>
      <c r="AT32" s="115">
        <v>44138</v>
      </c>
      <c r="AU32" s="115">
        <v>44139</v>
      </c>
      <c r="AV32" s="115">
        <v>44140</v>
      </c>
      <c r="AW32" s="115">
        <v>44141</v>
      </c>
      <c r="AX32" s="115">
        <v>44142</v>
      </c>
      <c r="AY32" s="115">
        <v>44143</v>
      </c>
      <c r="AZ32" s="115">
        <v>44144</v>
      </c>
      <c r="BA32" s="115">
        <v>44145</v>
      </c>
      <c r="BB32" s="115">
        <v>44146</v>
      </c>
      <c r="BC32" s="115">
        <v>44147</v>
      </c>
      <c r="BD32" s="115">
        <v>44148</v>
      </c>
      <c r="BE32" s="115">
        <v>44149</v>
      </c>
      <c r="BF32" s="115">
        <v>44150</v>
      </c>
      <c r="BG32" s="115">
        <v>44151</v>
      </c>
      <c r="BH32" s="115">
        <v>44152</v>
      </c>
      <c r="BI32" s="115">
        <v>44153</v>
      </c>
      <c r="BJ32" s="115">
        <v>44154</v>
      </c>
      <c r="BK32" s="115">
        <v>44155</v>
      </c>
      <c r="BL32" s="115">
        <v>44156</v>
      </c>
      <c r="BM32" s="115">
        <v>44157</v>
      </c>
      <c r="BN32" s="115">
        <v>44158</v>
      </c>
      <c r="BO32" s="115">
        <v>44159</v>
      </c>
      <c r="BP32" s="115">
        <v>44160</v>
      </c>
      <c r="BQ32" s="115">
        <v>44161</v>
      </c>
      <c r="BR32" s="115">
        <v>44162</v>
      </c>
      <c r="BS32" s="115">
        <v>44163</v>
      </c>
      <c r="BT32" s="115">
        <v>44164</v>
      </c>
      <c r="BU32" s="115">
        <v>44165</v>
      </c>
      <c r="BV32" s="115">
        <v>44166</v>
      </c>
      <c r="BW32" s="115">
        <v>44167</v>
      </c>
      <c r="BX32" s="115">
        <v>44168</v>
      </c>
      <c r="BY32" s="115">
        <v>44169</v>
      </c>
      <c r="BZ32" s="115">
        <v>44170</v>
      </c>
      <c r="CA32" s="115">
        <v>44171</v>
      </c>
      <c r="CB32" s="115">
        <v>44172</v>
      </c>
      <c r="CC32" s="115">
        <v>44173</v>
      </c>
      <c r="CD32" s="115">
        <v>44174</v>
      </c>
      <c r="CE32" s="115">
        <v>44175</v>
      </c>
      <c r="CF32" s="115">
        <v>44176</v>
      </c>
      <c r="CG32" s="115">
        <v>44177</v>
      </c>
      <c r="CH32" s="115">
        <v>44178</v>
      </c>
      <c r="CI32" s="115">
        <v>44179</v>
      </c>
    </row>
    <row r="34" spans="1:87">
      <c r="B34" s="101" t="s">
        <v>25</v>
      </c>
      <c r="C34" s="116" t="e">
        <f>INDEX(Calculations!$85:$85,MATCH(C$32,Calculations!$83:$83,0))</f>
        <v>#REF!</v>
      </c>
      <c r="D34" s="116" t="e">
        <f>INDEX(Calculations!$85:$85,MATCH(D$32,Calculations!$83:$83,0))</f>
        <v>#REF!</v>
      </c>
      <c r="E34" s="116" t="e">
        <f>INDEX(Calculations!$85:$85,MATCH(E$32,Calculations!$83:$83,0))</f>
        <v>#REF!</v>
      </c>
      <c r="F34" s="116" t="e">
        <f>INDEX(Calculations!$85:$85,MATCH(F$32,Calculations!$83:$83,0))</f>
        <v>#REF!</v>
      </c>
      <c r="G34" s="116" t="e">
        <f>INDEX(Calculations!$85:$85,MATCH(G$32,Calculations!$83:$83,0))</f>
        <v>#REF!</v>
      </c>
      <c r="H34" s="116" t="e">
        <f>INDEX(Calculations!$85:$85,MATCH(H$32,Calculations!$83:$83,0))</f>
        <v>#REF!</v>
      </c>
      <c r="I34" s="116" t="e">
        <f>INDEX(Calculations!$85:$85,MATCH(I$32,Calculations!$83:$83,0))</f>
        <v>#REF!</v>
      </c>
      <c r="J34" s="116" t="e">
        <f>INDEX(Calculations!$85:$85,MATCH(J$32,Calculations!$83:$83,0))</f>
        <v>#REF!</v>
      </c>
      <c r="K34" s="116" t="e">
        <f>INDEX(Calculations!$85:$85,MATCH(K$32,Calculations!$83:$83,0))</f>
        <v>#REF!</v>
      </c>
      <c r="L34" s="116" t="e">
        <f>INDEX(Calculations!$85:$85,MATCH(L$32,Calculations!$83:$83,0))</f>
        <v>#REF!</v>
      </c>
      <c r="M34" s="116" t="e">
        <f>INDEX(Calculations!$85:$85,MATCH(M$32,Calculations!$83:$83,0))</f>
        <v>#REF!</v>
      </c>
      <c r="N34" s="116" t="e">
        <f>INDEX(Calculations!$85:$85,MATCH(N$32,Calculations!$83:$83,0))</f>
        <v>#REF!</v>
      </c>
      <c r="O34" s="116" t="e">
        <f>INDEX(Calculations!$85:$85,MATCH(O$32,Calculations!$83:$83,0))</f>
        <v>#REF!</v>
      </c>
      <c r="P34" s="116" t="e">
        <f>INDEX(Calculations!$85:$85,MATCH(P$32,Calculations!$83:$83,0))</f>
        <v>#REF!</v>
      </c>
      <c r="Q34" s="116" t="e">
        <f>INDEX(Calculations!$85:$85,MATCH(Q$32,Calculations!$83:$83,0))</f>
        <v>#REF!</v>
      </c>
      <c r="R34" s="116" t="e">
        <f>INDEX(Calculations!$85:$85,MATCH(R$32,Calculations!$83:$83,0))</f>
        <v>#REF!</v>
      </c>
      <c r="S34" s="116" t="e">
        <f>INDEX(Calculations!$85:$85,MATCH(S$32,Calculations!$83:$83,0))</f>
        <v>#REF!</v>
      </c>
      <c r="T34" s="116" t="e">
        <f>INDEX(Calculations!$85:$85,MATCH(T$32,Calculations!$83:$83,0))</f>
        <v>#REF!</v>
      </c>
      <c r="U34" s="116" t="e">
        <f>INDEX(Calculations!$85:$85,MATCH(U$32,Calculations!$83:$83,0))</f>
        <v>#REF!</v>
      </c>
      <c r="V34" s="116" t="e">
        <f>INDEX(Calculations!$85:$85,MATCH(V$32,Calculations!$83:$83,0))</f>
        <v>#REF!</v>
      </c>
      <c r="W34" s="116" t="e">
        <f>INDEX(Calculations!$85:$85,MATCH(W$32,Calculations!$83:$83,0))</f>
        <v>#REF!</v>
      </c>
      <c r="X34" s="116">
        <f>INDEX(Calculations!$85:$85,MATCH(X$32,Calculations!$83:$83,0))</f>
        <v>315810</v>
      </c>
      <c r="Y34" s="116">
        <f>INDEX(Calculations!$85:$85,MATCH(Y$32,Calculations!$83:$83,0))</f>
        <v>321310</v>
      </c>
      <c r="Z34" s="116">
        <f>INDEX(Calculations!$85:$85,MATCH(Z$32,Calculations!$83:$83,0))</f>
        <v>323810</v>
      </c>
      <c r="AA34" s="116">
        <f>INDEX(Calculations!$85:$85,MATCH(AA$32,Calculations!$83:$83,0))</f>
        <v>353310</v>
      </c>
      <c r="AB34" s="116">
        <f>INDEX(Calculations!$85:$85,MATCH(AB$32,Calculations!$83:$83,0))</f>
        <v>360810</v>
      </c>
      <c r="AC34" s="116">
        <f>INDEX(Calculations!$85:$85,MATCH(AC$32,Calculations!$83:$83,0))</f>
        <v>363310</v>
      </c>
      <c r="AD34" s="116">
        <f>INDEX(Calculations!$85:$85,MATCH(AD$32,Calculations!$83:$83,0))</f>
        <v>363310</v>
      </c>
      <c r="AE34" s="116">
        <f>INDEX(Calculations!$85:$85,MATCH(AE$32,Calculations!$83:$83,0))</f>
        <v>381700</v>
      </c>
      <c r="AF34" s="116">
        <f>INDEX(Calculations!$85:$85,MATCH(AF$32,Calculations!$83:$83,0))</f>
        <v>386700</v>
      </c>
      <c r="AG34" s="116">
        <f>INDEX(Calculations!$85:$85,MATCH(AG$32,Calculations!$83:$83,0))</f>
        <v>396700</v>
      </c>
      <c r="AH34" s="116">
        <f>INDEX(Calculations!$85:$85,MATCH(AH$32,Calculations!$83:$83,0))</f>
        <v>387700</v>
      </c>
      <c r="AI34" s="116">
        <f>INDEX(Calculations!$85:$85,MATCH(AI$32,Calculations!$83:$83,0))</f>
        <v>397700</v>
      </c>
      <c r="AJ34" s="116">
        <f>INDEX(Calculations!$85:$85,MATCH(AJ$32,Calculations!$83:$83,0))</f>
        <v>402700</v>
      </c>
      <c r="AK34" s="116">
        <f>INDEX(Calculations!$85:$85,MATCH(AK$32,Calculations!$83:$83,0))</f>
        <v>405700</v>
      </c>
      <c r="AL34" s="116">
        <f>INDEX(Calculations!$85:$85,MATCH(AL$32,Calculations!$83:$83,0))</f>
        <v>427632</v>
      </c>
      <c r="AM34" s="116">
        <f>INDEX(Calculations!$85:$85,MATCH(AM$32,Calculations!$83:$83,0))</f>
        <v>437053</v>
      </c>
      <c r="AN34" s="116">
        <f>INDEX(Calculations!$85:$85,MATCH(AN$32,Calculations!$83:$83,0))</f>
        <v>438978</v>
      </c>
      <c r="AO34" s="116">
        <f>INDEX(Calculations!$85:$85,MATCH(AO$32,Calculations!$83:$83,0))</f>
        <v>464287.00000000006</v>
      </c>
      <c r="AP34" s="116">
        <f>INDEX(Calculations!$85:$85,MATCH(AP$32,Calculations!$83:$83,0))</f>
        <v>476880.00000000006</v>
      </c>
      <c r="AQ34" s="116">
        <f>INDEX(Calculations!$85:$85,MATCH(AQ$32,Calculations!$83:$83,0))</f>
        <v>535145</v>
      </c>
      <c r="AR34" s="116" t="e">
        <f>INDEX(Calculations!$85:$85,MATCH(AR$32,Calculations!$83:$83,0))</f>
        <v>#N/A</v>
      </c>
      <c r="AS34" s="116">
        <f>INDEX(Calculations!$85:$85,MATCH(AS$32,Calculations!$83:$83,0))</f>
        <v>555821.60952380951</v>
      </c>
      <c r="AT34" s="116" t="e">
        <f>INDEX(Calculations!$85:$85,MATCH(AT$32,Calculations!$83:$83,0))</f>
        <v>#N/A</v>
      </c>
      <c r="AU34" s="116" t="e">
        <f>INDEX(Calculations!$85:$85,MATCH(AU$32,Calculations!$83:$83,0))</f>
        <v>#N/A</v>
      </c>
      <c r="AV34" s="116" t="e">
        <f>INDEX(Calculations!$85:$85,MATCH(AV$32,Calculations!$83:$83,0))</f>
        <v>#N/A</v>
      </c>
      <c r="AW34" s="116" t="e">
        <f>INDEX(Calculations!$85:$85,MATCH(AW$32,Calculations!$83:$83,0))</f>
        <v>#N/A</v>
      </c>
      <c r="AX34" s="116" t="e">
        <f>INDEX(Calculations!$85:$85,MATCH(AX$32,Calculations!$83:$83,0))</f>
        <v>#N/A</v>
      </c>
      <c r="AY34" s="116" t="e">
        <f>INDEX(Calculations!$85:$85,MATCH(AY$32,Calculations!$83:$83,0))</f>
        <v>#N/A</v>
      </c>
      <c r="AZ34" s="116">
        <f>INDEX(Calculations!$85:$85,MATCH(AZ$32,Calculations!$83:$83,0))</f>
        <v>581999.22857142845</v>
      </c>
      <c r="BA34" s="116" t="e">
        <f>INDEX(Calculations!$85:$85,MATCH(BA$32,Calculations!$83:$83,0))</f>
        <v>#N/A</v>
      </c>
      <c r="BB34" s="116" t="e">
        <f>INDEX(Calculations!$85:$85,MATCH(BB$32,Calculations!$83:$83,0))</f>
        <v>#N/A</v>
      </c>
      <c r="BC34" s="116" t="e">
        <f>INDEX(Calculations!$85:$85,MATCH(BC$32,Calculations!$83:$83,0))</f>
        <v>#N/A</v>
      </c>
      <c r="BD34" s="116" t="e">
        <f>INDEX(Calculations!$85:$85,MATCH(BD$32,Calculations!$83:$83,0))</f>
        <v>#N/A</v>
      </c>
      <c r="BE34" s="116" t="e">
        <f>INDEX(Calculations!$85:$85,MATCH(BE$32,Calculations!$83:$83,0))</f>
        <v>#N/A</v>
      </c>
      <c r="BF34" s="116" t="e">
        <f>INDEX(Calculations!$85:$85,MATCH(BF$32,Calculations!$83:$83,0))</f>
        <v>#N/A</v>
      </c>
      <c r="BG34" s="116">
        <f>INDEX(Calculations!$85:$85,MATCH(BG$32,Calculations!$83:$83,0))</f>
        <v>601527.32380952372</v>
      </c>
      <c r="BH34" s="116" t="e">
        <f>INDEX(Calculations!$85:$85,MATCH(BH$32,Calculations!$83:$83,0))</f>
        <v>#N/A</v>
      </c>
      <c r="BI34" s="116" t="e">
        <f>INDEX(Calculations!$85:$85,MATCH(BI$32,Calculations!$83:$83,0))</f>
        <v>#N/A</v>
      </c>
      <c r="BJ34" s="116" t="e">
        <f>INDEX(Calculations!$85:$85,MATCH(BJ$32,Calculations!$83:$83,0))</f>
        <v>#N/A</v>
      </c>
      <c r="BK34" s="116" t="e">
        <f>INDEX(Calculations!$85:$85,MATCH(BK$32,Calculations!$83:$83,0))</f>
        <v>#N/A</v>
      </c>
      <c r="BL34" s="116" t="e">
        <f>INDEX(Calculations!$85:$85,MATCH(BL$32,Calculations!$83:$83,0))</f>
        <v>#N/A</v>
      </c>
      <c r="BM34" s="116" t="e">
        <f>INDEX(Calculations!$85:$85,MATCH(BM$32,Calculations!$83:$83,0))</f>
        <v>#N/A</v>
      </c>
      <c r="BN34" s="116">
        <f>INDEX(Calculations!$85:$85,MATCH(BN$32,Calculations!$83:$83,0))</f>
        <v>638149.22857142857</v>
      </c>
      <c r="BO34" s="116" t="e">
        <f>INDEX(Calculations!$85:$85,MATCH(BO$32,Calculations!$83:$83,0))</f>
        <v>#N/A</v>
      </c>
      <c r="BP34" s="116" t="e">
        <f>INDEX(Calculations!$85:$85,MATCH(BP$32,Calculations!$83:$83,0))</f>
        <v>#N/A</v>
      </c>
      <c r="BQ34" s="116" t="e">
        <f>INDEX(Calculations!$85:$85,MATCH(BQ$32,Calculations!$83:$83,0))</f>
        <v>#N/A</v>
      </c>
      <c r="BR34" s="116" t="e">
        <f>INDEX(Calculations!$85:$85,MATCH(BR$32,Calculations!$83:$83,0))</f>
        <v>#N/A</v>
      </c>
      <c r="BS34" s="116" t="e">
        <f>INDEX(Calculations!$85:$85,MATCH(BS$32,Calculations!$83:$83,0))</f>
        <v>#N/A</v>
      </c>
      <c r="BT34" s="116" t="e">
        <f>INDEX(Calculations!$85:$85,MATCH(BT$32,Calculations!$83:$83,0))</f>
        <v>#N/A</v>
      </c>
      <c r="BU34" s="116">
        <f>INDEX(Calculations!$85:$85,MATCH(BU$32,Calculations!$83:$83,0))</f>
        <v>687532.34285714279</v>
      </c>
      <c r="BV34" s="116" t="e">
        <f>INDEX(Calculations!$85:$85,MATCH(BV$32,Calculations!$83:$83,0))</f>
        <v>#N/A</v>
      </c>
      <c r="BW34" s="116" t="e">
        <f>INDEX(Calculations!$85:$85,MATCH(BW$32,Calculations!$83:$83,0))</f>
        <v>#N/A</v>
      </c>
      <c r="BX34" s="116" t="e">
        <f>INDEX(Calculations!$85:$85,MATCH(BX$32,Calculations!$83:$83,0))</f>
        <v>#N/A</v>
      </c>
      <c r="BY34" s="116" t="e">
        <f>INDEX(Calculations!$85:$85,MATCH(BY$32,Calculations!$83:$83,0))</f>
        <v>#N/A</v>
      </c>
      <c r="BZ34" s="116" t="e">
        <f>INDEX(Calculations!$85:$85,MATCH(BZ$32,Calculations!$83:$83,0))</f>
        <v>#N/A</v>
      </c>
      <c r="CA34" s="116" t="e">
        <f>INDEX(Calculations!$85:$85,MATCH(CA$32,Calculations!$83:$83,0))</f>
        <v>#N/A</v>
      </c>
      <c r="CB34" s="116">
        <f>INDEX(Calculations!$85:$85,MATCH(CB$32,Calculations!$83:$83,0))</f>
        <v>763761.1333333333</v>
      </c>
      <c r="CC34" s="116" t="e">
        <f>INDEX(Calculations!$85:$85,MATCH(CC$32,Calculations!$83:$83,0))</f>
        <v>#N/A</v>
      </c>
      <c r="CD34" s="116" t="e">
        <f>INDEX(Calculations!$85:$85,MATCH(CD$32,Calculations!$83:$83,0))</f>
        <v>#N/A</v>
      </c>
      <c r="CE34" s="116" t="e">
        <f>INDEX(Calculations!$85:$85,MATCH(CE$32,Calculations!$83:$83,0))</f>
        <v>#N/A</v>
      </c>
      <c r="CF34" s="116" t="e">
        <f>INDEX(Calculations!$85:$85,MATCH(CF$32,Calculations!$83:$83,0))</f>
        <v>#N/A</v>
      </c>
      <c r="CG34" s="116" t="e">
        <f>INDEX(Calculations!$85:$85,MATCH(CG$32,Calculations!$83:$83,0))</f>
        <v>#N/A</v>
      </c>
      <c r="CH34" s="116" t="e">
        <f>INDEX(Calculations!$85:$85,MATCH(CH$32,Calculations!$83:$83,0))</f>
        <v>#N/A</v>
      </c>
      <c r="CI34" s="116">
        <f>INDEX(Calculations!$85:$85,MATCH(CI$32,Calculations!$83:$83,0))</f>
        <v>835767.08571428573</v>
      </c>
    </row>
    <row r="35" spans="1:87">
      <c r="B35" s="101" t="s">
        <v>29</v>
      </c>
      <c r="C35" s="116">
        <f>SUMIFS(Calculations!H5:H33,Calculations!$F$5:$F$33,0,Calculations!$G$5:$G$33,1,Calculations!$C$5:$C$33,"potentially ineligible")</f>
        <v>0</v>
      </c>
      <c r="D35" s="116">
        <f>SUMIFS(Calculations!I5:I33,Calculations!$F$5:$F$33,0,Calculations!$G$5:$G$33,1,Calculations!$C$5:$C$33,"potentially ineligible")</f>
        <v>0</v>
      </c>
      <c r="E35" s="116">
        <f>SUMIFS(Calculations!J5:J33,Calculations!$F$5:$F$33,0,Calculations!$G$5:$G$33,1,Calculations!$C$5:$C$33,"potentially ineligible")</f>
        <v>0</v>
      </c>
      <c r="F35" s="116">
        <f>SUMIFS(Calculations!K5:K33,Calculations!$F$5:$F$33,0,Calculations!$G$5:$G$33,1,Calculations!$C$5:$C$33,"potentially ineligible")</f>
        <v>0</v>
      </c>
      <c r="G35" s="116">
        <f>SUMIFS(Calculations!L5:L33,Calculations!$F$5:$F$33,0,Calculations!$G$5:$G$33,1,Calculations!$C$5:$C$33,"potentially ineligible")</f>
        <v>0</v>
      </c>
      <c r="H35" s="116">
        <f>SUMIFS(Calculations!M5:M33,Calculations!$F$5:$F$33,0,Calculations!$G$5:$G$33,1,Calculations!$C$5:$C$33,"potentially ineligible")</f>
        <v>0</v>
      </c>
      <c r="I35" s="116">
        <f>SUMIFS(Calculations!N5:N33,Calculations!$F$5:$F$33,0,Calculations!$G$5:$G$33,1,Calculations!$C$5:$C$33,"potentially ineligible")</f>
        <v>0</v>
      </c>
      <c r="J35" s="116">
        <f>SUMIFS(Calculations!O5:O33,Calculations!$F$5:$F$33,0,Calculations!$G$5:$G$33,1,Calculations!$C$5:$C$33,"potentially ineligible")</f>
        <v>0</v>
      </c>
      <c r="K35" s="116">
        <f>SUMIFS(Calculations!P5:P33,Calculations!$F$5:$F$33,0,Calculations!$G$5:$G$33,1,Calculations!$C$5:$C$33,"potentially ineligible")</f>
        <v>0</v>
      </c>
      <c r="L35" s="116">
        <f>SUMIFS(Calculations!Q5:Q33,Calculations!$F$5:$F$33,0,Calculations!$G$5:$G$33,1,Calculations!$C$5:$C$33,"potentially ineligible")</f>
        <v>0</v>
      </c>
      <c r="M35" s="116">
        <f>SUMIFS(Calculations!R5:R33,Calculations!$F$5:$F$33,0,Calculations!$G$5:$G$33,1,Calculations!$C$5:$C$33,"potentially ineligible")</f>
        <v>0</v>
      </c>
      <c r="N35" s="116">
        <f>SUMIFS(Calculations!S5:S33,Calculations!$F$5:$F$33,0,Calculations!$G$5:$G$33,1,Calculations!$C$5:$C$33,"potentially ineligible")</f>
        <v>0</v>
      </c>
      <c r="O35" s="116">
        <f>SUMIFS(Calculations!T5:T33,Calculations!$F$5:$F$33,0,Calculations!$G$5:$G$33,1,Calculations!$C$5:$C$33,"potentially ineligible")</f>
        <v>0</v>
      </c>
      <c r="P35" s="116">
        <f>SUMIFS(Calculations!U5:U33,Calculations!$F$5:$F$33,0,Calculations!$G$5:$G$33,1,Calculations!$C$5:$C$33,"potentially ineligible")</f>
        <v>0</v>
      </c>
      <c r="Q35" s="116">
        <f>SUMIFS(Calculations!V5:V33,Calculations!$F$5:$F$33,0,Calculations!$G$5:$G$33,1,Calculations!$C$5:$C$33,"potentially ineligible")</f>
        <v>0</v>
      </c>
      <c r="R35" s="116">
        <f>SUMIFS(Calculations!W5:W33,Calculations!$F$5:$F$33,0,Calculations!$G$5:$G$33,1,Calculations!$C$5:$C$33,"potentially ineligible")</f>
        <v>0</v>
      </c>
      <c r="S35" s="116">
        <f>SUMIFS(Calculations!X5:X33,Calculations!$F$5:$F$33,0,Calculations!$G$5:$G$33,1,Calculations!$C$5:$C$33,"potentially ineligible")</f>
        <v>0</v>
      </c>
      <c r="T35" s="116">
        <f>SUMIFS(Calculations!Y5:Y33,Calculations!$F$5:$F$33,0,Calculations!$G$5:$G$33,1,Calculations!$C$5:$C$33,"potentially ineligible")</f>
        <v>0</v>
      </c>
      <c r="U35" s="116">
        <f>SUMIFS(Calculations!Z5:Z33,Calculations!$F$5:$F$33,0,Calculations!$G$5:$G$33,1,Calculations!$C$5:$C$33,"potentially ineligible")</f>
        <v>0</v>
      </c>
      <c r="V35" s="116">
        <f>SUMIFS(Calculations!AA5:AA33,Calculations!$F$5:$F$33,0,Calculations!$G$5:$G$33,1,Calculations!$C$5:$C$33,"potentially ineligible")</f>
        <v>0</v>
      </c>
      <c r="W35" s="116">
        <f>SUMIFS(Calculations!AB5:AB33,Calculations!$F$5:$F$33,0,Calculations!$G$5:$G$33,1,Calculations!$C$5:$C$33,"potentially ineligible")</f>
        <v>0</v>
      </c>
      <c r="X35" s="116">
        <f>SUMIFS(Calculations!AC5:AC33,Calculations!$F$5:$F$33,0,Calculations!$G$5:$G$33,1,Calculations!$C$5:$C$33,"potentially ineligible")</f>
        <v>0</v>
      </c>
      <c r="Y35" s="116">
        <f>SUMIFS(Calculations!AD5:AD33,Calculations!$F$5:$F$33,0,Calculations!$G$5:$G$33,1,Calculations!$C$5:$C$33,"potentially ineligible")</f>
        <v>0</v>
      </c>
      <c r="Z35" s="116">
        <f>SUMIFS(Calculations!AE5:AE33,Calculations!$F$5:$F$33,0,Calculations!$G$5:$G$33,1,Calculations!$C$5:$C$33,"potentially ineligible")</f>
        <v>0</v>
      </c>
      <c r="AA35" s="116">
        <f>SUMIFS(Calculations!AF5:AF33,Calculations!$F$5:$F$33,0,Calculations!$G$5:$G$33,1,Calculations!$C$5:$C$33,"potentially ineligible")</f>
        <v>0</v>
      </c>
      <c r="AB35" s="116">
        <f>SUMIFS(Calculations!AG5:AG33,Calculations!$F$5:$F$33,0,Calculations!$G$5:$G$33,1,Calculations!$C$5:$C$33,"potentially ineligible")</f>
        <v>0</v>
      </c>
      <c r="AC35" s="116">
        <f>SUMIFS(Calculations!AH5:AH33,Calculations!$F$5:$F$33,0,Calculations!$G$5:$G$33,1,Calculations!$C$5:$C$33,"potentially ineligible")</f>
        <v>0</v>
      </c>
      <c r="AD35" s="116">
        <f>SUMIFS(Calculations!AI5:AI33,Calculations!$F$5:$F$33,0,Calculations!$G$5:$G$33,1,Calculations!$C$5:$C$33,"potentially ineligible")</f>
        <v>0</v>
      </c>
      <c r="AE35" s="116">
        <f>SUMIFS(Calculations!AJ5:AJ33,Calculations!$F$5:$F$33,0,Calculations!$G$5:$G$33,1,Calculations!$C$5:$C$33,"potentially ineligible")</f>
        <v>0</v>
      </c>
      <c r="AF35" s="116">
        <f>SUMIFS(Calculations!AK5:AK33,Calculations!$F$5:$F$33,0,Calculations!$G$5:$G$33,1,Calculations!$C$5:$C$33,"potentially ineligible")</f>
        <v>0</v>
      </c>
      <c r="AG35" s="116">
        <f>SUMIFS(Calculations!AL5:AL33,Calculations!$F$5:$F$33,0,Calculations!$G$5:$G$33,1,Calculations!$C$5:$C$33,"potentially ineligible")</f>
        <v>0</v>
      </c>
      <c r="AH35" s="116">
        <f>SUMIFS(Calculations!AM5:AM33,Calculations!$F$5:$F$33,0,Calculations!$G$5:$G$33,1,Calculations!$C$5:$C$33,"potentially ineligible")</f>
        <v>0</v>
      </c>
      <c r="AI35" s="116">
        <f>SUMIFS(Calculations!AN5:AN33,Calculations!$F$5:$F$33,0,Calculations!$G$5:$G$33,1,Calculations!$C$5:$C$33,"potentially ineligible")</f>
        <v>0</v>
      </c>
      <c r="AJ35" s="116">
        <f>SUMIFS(Calculations!AO5:AO33,Calculations!$F$5:$F$33,0,Calculations!$G$5:$G$33,1,Calculations!$C$5:$C$33,"potentially ineligible")</f>
        <v>0</v>
      </c>
      <c r="AK35" s="116">
        <f>SUMIFS(Calculations!AP5:AP33,Calculations!$F$5:$F$33,0,Calculations!$G$5:$G$33,1,Calculations!$C$5:$C$33,"potentially ineligible")</f>
        <v>0</v>
      </c>
      <c r="AL35" s="116">
        <f>SUMIFS(Calculations!AQ5:AQ33,Calculations!$F$5:$F$33,0,Calculations!$G$5:$G$33,1,Calculations!$C$5:$C$33,"potentially ineligible")</f>
        <v>0</v>
      </c>
      <c r="AM35" s="116">
        <f>SUMIFS(Calculations!AR5:AR33,Calculations!$F$5:$F$33,0,Calculations!$G$5:$G$33,1,Calculations!$C$5:$C$33,"potentially ineligible")</f>
        <v>0</v>
      </c>
      <c r="AN35" s="116">
        <f>SUMIFS(Calculations!AS5:AS33,Calculations!$F$5:$F$33,0,Calculations!$G$5:$G$33,1,Calculations!$C$5:$C$33,"potentially ineligible")</f>
        <v>0</v>
      </c>
      <c r="AO35" s="116">
        <f>SUMIFS(Calculations!AT5:AT33,Calculations!$F$5:$F$33,0,Calculations!$G$5:$G$33,1,Calculations!$C$5:$C$33,"potentially ineligible")</f>
        <v>0</v>
      </c>
      <c r="AP35" s="116">
        <f>SUMIFS(Calculations!AU5:AU33,Calculations!$F$5:$F$33,0,Calculations!$G$5:$G$33,1,Calculations!$C$5:$C$33,"potentially ineligible")</f>
        <v>0</v>
      </c>
      <c r="AQ35" s="116">
        <f>SUMIFS(Calculations!AV5:AV33,Calculations!$F$5:$F$33,0,Calculations!$G$5:$G$33,1,Calculations!$C$5:$C$33,"potentially ineligible")</f>
        <v>0</v>
      </c>
      <c r="AR35" s="116">
        <f>SUMIFS(Calculations!AW5:AW33,Calculations!$F$5:$F$33,0,Calculations!$G$5:$G$33,1,Calculations!$C$5:$C$33,"potentially ineligible")</f>
        <v>0</v>
      </c>
      <c r="AS35" s="116">
        <f>SUMIFS(Calculations!AX5:AX33,Calculations!$F$5:$F$33,0,Calculations!$G$5:$G$33,1,Calculations!$C$5:$C$33,"potentially ineligible")</f>
        <v>0</v>
      </c>
      <c r="AT35" s="116">
        <f>SUMIFS(Calculations!AY5:AY33,Calculations!$F$5:$F$33,0,Calculations!$G$5:$G$33,1,Calculations!$C$5:$C$33,"potentially ineligible")</f>
        <v>0</v>
      </c>
      <c r="AU35" s="116">
        <f>SUMIFS(Calculations!AZ5:AZ33,Calculations!$F$5:$F$33,0,Calculations!$G$5:$G$33,1,Calculations!$C$5:$C$33,"potentially ineligible")</f>
        <v>0</v>
      </c>
      <c r="AV35" s="116">
        <f>SUMIFS(Calculations!BA5:BA33,Calculations!$F$5:$F$33,0,Calculations!$G$5:$G$33,1,Calculations!$C$5:$C$33,"potentially ineligible")</f>
        <v>0</v>
      </c>
      <c r="AW35" s="116">
        <f>SUMIFS(Calculations!BB5:BB33,Calculations!$F$5:$F$33,0,Calculations!$G$5:$G$33,1,Calculations!$C$5:$C$33,"potentially ineligible")</f>
        <v>0</v>
      </c>
      <c r="AX35" s="116">
        <f>SUMIFS(Calculations!BC5:BC33,Calculations!$F$5:$F$33,0,Calculations!$G$5:$G$33,1,Calculations!$C$5:$C$33,"potentially ineligible")</f>
        <v>0</v>
      </c>
      <c r="AY35" s="116">
        <f>SUMIFS(Calculations!BD5:BD33,Calculations!$F$5:$F$33,0,Calculations!$G$5:$G$33,1,Calculations!$C$5:$C$33,"potentially ineligible")</f>
        <v>0</v>
      </c>
      <c r="AZ35" s="116">
        <f>SUMIFS(Calculations!BE5:BE33,Calculations!$F$5:$F$33,0,Calculations!$G$5:$G$33,1,Calculations!$C$5:$C$33,"potentially ineligible")</f>
        <v>0</v>
      </c>
      <c r="BA35" s="116">
        <f>SUMIFS(Calculations!BF5:BF33,Calculations!$F$5:$F$33,0,Calculations!$G$5:$G$33,1,Calculations!$C$5:$C$33,"potentially ineligible")</f>
        <v>0</v>
      </c>
      <c r="BB35" s="116">
        <f>SUMIFS(Calculations!BG5:BG33,Calculations!$F$5:$F$33,0,Calculations!$G$5:$G$33,1,Calculations!$C$5:$C$33,"potentially ineligible")</f>
        <v>0</v>
      </c>
      <c r="BC35" s="116">
        <f>SUMIFS(Calculations!BH5:BH33,Calculations!$F$5:$F$33,0,Calculations!$G$5:$G$33,1,Calculations!$C$5:$C$33,"potentially ineligible")</f>
        <v>0</v>
      </c>
      <c r="BD35" s="116">
        <f>SUMIFS(Calculations!BI5:BI33,Calculations!$F$5:$F$33,0,Calculations!$G$5:$G$33,1,Calculations!$C$5:$C$33,"potentially ineligible")</f>
        <v>0</v>
      </c>
      <c r="BE35" s="116">
        <f>SUMIFS(Calculations!BJ5:BJ33,Calculations!$F$5:$F$33,0,Calculations!$G$5:$G$33,1,Calculations!$C$5:$C$33,"potentially ineligible")</f>
        <v>0</v>
      </c>
      <c r="BF35" s="116">
        <f>SUMIFS(Calculations!BK5:BK33,Calculations!$F$5:$F$33,0,Calculations!$G$5:$G$33,1,Calculations!$C$5:$C$33,"potentially ineligible")</f>
        <v>0</v>
      </c>
      <c r="BG35" s="116">
        <f>SUMIFS(Calculations!BL5:BL33,Calculations!$F$5:$F$33,0,Calculations!$G$5:$G$33,1,Calculations!$C$5:$C$33,"potentially ineligible")</f>
        <v>0</v>
      </c>
      <c r="BH35" s="116">
        <f>SUMIFS(Calculations!BM5:BM33,Calculations!$F$5:$F$33,0,Calculations!$G$5:$G$33,1,Calculations!$C$5:$C$33,"potentially ineligible")</f>
        <v>0</v>
      </c>
      <c r="BI35" s="116">
        <f>SUMIFS(Calculations!BN5:BN33,Calculations!$F$5:$F$33,0,Calculations!$G$5:$G$33,1,Calculations!$C$5:$C$33,"potentially ineligible")</f>
        <v>0</v>
      </c>
      <c r="BJ35" s="116">
        <f>SUMIFS(Calculations!BO5:BO33,Calculations!$F$5:$F$33,0,Calculations!$G$5:$G$33,1,Calculations!$C$5:$C$33,"potentially ineligible")</f>
        <v>0</v>
      </c>
      <c r="BK35" s="116">
        <f>SUMIFS(Calculations!BP5:BP33,Calculations!$F$5:$F$33,0,Calculations!$G$5:$G$33,1,Calculations!$C$5:$C$33,"potentially ineligible")</f>
        <v>0</v>
      </c>
      <c r="BL35" s="116">
        <f>SUMIFS(Calculations!BQ5:BQ33,Calculations!$F$5:$F$33,0,Calculations!$G$5:$G$33,1,Calculations!$C$5:$C$33,"potentially ineligible")</f>
        <v>0</v>
      </c>
      <c r="BM35" s="116">
        <f>SUMIFS(Calculations!BR5:BR33,Calculations!$F$5:$F$33,0,Calculations!$G$5:$G$33,1,Calculations!$C$5:$C$33,"potentially ineligible")</f>
        <v>0</v>
      </c>
      <c r="BN35" s="116">
        <f>SUMIFS(Calculations!BS5:BS33,Calculations!$F$5:$F$33,0,Calculations!$G$5:$G$33,1,Calculations!$C$5:$C$33,"potentially ineligible")</f>
        <v>0</v>
      </c>
      <c r="BO35" s="116">
        <f>SUMIFS(Calculations!BT5:BT33,Calculations!$F$5:$F$33,0,Calculations!$G$5:$G$33,1,Calculations!$C$5:$C$33,"potentially ineligible")</f>
        <v>0</v>
      </c>
      <c r="BP35" s="116">
        <f>SUMIFS(Calculations!BU5:BU33,Calculations!$F$5:$F$33,0,Calculations!$G$5:$G$33,1,Calculations!$C$5:$C$33,"potentially ineligible")</f>
        <v>0</v>
      </c>
      <c r="BQ35" s="116">
        <f>SUMIFS(Calculations!BV5:BV33,Calculations!$F$5:$F$33,0,Calculations!$G$5:$G$33,1,Calculations!$C$5:$C$33,"potentially ineligible")</f>
        <v>0</v>
      </c>
      <c r="BR35" s="116">
        <f>SUMIFS(Calculations!BW5:BW33,Calculations!$F$5:$F$33,0,Calculations!$G$5:$G$33,1,Calculations!$C$5:$C$33,"potentially ineligible")</f>
        <v>0</v>
      </c>
      <c r="BS35" s="116">
        <f>SUMIFS(Calculations!BX5:BX33,Calculations!$F$5:$F$33,0,Calculations!$G$5:$G$33,1,Calculations!$C$5:$C$33,"potentially ineligible")</f>
        <v>0</v>
      </c>
      <c r="BT35" s="116">
        <f>SUMIFS(Calculations!BY5:BY33,Calculations!$F$5:$F$33,0,Calculations!$G$5:$G$33,1,Calculations!$C$5:$C$33,"potentially ineligible")</f>
        <v>0</v>
      </c>
      <c r="BU35" s="116">
        <f>SUMIFS(Calculations!BZ5:BZ33,Calculations!$F$5:$F$33,0,Calculations!$G$5:$G$33,1,Calculations!$C$5:$C$33,"potentially ineligible")</f>
        <v>0</v>
      </c>
      <c r="BV35" s="116">
        <f>SUMIFS(Calculations!CA5:CA33,Calculations!$F$5:$F$33,0,Calculations!$G$5:$G$33,1,Calculations!$C$5:$C$33,"potentially ineligible")</f>
        <v>0</v>
      </c>
      <c r="BW35" s="116">
        <f>SUMIFS(Calculations!CB5:CB33,Calculations!$F$5:$F$33,0,Calculations!$G$5:$G$33,1,Calculations!$C$5:$C$33,"potentially ineligible")</f>
        <v>0</v>
      </c>
      <c r="BX35" s="116">
        <f>SUMIFS(Calculations!CC5:CC33,Calculations!$F$5:$F$33,0,Calculations!$G$5:$G$33,1,Calculations!$C$5:$C$33,"potentially ineligible")</f>
        <v>0</v>
      </c>
      <c r="BY35" s="116">
        <f>SUMIFS(Calculations!CD5:CD33,Calculations!$F$5:$F$33,0,Calculations!$G$5:$G$33,1,Calculations!$C$5:$C$33,"potentially ineligible")</f>
        <v>0</v>
      </c>
      <c r="BZ35" s="116">
        <f>SUMIFS(Calculations!CE5:CE33,Calculations!$F$5:$F$33,0,Calculations!$G$5:$G$33,1,Calculations!$C$5:$C$33,"potentially ineligible")</f>
        <v>0</v>
      </c>
      <c r="CA35" s="116">
        <f>SUMIFS(Calculations!CF5:CF33,Calculations!$F$5:$F$33,0,Calculations!$G$5:$G$33,1,Calculations!$C$5:$C$33,"potentially ineligible")</f>
        <v>0</v>
      </c>
      <c r="CB35" s="116">
        <f>SUMIFS(Calculations!CG5:CG33,Calculations!$F$5:$F$33,0,Calculations!$G$5:$G$33,1,Calculations!$C$5:$C$33,"potentially ineligible")</f>
        <v>0</v>
      </c>
      <c r="CC35" s="116">
        <f>SUMIFS(Calculations!CH5:CH33,Calculations!$F$5:$F$33,0,Calculations!$G$5:$G$33,1,Calculations!$C$5:$C$33,"potentially ineligible")</f>
        <v>0</v>
      </c>
      <c r="CD35" s="116">
        <f>SUMIFS(Calculations!CI5:CI33,Calculations!$F$5:$F$33,0,Calculations!$G$5:$G$33,1,Calculations!$C$5:$C$33,"potentially ineligible")</f>
        <v>0</v>
      </c>
      <c r="CE35" s="116">
        <f>SUMIFS(Calculations!CJ5:CJ33,Calculations!$F$5:$F$33,0,Calculations!$G$5:$G$33,1,Calculations!$C$5:$C$33,"potentially ineligible")</f>
        <v>0</v>
      </c>
      <c r="CF35" s="116">
        <f>SUMIFS(Calculations!CK5:CK33,Calculations!$F$5:$F$33,0,Calculations!$G$5:$G$33,1,Calculations!$C$5:$C$33,"potentially ineligible")</f>
        <v>0</v>
      </c>
      <c r="CG35" s="116">
        <f>SUMIFS(Calculations!CL5:CL33,Calculations!$F$5:$F$33,0,Calculations!$G$5:$G$33,1,Calculations!$C$5:$C$33,"potentially ineligible")</f>
        <v>0</v>
      </c>
      <c r="CH35" s="116">
        <f>SUMIFS(Calculations!CM5:CM33,Calculations!$F$5:$F$33,0,Calculations!$G$5:$G$33,1,Calculations!$C$5:$C$33,"potentially ineligible")</f>
        <v>0</v>
      </c>
      <c r="CI35" s="116">
        <f>SUMIFS(Calculations!CN5:CN33,Calculations!$F$5:$F$33,0,Calculations!$G$5:$G$33,1,Calculations!$C$5:$C$33,"potentially ineligible")</f>
        <v>0</v>
      </c>
    </row>
    <row r="36" spans="1:87">
      <c r="B36" s="101" t="s">
        <v>30</v>
      </c>
      <c r="C36" s="116">
        <f>SUMIFS(Calculations!H5:H33,Calculations!$F$5:$F$33,1,Calculations!$C$5:$C$33,"potentially ineligible")</f>
        <v>0</v>
      </c>
      <c r="D36" s="116">
        <f>SUMIFS(Calculations!I5:I33,Calculations!$F$5:$F$33,1,Calculations!$C$5:$C$33,"potentially ineligible")</f>
        <v>0</v>
      </c>
      <c r="E36" s="116">
        <f>SUMIFS(Calculations!J5:J33,Calculations!$F$5:$F$33,1,Calculations!$C$5:$C$33,"potentially ineligible")</f>
        <v>0</v>
      </c>
      <c r="F36" s="116">
        <f>SUMIFS(Calculations!K5:K33,Calculations!$F$5:$F$33,1,Calculations!$C$5:$C$33,"potentially ineligible")</f>
        <v>0</v>
      </c>
      <c r="G36" s="116">
        <f>SUMIFS(Calculations!L5:L33,Calculations!$F$5:$F$33,1,Calculations!$C$5:$C$33,"potentially ineligible")</f>
        <v>0</v>
      </c>
      <c r="H36" s="116">
        <f>SUMIFS(Calculations!M5:M33,Calculations!$F$5:$F$33,1,Calculations!$C$5:$C$33,"potentially ineligible")</f>
        <v>0</v>
      </c>
      <c r="I36" s="116">
        <f>SUMIFS(Calculations!N5:N33,Calculations!$F$5:$F$33,1,Calculations!$C$5:$C$33,"potentially ineligible")</f>
        <v>0</v>
      </c>
      <c r="J36" s="116">
        <f>SUMIFS(Calculations!O5:O33,Calculations!$F$5:$F$33,1,Calculations!$C$5:$C$33,"potentially ineligible")</f>
        <v>0</v>
      </c>
      <c r="K36" s="116">
        <f>SUMIFS(Calculations!P5:P33,Calculations!$F$5:$F$33,1,Calculations!$C$5:$C$33,"potentially ineligible")</f>
        <v>0</v>
      </c>
      <c r="L36" s="116">
        <f>SUMIFS(Calculations!Q5:Q33,Calculations!$F$5:$F$33,1,Calculations!$C$5:$C$33,"potentially ineligible")</f>
        <v>0</v>
      </c>
      <c r="M36" s="116">
        <f>SUMIFS(Calculations!R5:R33,Calculations!$F$5:$F$33,1,Calculations!$C$5:$C$33,"potentially ineligible")</f>
        <v>0</v>
      </c>
      <c r="N36" s="116">
        <f>SUMIFS(Calculations!S5:S33,Calculations!$F$5:$F$33,1,Calculations!$C$5:$C$33,"potentially ineligible")</f>
        <v>0</v>
      </c>
      <c r="O36" s="116">
        <f>SUMIFS(Calculations!T5:T33,Calculations!$F$5:$F$33,1,Calculations!$C$5:$C$33,"potentially ineligible")</f>
        <v>0</v>
      </c>
      <c r="P36" s="116">
        <f>SUMIFS(Calculations!U5:U33,Calculations!$F$5:$F$33,1,Calculations!$C$5:$C$33,"potentially ineligible")</f>
        <v>0</v>
      </c>
      <c r="Q36" s="116">
        <f>SUMIFS(Calculations!V5:V33,Calculations!$F$5:$F$33,1,Calculations!$C$5:$C$33,"potentially ineligible")</f>
        <v>0</v>
      </c>
      <c r="R36" s="116">
        <f>SUMIFS(Calculations!W5:W33,Calculations!$F$5:$F$33,1,Calculations!$C$5:$C$33,"potentially ineligible")</f>
        <v>0</v>
      </c>
      <c r="S36" s="116">
        <f>SUMIFS(Calculations!X5:X33,Calculations!$F$5:$F$33,1,Calculations!$C$5:$C$33,"potentially ineligible")</f>
        <v>0</v>
      </c>
      <c r="T36" s="116">
        <f>SUMIFS(Calculations!Y5:Y33,Calculations!$F$5:$F$33,1,Calculations!$C$5:$C$33,"potentially ineligible")</f>
        <v>0</v>
      </c>
      <c r="U36" s="116">
        <f>SUMIFS(Calculations!Z5:Z33,Calculations!$F$5:$F$33,1,Calculations!$C$5:$C$33,"potentially ineligible")</f>
        <v>0</v>
      </c>
      <c r="V36" s="116">
        <f>SUMIFS(Calculations!AA5:AA33,Calculations!$F$5:$F$33,1,Calculations!$C$5:$C$33,"potentially ineligible")</f>
        <v>0</v>
      </c>
      <c r="W36" s="116">
        <f>SUMIFS(Calculations!AB5:AB33,Calculations!$F$5:$F$33,1,Calculations!$C$5:$C$33,"potentially ineligible")</f>
        <v>0</v>
      </c>
      <c r="X36" s="116">
        <f>SUMIFS(Calculations!AC5:AC33,Calculations!$F$5:$F$33,1,Calculations!$C$5:$C$33,"potentially ineligible")</f>
        <v>0</v>
      </c>
      <c r="Y36" s="116">
        <f>SUMIFS(Calculations!AD5:AD33,Calculations!$F$5:$F$33,1,Calculations!$C$5:$C$33,"potentially ineligible")</f>
        <v>0</v>
      </c>
      <c r="Z36" s="116">
        <f>SUMIFS(Calculations!AE5:AE33,Calculations!$F$5:$F$33,1,Calculations!$C$5:$C$33,"potentially ineligible")</f>
        <v>0</v>
      </c>
      <c r="AA36" s="116">
        <f>SUMIFS(Calculations!AF5:AF33,Calculations!$F$5:$F$33,1,Calculations!$C$5:$C$33,"potentially ineligible")</f>
        <v>0</v>
      </c>
      <c r="AB36" s="116">
        <f>SUMIFS(Calculations!AG5:AG33,Calculations!$F$5:$F$33,1,Calculations!$C$5:$C$33,"potentially ineligible")</f>
        <v>0</v>
      </c>
      <c r="AC36" s="116">
        <f>SUMIFS(Calculations!AH5:AH33,Calculations!$F$5:$F$33,1,Calculations!$C$5:$C$33,"potentially ineligible")</f>
        <v>0</v>
      </c>
      <c r="AD36" s="116">
        <f>SUMIFS(Calculations!AI5:AI33,Calculations!$F$5:$F$33,1,Calculations!$C$5:$C$33,"potentially ineligible")</f>
        <v>0</v>
      </c>
      <c r="AE36" s="116">
        <f>SUMIFS(Calculations!AJ5:AJ33,Calculations!$F$5:$F$33,1,Calculations!$C$5:$C$33,"potentially ineligible")</f>
        <v>0</v>
      </c>
      <c r="AF36" s="116">
        <f>SUMIFS(Calculations!AK5:AK33,Calculations!$F$5:$F$33,1,Calculations!$C$5:$C$33,"potentially ineligible")</f>
        <v>0</v>
      </c>
      <c r="AG36" s="116">
        <f>SUMIFS(Calculations!AL5:AL33,Calculations!$F$5:$F$33,1,Calculations!$C$5:$C$33,"potentially ineligible")</f>
        <v>0</v>
      </c>
      <c r="AH36" s="116">
        <f>SUMIFS(Calculations!AM5:AM33,Calculations!$F$5:$F$33,1,Calculations!$C$5:$C$33,"potentially ineligible")</f>
        <v>0</v>
      </c>
      <c r="AI36" s="116">
        <f>SUMIFS(Calculations!AN5:AN33,Calculations!$F$5:$F$33,1,Calculations!$C$5:$C$33,"potentially ineligible")</f>
        <v>0</v>
      </c>
      <c r="AJ36" s="116">
        <f>SUMIFS(Calculations!AO5:AO33,Calculations!$F$5:$F$33,1,Calculations!$C$5:$C$33,"potentially ineligible")</f>
        <v>0</v>
      </c>
      <c r="AK36" s="116">
        <f>SUMIFS(Calculations!AP5:AP33,Calculations!$F$5:$F$33,1,Calculations!$C$5:$C$33,"potentially ineligible")</f>
        <v>0</v>
      </c>
      <c r="AL36" s="116">
        <f>SUMIFS(Calculations!AQ5:AQ33,Calculations!$F$5:$F$33,1,Calculations!$C$5:$C$33,"potentially ineligible")</f>
        <v>0</v>
      </c>
      <c r="AM36" s="116">
        <f>SUMIFS(Calculations!AR5:AR33,Calculations!$F$5:$F$33,1,Calculations!$C$5:$C$33,"potentially ineligible")</f>
        <v>0</v>
      </c>
      <c r="AN36" s="116">
        <f>SUMIFS(Calculations!AS5:AS33,Calculations!$F$5:$F$33,1,Calculations!$C$5:$C$33,"potentially ineligible")</f>
        <v>0</v>
      </c>
      <c r="AO36" s="116">
        <f>SUMIFS(Calculations!AT5:AT33,Calculations!$F$5:$F$33,1,Calculations!$C$5:$C$33,"potentially ineligible")</f>
        <v>0</v>
      </c>
      <c r="AP36" s="116">
        <f>SUMIFS(Calculations!AU5:AU33,Calculations!$F$5:$F$33,1,Calculations!$C$5:$C$33,"potentially ineligible")</f>
        <v>0</v>
      </c>
      <c r="AQ36" s="116">
        <f>SUMIFS(Calculations!AV5:AV33,Calculations!$F$5:$F$33,1,Calculations!$C$5:$C$33,"potentially ineligible")</f>
        <v>0</v>
      </c>
      <c r="AR36" s="116">
        <f>SUMIFS(Calculations!AW5:AW33,Calculations!$F$5:$F$33,1,Calculations!$C$5:$C$33,"potentially ineligible")</f>
        <v>0</v>
      </c>
      <c r="AS36" s="116">
        <f>SUMIFS(Calculations!AX5:AX33,Calculations!$F$5:$F$33,1,Calculations!$C$5:$C$33,"potentially ineligible")</f>
        <v>0</v>
      </c>
      <c r="AT36" s="116">
        <f>SUMIFS(Calculations!AY5:AY33,Calculations!$F$5:$F$33,1,Calculations!$C$5:$C$33,"potentially ineligible")</f>
        <v>0</v>
      </c>
      <c r="AU36" s="116">
        <f>SUMIFS(Calculations!AZ5:AZ33,Calculations!$F$5:$F$33,1,Calculations!$C$5:$C$33,"potentially ineligible")</f>
        <v>0</v>
      </c>
      <c r="AV36" s="116">
        <f>SUMIFS(Calculations!BA5:BA33,Calculations!$F$5:$F$33,1,Calculations!$C$5:$C$33,"potentially ineligible")</f>
        <v>0</v>
      </c>
      <c r="AW36" s="116">
        <f>SUMIFS(Calculations!BB5:BB33,Calculations!$F$5:$F$33,1,Calculations!$C$5:$C$33,"potentially ineligible")</f>
        <v>0</v>
      </c>
      <c r="AX36" s="116">
        <f>SUMIFS(Calculations!BC5:BC33,Calculations!$F$5:$F$33,1,Calculations!$C$5:$C$33,"potentially ineligible")</f>
        <v>0</v>
      </c>
      <c r="AY36" s="116">
        <f>SUMIFS(Calculations!BD5:BD33,Calculations!$F$5:$F$33,1,Calculations!$C$5:$C$33,"potentially ineligible")</f>
        <v>0</v>
      </c>
      <c r="AZ36" s="116">
        <f>SUMIFS(Calculations!BE5:BE33,Calculations!$F$5:$F$33,1,Calculations!$C$5:$C$33,"potentially ineligible")</f>
        <v>0</v>
      </c>
      <c r="BA36" s="116">
        <f>SUMIFS(Calculations!BF5:BF33,Calculations!$F$5:$F$33,1,Calculations!$C$5:$C$33,"potentially ineligible")</f>
        <v>0</v>
      </c>
      <c r="BB36" s="116">
        <f>SUMIFS(Calculations!BG5:BG33,Calculations!$F$5:$F$33,1,Calculations!$C$5:$C$33,"potentially ineligible")</f>
        <v>0</v>
      </c>
      <c r="BC36" s="116">
        <f>SUMIFS(Calculations!BH5:BH33,Calculations!$F$5:$F$33,1,Calculations!$C$5:$C$33,"potentially ineligible")</f>
        <v>0</v>
      </c>
      <c r="BD36" s="116">
        <f>SUMIFS(Calculations!BI5:BI33,Calculations!$F$5:$F$33,1,Calculations!$C$5:$C$33,"potentially ineligible")</f>
        <v>0</v>
      </c>
      <c r="BE36" s="116">
        <f>SUMIFS(Calculations!BJ5:BJ33,Calculations!$F$5:$F$33,1,Calculations!$C$5:$C$33,"potentially ineligible")</f>
        <v>0</v>
      </c>
      <c r="BF36" s="116">
        <f>SUMIFS(Calculations!BK5:BK33,Calculations!$F$5:$F$33,1,Calculations!$C$5:$C$33,"potentially ineligible")</f>
        <v>0</v>
      </c>
      <c r="BG36" s="116">
        <f>SUMIFS(Calculations!BL5:BL33,Calculations!$F$5:$F$33,1,Calculations!$C$5:$C$33,"potentially ineligible")</f>
        <v>0</v>
      </c>
      <c r="BH36" s="116">
        <f>SUMIFS(Calculations!BM5:BM33,Calculations!$F$5:$F$33,1,Calculations!$C$5:$C$33,"potentially ineligible")</f>
        <v>0</v>
      </c>
      <c r="BI36" s="116">
        <f>SUMIFS(Calculations!BN5:BN33,Calculations!$F$5:$F$33,1,Calculations!$C$5:$C$33,"potentially ineligible")</f>
        <v>0</v>
      </c>
      <c r="BJ36" s="116">
        <f>SUMIFS(Calculations!BO5:BO33,Calculations!$F$5:$F$33,1,Calculations!$C$5:$C$33,"potentially ineligible")</f>
        <v>0</v>
      </c>
      <c r="BK36" s="116">
        <f>SUMIFS(Calculations!BP5:BP33,Calculations!$F$5:$F$33,1,Calculations!$C$5:$C$33,"potentially ineligible")</f>
        <v>0</v>
      </c>
      <c r="BL36" s="116">
        <f>SUMIFS(Calculations!BQ5:BQ33,Calculations!$F$5:$F$33,1,Calculations!$C$5:$C$33,"potentially ineligible")</f>
        <v>0</v>
      </c>
      <c r="BM36" s="116">
        <f>SUMIFS(Calculations!BR5:BR33,Calculations!$F$5:$F$33,1,Calculations!$C$5:$C$33,"potentially ineligible")</f>
        <v>0</v>
      </c>
      <c r="BN36" s="116">
        <f>SUMIFS(Calculations!BS5:BS33,Calculations!$F$5:$F$33,1,Calculations!$C$5:$C$33,"potentially ineligible")</f>
        <v>0</v>
      </c>
      <c r="BO36" s="116">
        <f>SUMIFS(Calculations!BT5:BT33,Calculations!$F$5:$F$33,1,Calculations!$C$5:$C$33,"potentially ineligible")</f>
        <v>0</v>
      </c>
      <c r="BP36" s="116">
        <f>SUMIFS(Calculations!BU5:BU33,Calculations!$F$5:$F$33,1,Calculations!$C$5:$C$33,"potentially ineligible")</f>
        <v>0</v>
      </c>
      <c r="BQ36" s="116">
        <f>SUMIFS(Calculations!BV5:BV33,Calculations!$F$5:$F$33,1,Calculations!$C$5:$C$33,"potentially ineligible")</f>
        <v>0</v>
      </c>
      <c r="BR36" s="116">
        <f>SUMIFS(Calculations!BW5:BW33,Calculations!$F$5:$F$33,1,Calculations!$C$5:$C$33,"potentially ineligible")</f>
        <v>0</v>
      </c>
      <c r="BS36" s="116">
        <f>SUMIFS(Calculations!BX5:BX33,Calculations!$F$5:$F$33,1,Calculations!$C$5:$C$33,"potentially ineligible")</f>
        <v>0</v>
      </c>
      <c r="BT36" s="116">
        <f>SUMIFS(Calculations!BY5:BY33,Calculations!$F$5:$F$33,1,Calculations!$C$5:$C$33,"potentially ineligible")</f>
        <v>0</v>
      </c>
      <c r="BU36" s="116">
        <f>SUMIFS(Calculations!BZ5:BZ33,Calculations!$F$5:$F$33,1,Calculations!$C$5:$C$33,"potentially ineligible")</f>
        <v>0</v>
      </c>
      <c r="BV36" s="116">
        <f>SUMIFS(Calculations!CA5:CA33,Calculations!$F$5:$F$33,1,Calculations!$C$5:$C$33,"potentially ineligible")</f>
        <v>0</v>
      </c>
      <c r="BW36" s="116">
        <f>SUMIFS(Calculations!CB5:CB33,Calculations!$F$5:$F$33,1,Calculations!$C$5:$C$33,"potentially ineligible")</f>
        <v>0</v>
      </c>
      <c r="BX36" s="116">
        <f>SUMIFS(Calculations!CC5:CC33,Calculations!$F$5:$F$33,1,Calculations!$C$5:$C$33,"potentially ineligible")</f>
        <v>0</v>
      </c>
      <c r="BY36" s="116">
        <f>SUMIFS(Calculations!CD5:CD33,Calculations!$F$5:$F$33,1,Calculations!$C$5:$C$33,"potentially ineligible")</f>
        <v>0</v>
      </c>
      <c r="BZ36" s="116">
        <f>SUMIFS(Calculations!CE5:CE33,Calculations!$F$5:$F$33,1,Calculations!$C$5:$C$33,"potentially ineligible")</f>
        <v>0</v>
      </c>
      <c r="CA36" s="116">
        <f>SUMIFS(Calculations!CF5:CF33,Calculations!$F$5:$F$33,1,Calculations!$C$5:$C$33,"potentially ineligible")</f>
        <v>0</v>
      </c>
      <c r="CB36" s="116">
        <f>SUMIFS(Calculations!CG5:CG33,Calculations!$F$5:$F$33,1,Calculations!$C$5:$C$33,"potentially ineligible")</f>
        <v>0</v>
      </c>
      <c r="CC36" s="116">
        <f>SUMIFS(Calculations!CH5:CH33,Calculations!$F$5:$F$33,1,Calculations!$C$5:$C$33,"potentially ineligible")</f>
        <v>0</v>
      </c>
      <c r="CD36" s="116">
        <f>SUMIFS(Calculations!CI5:CI33,Calculations!$F$5:$F$33,1,Calculations!$C$5:$C$33,"potentially ineligible")</f>
        <v>0</v>
      </c>
      <c r="CE36" s="116">
        <f>SUMIFS(Calculations!CJ5:CJ33,Calculations!$F$5:$F$33,1,Calculations!$C$5:$C$33,"potentially ineligible")</f>
        <v>0</v>
      </c>
      <c r="CF36" s="116">
        <f>SUMIFS(Calculations!CK5:CK33,Calculations!$F$5:$F$33,1,Calculations!$C$5:$C$33,"potentially ineligible")</f>
        <v>0</v>
      </c>
      <c r="CG36" s="116">
        <f>SUMIFS(Calculations!CL5:CL33,Calculations!$F$5:$F$33,1,Calculations!$C$5:$C$33,"potentially ineligible")</f>
        <v>0</v>
      </c>
      <c r="CH36" s="116">
        <f>SUMIFS(Calculations!CM5:CM33,Calculations!$F$5:$F$33,1,Calculations!$C$5:$C$33,"potentially ineligible")</f>
        <v>0</v>
      </c>
      <c r="CI36" s="116">
        <f>SUMIFS(Calculations!CN5:CN33,Calculations!$F$5:$F$33,1,Calculations!$C$5:$C$33,"potentially ineligible")</f>
        <v>0</v>
      </c>
    </row>
    <row r="37" spans="1:87">
      <c r="B37" s="98" t="s">
        <v>31</v>
      </c>
      <c r="C37" s="116" t="e">
        <f>SUMIFS(Calculations!H5:H33,Calculations!$F$5:$F$33,0,Calculations!$G$5:$G$33,1,Calculations!$C$5:$C$33,"eligible")</f>
        <v>#REF!</v>
      </c>
      <c r="D37" s="116" t="e">
        <f>SUMIFS(Calculations!I5:I33,Calculations!$F$5:$F$33,0,Calculations!$G$5:$G$33,1,Calculations!$C$5:$C$33,"eligible")</f>
        <v>#REF!</v>
      </c>
      <c r="E37" s="116" t="e">
        <f>SUMIFS(Calculations!J5:J33,Calculations!$F$5:$F$33,0,Calculations!$G$5:$G$33,1,Calculations!$C$5:$C$33,"eligible")</f>
        <v>#REF!</v>
      </c>
      <c r="F37" s="116" t="e">
        <f>SUMIFS(Calculations!K5:K33,Calculations!$F$5:$F$33,0,Calculations!$G$5:$G$33,1,Calculations!$C$5:$C$33,"eligible")</f>
        <v>#REF!</v>
      </c>
      <c r="G37" s="116" t="e">
        <f>SUMIFS(Calculations!L5:L33,Calculations!$F$5:$F$33,0,Calculations!$G$5:$G$33,1,Calculations!$C$5:$C$33,"eligible")</f>
        <v>#REF!</v>
      </c>
      <c r="H37" s="116" t="e">
        <f>SUMIFS(Calculations!M5:M33,Calculations!$F$5:$F$33,0,Calculations!$G$5:$G$33,1,Calculations!$C$5:$C$33,"eligible")</f>
        <v>#REF!</v>
      </c>
      <c r="I37" s="116" t="e">
        <f>SUMIFS(Calculations!N5:N33,Calculations!$F$5:$F$33,0,Calculations!$G$5:$G$33,1,Calculations!$C$5:$C$33,"eligible")</f>
        <v>#REF!</v>
      </c>
      <c r="J37" s="116" t="e">
        <f>SUMIFS(Calculations!O5:O33,Calculations!$F$5:$F$33,0,Calculations!$G$5:$G$33,1,Calculations!$C$5:$C$33,"eligible")</f>
        <v>#REF!</v>
      </c>
      <c r="K37" s="116" t="e">
        <f>SUMIFS(Calculations!P5:P33,Calculations!$F$5:$F$33,0,Calculations!$G$5:$G$33,1,Calculations!$C$5:$C$33,"eligible")</f>
        <v>#REF!</v>
      </c>
      <c r="L37" s="116" t="e">
        <f>SUMIFS(Calculations!Q5:Q33,Calculations!$F$5:$F$33,0,Calculations!$G$5:$G$33,1,Calculations!$C$5:$C$33,"eligible")</f>
        <v>#REF!</v>
      </c>
      <c r="M37" s="116" t="e">
        <f>SUMIFS(Calculations!R5:R33,Calculations!$F$5:$F$33,0,Calculations!$G$5:$G$33,1,Calculations!$C$5:$C$33,"eligible")</f>
        <v>#REF!</v>
      </c>
      <c r="N37" s="116" t="e">
        <f>SUMIFS(Calculations!S5:S33,Calculations!$F$5:$F$33,0,Calculations!$G$5:$G$33,1,Calculations!$C$5:$C$33,"eligible")</f>
        <v>#REF!</v>
      </c>
      <c r="O37" s="116" t="e">
        <f>SUMIFS(Calculations!T5:T33,Calculations!$F$5:$F$33,0,Calculations!$G$5:$G$33,1,Calculations!$C$5:$C$33,"eligible")</f>
        <v>#REF!</v>
      </c>
      <c r="P37" s="116" t="e">
        <f>SUMIFS(Calculations!U5:U33,Calculations!$F$5:$F$33,0,Calculations!$G$5:$G$33,1,Calculations!$C$5:$C$33,"eligible")</f>
        <v>#REF!</v>
      </c>
      <c r="Q37" s="116" t="e">
        <f>SUMIFS(Calculations!V5:V33,Calculations!$F$5:$F$33,0,Calculations!$G$5:$G$33,1,Calculations!$C$5:$C$33,"eligible")</f>
        <v>#REF!</v>
      </c>
      <c r="R37" s="116" t="e">
        <f>SUMIFS(Calculations!W5:W33,Calculations!$F$5:$F$33,0,Calculations!$G$5:$G$33,1,Calculations!$C$5:$C$33,"eligible")</f>
        <v>#REF!</v>
      </c>
      <c r="S37" s="116" t="e">
        <f>SUMIFS(Calculations!X5:X33,Calculations!$F$5:$F$33,0,Calculations!$G$5:$G$33,1,Calculations!$C$5:$C$33,"eligible")</f>
        <v>#REF!</v>
      </c>
      <c r="T37" s="116" t="e">
        <f>SUMIFS(Calculations!Y5:Y33,Calculations!$F$5:$F$33,0,Calculations!$G$5:$G$33,1,Calculations!$C$5:$C$33,"eligible")</f>
        <v>#REF!</v>
      </c>
      <c r="U37" s="116" t="e">
        <f>SUMIFS(Calculations!Z5:Z33,Calculations!$F$5:$F$33,0,Calculations!$G$5:$G$33,1,Calculations!$C$5:$C$33,"eligible")</f>
        <v>#REF!</v>
      </c>
      <c r="V37" s="116" t="e">
        <f>SUMIFS(Calculations!AA5:AA33,Calculations!$F$5:$F$33,0,Calculations!$G$5:$G$33,1,Calculations!$C$5:$C$33,"eligible")</f>
        <v>#REF!</v>
      </c>
      <c r="W37" s="116" t="e">
        <f>SUMIFS(Calculations!AB5:AB33,Calculations!$F$5:$F$33,0,Calculations!$G$5:$G$33,1,Calculations!$C$5:$C$33,"eligible")</f>
        <v>#REF!</v>
      </c>
      <c r="X37" s="116" t="e">
        <f>SUMIFS(Calculations!AC5:AC33,Calculations!$F$5:$F$33,0,Calculations!$G$5:$G$33,1,Calculations!$C$5:$C$33,"eligible")</f>
        <v>#REF!</v>
      </c>
      <c r="Y37" s="116" t="e">
        <f>SUMIFS(Calculations!AD5:AD33,Calculations!$F$5:$F$33,0,Calculations!$G$5:$G$33,1,Calculations!$C$5:$C$33,"eligible")</f>
        <v>#REF!</v>
      </c>
      <c r="Z37" s="116" t="e">
        <f>SUMIFS(Calculations!AE5:AE33,Calculations!$F$5:$F$33,0,Calculations!$G$5:$G$33,1,Calculations!$C$5:$C$33,"eligible")</f>
        <v>#REF!</v>
      </c>
      <c r="AA37" s="116" t="e">
        <f>SUMIFS(Calculations!AF5:AF33,Calculations!$F$5:$F$33,0,Calculations!$G$5:$G$33,1,Calculations!$C$5:$C$33,"eligible")</f>
        <v>#REF!</v>
      </c>
      <c r="AB37" s="116" t="e">
        <f>SUMIFS(Calculations!AG5:AG33,Calculations!$F$5:$F$33,0,Calculations!$G$5:$G$33,1,Calculations!$C$5:$C$33,"eligible")</f>
        <v>#REF!</v>
      </c>
      <c r="AC37" s="116" t="e">
        <f>SUMIFS(Calculations!AH5:AH33,Calculations!$F$5:$F$33,0,Calculations!$G$5:$G$33,1,Calculations!$C$5:$C$33,"eligible")</f>
        <v>#REF!</v>
      </c>
      <c r="AD37" s="116" t="e">
        <f>SUMIFS(Calculations!AI5:AI33,Calculations!$F$5:$F$33,0,Calculations!$G$5:$G$33,1,Calculations!$C$5:$C$33,"eligible")</f>
        <v>#REF!</v>
      </c>
      <c r="AE37" s="116" t="e">
        <f>SUMIFS(Calculations!AJ5:AJ33,Calculations!$F$5:$F$33,0,Calculations!$G$5:$G$33,1,Calculations!$C$5:$C$33,"eligible")</f>
        <v>#REF!</v>
      </c>
      <c r="AF37" s="116" t="e">
        <f>SUMIFS(Calculations!AK5:AK33,Calculations!$F$5:$F$33,0,Calculations!$G$5:$G$33,1,Calculations!$C$5:$C$33,"eligible")</f>
        <v>#REF!</v>
      </c>
      <c r="AG37" s="116" t="e">
        <f>SUMIFS(Calculations!AL5:AL33,Calculations!$F$5:$F$33,0,Calculations!$G$5:$G$33,1,Calculations!$C$5:$C$33,"eligible")</f>
        <v>#REF!</v>
      </c>
      <c r="AH37" s="116" t="e">
        <f>SUMIFS(Calculations!AM5:AM33,Calculations!$F$5:$F$33,0,Calculations!$G$5:$G$33,1,Calculations!$C$5:$C$33,"eligible")</f>
        <v>#REF!</v>
      </c>
      <c r="AI37" s="116" t="e">
        <f>SUMIFS(Calculations!AN5:AN33,Calculations!$F$5:$F$33,0,Calculations!$G$5:$G$33,1,Calculations!$C$5:$C$33,"eligible")</f>
        <v>#REF!</v>
      </c>
      <c r="AJ37" s="116" t="e">
        <f>SUMIFS(Calculations!AO5:AO33,Calculations!$F$5:$F$33,0,Calculations!$G$5:$G$33,1,Calculations!$C$5:$C$33,"eligible")</f>
        <v>#REF!</v>
      </c>
      <c r="AK37" s="116" t="e">
        <f>SUMIFS(Calculations!AP5:AP33,Calculations!$F$5:$F$33,0,Calculations!$G$5:$G$33,1,Calculations!$C$5:$C$33,"eligible")</f>
        <v>#REF!</v>
      </c>
      <c r="AL37" s="116" t="e">
        <f>SUMIFS(Calculations!AQ5:AQ33,Calculations!$F$5:$F$33,0,Calculations!$G$5:$G$33,1,Calculations!$C$5:$C$33,"eligible")</f>
        <v>#REF!</v>
      </c>
      <c r="AM37" s="116" t="e">
        <f>SUMIFS(Calculations!AR5:AR33,Calculations!$F$5:$F$33,0,Calculations!$G$5:$G$33,1,Calculations!$C$5:$C$33,"eligible")</f>
        <v>#REF!</v>
      </c>
      <c r="AN37" s="116" t="e">
        <f>SUMIFS(Calculations!AS5:AS33,Calculations!$F$5:$F$33,0,Calculations!$G$5:$G$33,1,Calculations!$C$5:$C$33,"eligible")</f>
        <v>#N/A</v>
      </c>
      <c r="AO37" s="116" t="e">
        <f>SUMIFS(Calculations!AT5:AT33,Calculations!$F$5:$F$33,0,Calculations!$G$5:$G$33,1,Calculations!$C$5:$C$33,"eligible")</f>
        <v>#N/A</v>
      </c>
      <c r="AP37" s="116" t="e">
        <f>SUMIFS(Calculations!AU5:AU33,Calculations!$F$5:$F$33,0,Calculations!$G$5:$G$33,1,Calculations!$C$5:$C$33,"eligible")</f>
        <v>#N/A</v>
      </c>
      <c r="AQ37" s="116" t="e">
        <f>SUMIFS(Calculations!AV5:AV33,Calculations!$F$5:$F$33,0,Calculations!$G$5:$G$33,1,Calculations!$C$5:$C$33,"eligible")</f>
        <v>#N/A</v>
      </c>
      <c r="AR37" s="116">
        <f>SUMIFS(Calculations!AW5:AW33,Calculations!$F$5:$F$33,0,Calculations!$G$5:$G$33,1,Calculations!$C$5:$C$33,"eligible")</f>
        <v>101448.72691031112</v>
      </c>
      <c r="AS37" s="116">
        <f>SUMIFS(Calculations!AX5:AX33,Calculations!$F$5:$F$33,0,Calculations!$G$5:$G$33,1,Calculations!$C$5:$C$33,"eligible")</f>
        <v>98782.661860432228</v>
      </c>
      <c r="AT37" s="116">
        <f>SUMIFS(Calculations!AY5:AY33,Calculations!$F$5:$F$33,0,Calculations!$G$5:$G$33,1,Calculations!$C$5:$C$33,"eligible")</f>
        <v>95305.201367445159</v>
      </c>
      <c r="AU37" s="116">
        <f>SUMIFS(Calculations!AZ5:AZ33,Calculations!$F$5:$F$33,0,Calculations!$G$5:$G$33,1,Calculations!$C$5:$C$33,"eligible")</f>
        <v>91814.288057372803</v>
      </c>
      <c r="AV37" s="116">
        <f>SUMIFS(Calculations!BA5:BA33,Calculations!$F$5:$F$33,0,Calculations!$G$5:$G$33,1,Calculations!$C$5:$C$33,"eligible")</f>
        <v>88891.506354427504</v>
      </c>
      <c r="AW37" s="116">
        <f>SUMIFS(Calculations!BB5:BB33,Calculations!$F$5:$F$33,0,Calculations!$G$5:$G$33,1,Calculations!$C$5:$C$33,"eligible")</f>
        <v>91094.35204619143</v>
      </c>
      <c r="AX37" s="116">
        <f>SUMIFS(Calculations!BC5:BC33,Calculations!$F$5:$F$33,0,Calculations!$G$5:$G$33,1,Calculations!$C$5:$C$33,"eligible")</f>
        <v>93212.075063462355</v>
      </c>
      <c r="AY37" s="116">
        <f>SUMIFS(Calculations!BD5:BD33,Calculations!$F$5:$F$33,0,Calculations!$G$5:$G$33,1,Calculations!$C$5:$C$33,"eligible")</f>
        <v>95220.203572916915</v>
      </c>
      <c r="AZ37" s="116">
        <f>SUMIFS(Calculations!BE5:BE33,Calculations!$F$5:$F$33,0,Calculations!$G$5:$G$33,1,Calculations!$C$5:$C$33,"eligible")</f>
        <v>97232.839356302298</v>
      </c>
      <c r="BA37" s="116">
        <f>SUMIFS(Calculations!BF5:BF33,Calculations!$F$5:$F$33,0,Calculations!$G$5:$G$33,1,Calculations!$C$5:$C$33,"eligible")</f>
        <v>98880.279363959955</v>
      </c>
      <c r="BB37" s="116">
        <f>SUMIFS(Calculations!BG5:BG33,Calculations!$F$5:$F$33,0,Calculations!$G$5:$G$33,1,Calculations!$C$5:$C$33,"eligible")</f>
        <v>100628.10148893751</v>
      </c>
      <c r="BC37" s="116">
        <f>SUMIFS(Calculations!BH5:BH33,Calculations!$F$5:$F$33,0,Calculations!$G$5:$G$33,1,Calculations!$C$5:$C$33,"eligible")</f>
        <v>102519.47949197529</v>
      </c>
      <c r="BD37" s="116">
        <f>SUMIFS(Calculations!BI5:BI33,Calculations!$F$5:$F$33,0,Calculations!$G$5:$G$33,1,Calculations!$C$5:$C$33,"eligible")</f>
        <v>101638.72604193633</v>
      </c>
      <c r="BE37" s="116">
        <f>SUMIFS(Calculations!BJ5:BJ33,Calculations!$F$5:$F$33,0,Calculations!$G$5:$G$33,1,Calculations!$C$5:$C$33,"eligible")</f>
        <v>100595.12504782743</v>
      </c>
      <c r="BF37" s="116">
        <f>SUMIFS(Calculations!BK5:BK33,Calculations!$F$5:$F$33,0,Calculations!$G$5:$G$33,1,Calculations!$C$5:$C$33,"eligible")</f>
        <v>99733.907057385921</v>
      </c>
      <c r="BG37" s="116">
        <f>SUMIFS(Calculations!BL5:BL33,Calculations!$F$5:$F$33,0,Calculations!$G$5:$G$33,1,Calculations!$C$5:$C$33,"eligible")</f>
        <v>98861.026924828067</v>
      </c>
      <c r="BH37" s="116">
        <f>SUMIFS(Calculations!BM5:BM33,Calculations!$F$5:$F$33,0,Calculations!$G$5:$G$33,1,Calculations!$C$5:$C$33,"eligible")</f>
        <v>98074.173015715744</v>
      </c>
      <c r="BI37" s="116">
        <f>SUMIFS(Calculations!BN5:BN33,Calculations!$F$5:$F$33,0,Calculations!$G$5:$G$33,1,Calculations!$C$5:$C$33,"eligible")</f>
        <v>97403.442775398769</v>
      </c>
      <c r="BJ37" s="116">
        <f>SUMIFS(Calculations!BO5:BO33,Calculations!$F$5:$F$33,0,Calculations!$G$5:$G$33,1,Calculations!$C$5:$C$33,"eligible")</f>
        <v>96877.030238933221</v>
      </c>
      <c r="BK37" s="116">
        <f>SUMIFS(Calculations!BP5:BP33,Calculations!$F$5:$F$33,0,Calculations!$G$5:$G$33,1,Calculations!$C$5:$C$33,"eligible")</f>
        <v>97863.431829449371</v>
      </c>
      <c r="BL37" s="116">
        <f>SUMIFS(Calculations!BQ5:BQ33,Calculations!$F$5:$F$33,0,Calculations!$G$5:$G$33,1,Calculations!$C$5:$C$33,"eligible")</f>
        <v>99005.682105783766</v>
      </c>
      <c r="BM37" s="116">
        <f>SUMIFS(Calculations!BR5:BR33,Calculations!$F$5:$F$33,0,Calculations!$G$5:$G$33,1,Calculations!$C$5:$C$33,"eligible")</f>
        <v>100415.86947869949</v>
      </c>
      <c r="BN37" s="116">
        <f>SUMIFS(Calculations!BS5:BS33,Calculations!$F$5:$F$33,0,Calculations!$G$5:$G$33,1,Calculations!$C$5:$C$33,"eligible")</f>
        <v>101808.85425256558</v>
      </c>
      <c r="BO37" s="116">
        <f>SUMIFS(Calculations!BT5:BT33,Calculations!$F$5:$F$33,0,Calculations!$G$5:$G$33,1,Calculations!$C$5:$C$33,"eligible")</f>
        <v>103342.72973487915</v>
      </c>
      <c r="BP37" s="116">
        <f>SUMIFS(Calculations!BU5:BU33,Calculations!$F$5:$F$33,0,Calculations!$G$5:$G$33,1,Calculations!$C$5:$C$33,"eligible")</f>
        <v>104975.73211034278</v>
      </c>
      <c r="BQ37" s="116">
        <f>SUMIFS(Calculations!BV5:BV33,Calculations!$F$5:$F$33,0,Calculations!$G$5:$G$33,1,Calculations!$C$5:$C$33,"eligible")</f>
        <v>106670.25113918904</v>
      </c>
      <c r="BR37" s="116">
        <f>SUMIFS(Calculations!BW5:BW33,Calculations!$F$5:$F$33,0,Calculations!$G$5:$G$33,1,Calculations!$C$5:$C$33,"eligible")</f>
        <v>109475.87911088823</v>
      </c>
      <c r="BS37" s="116">
        <f>SUMIFS(Calculations!BX5:BX33,Calculations!$F$5:$F$33,0,Calculations!$G$5:$G$33,1,Calculations!$C$5:$C$33,"eligible")</f>
        <v>112281.17605386335</v>
      </c>
      <c r="BT37" s="116">
        <f>SUMIFS(Calculations!BY5:BY33,Calculations!$F$5:$F$33,0,Calculations!$G$5:$G$33,1,Calculations!$C$5:$C$33,"eligible")</f>
        <v>115233.36024133766</v>
      </c>
      <c r="BU37" s="116">
        <f>SUMIFS(Calculations!BZ5:BZ33,Calculations!$F$5:$F$33,0,Calculations!$G$5:$G$33,1,Calculations!$C$5:$C$33,"eligible")</f>
        <v>118102.83019806861</v>
      </c>
      <c r="BV37" s="116">
        <f>SUMIFS(Calculations!CA5:CA33,Calculations!$F$5:$F$33,0,Calculations!$G$5:$G$33,1,Calculations!$C$5:$C$33,"eligible")</f>
        <v>120794.17901969177</v>
      </c>
      <c r="BW37" s="116">
        <f>SUMIFS(Calculations!CB5:CB33,Calculations!$F$5:$F$33,0,Calculations!$G$5:$G$33,1,Calculations!$C$5:$C$33,"eligible")</f>
        <v>123590.84001414539</v>
      </c>
      <c r="BX37" s="116">
        <f>SUMIFS(Calculations!CC5:CC33,Calculations!$F$5:$F$33,0,Calculations!$G$5:$G$33,1,Calculations!$C$5:$C$33,"eligible")</f>
        <v>126390.12906290698</v>
      </c>
      <c r="BY37" s="116">
        <f>SUMIFS(Calculations!CD5:CD33,Calculations!$F$5:$F$33,0,Calculations!$G$5:$G$33,1,Calculations!$C$5:$C$33,"eligible")</f>
        <v>133163.83909051941</v>
      </c>
      <c r="BZ37" s="116">
        <f>SUMIFS(Calculations!CE5:CE33,Calculations!$F$5:$F$33,0,Calculations!$G$5:$G$33,1,Calculations!$C$5:$C$33,"eligible")</f>
        <v>140018.75610776362</v>
      </c>
      <c r="CA37" s="116">
        <f>SUMIFS(Calculations!CF5:CF33,Calculations!$F$5:$F$33,0,Calculations!$G$5:$G$33,1,Calculations!$C$5:$C$33,"eligible")</f>
        <v>146797.09798367473</v>
      </c>
      <c r="CB37" s="116">
        <f>SUMIFS(Calculations!CG5:CG33,Calculations!$F$5:$F$33,0,Calculations!$G$5:$G$33,1,Calculations!$C$5:$C$33,"eligible")</f>
        <v>153623.56586130505</v>
      </c>
      <c r="CC37" s="116">
        <f>SUMIFS(Calculations!CH5:CH33,Calculations!$F$5:$F$33,0,Calculations!$G$5:$G$33,1,Calculations!$C$5:$C$33,"eligible")</f>
        <v>160521.80658382614</v>
      </c>
      <c r="CD37" s="116">
        <f>SUMIFS(Calculations!CI5:CI33,Calculations!$F$5:$F$33,0,Calculations!$G$5:$G$33,1,Calculations!$C$5:$C$33,"eligible")</f>
        <v>165854.09733207713</v>
      </c>
      <c r="CE37" s="116">
        <f>SUMIFS(Calculations!CJ5:CJ33,Calculations!$F$5:$F$33,0,Calculations!$G$5:$G$33,1,Calculations!$C$5:$C$33,"eligible")</f>
        <v>171186.38808032812</v>
      </c>
      <c r="CF37" s="116">
        <f>SUMIFS(Calculations!CK5:CK33,Calculations!$F$5:$F$33,0,Calculations!$G$5:$G$33,1,Calculations!$C$5:$C$33,"eligible")</f>
        <v>187677.54608065682</v>
      </c>
      <c r="CG37" s="116">
        <f>SUMIFS(Calculations!CL5:CL33,Calculations!$F$5:$F$33,0,Calculations!$G$5:$G$33,1,Calculations!$C$5:$C$33,"eligible")</f>
        <v>204168.70408098551</v>
      </c>
      <c r="CH37" s="116">
        <f>SUMIFS(Calculations!CM5:CM33,Calculations!$F$5:$F$33,0,Calculations!$G$5:$G$33,1,Calculations!$C$5:$C$33,"eligible")</f>
        <v>220659.8620813142</v>
      </c>
      <c r="CI37" s="116">
        <f>SUMIFS(Calculations!CN5:CN33,Calculations!$F$5:$F$33,0,Calculations!$G$5:$G$33,1,Calculations!$C$5:$C$33,"eligible")</f>
        <v>237151.02008164173</v>
      </c>
    </row>
    <row r="38" spans="1:87">
      <c r="B38" s="98" t="s">
        <v>32</v>
      </c>
      <c r="C38" s="116" t="e">
        <f>SUMIFS(Calculations!H5:H33,Calculations!$F$5:$F$33,1,Calculations!$C$5:$C$33,"eligible")</f>
        <v>#REF!</v>
      </c>
      <c r="D38" s="116" t="e">
        <f>SUMIFS(Calculations!I5:I33,Calculations!$F$5:$F$33,1,Calculations!$C$5:$C$33,"eligible")</f>
        <v>#REF!</v>
      </c>
      <c r="E38" s="116" t="e">
        <f>SUMIFS(Calculations!J5:J33,Calculations!$F$5:$F$33,1,Calculations!$C$5:$C$33,"eligible")</f>
        <v>#REF!</v>
      </c>
      <c r="F38" s="116" t="e">
        <f>SUMIFS(Calculations!K5:K33,Calculations!$F$5:$F$33,1,Calculations!$C$5:$C$33,"eligible")</f>
        <v>#REF!</v>
      </c>
      <c r="G38" s="116" t="e">
        <f>SUMIFS(Calculations!L5:L33,Calculations!$F$5:$F$33,1,Calculations!$C$5:$C$33,"eligible")</f>
        <v>#REF!</v>
      </c>
      <c r="H38" s="116" t="e">
        <f>SUMIFS(Calculations!M5:M33,Calculations!$F$5:$F$33,1,Calculations!$C$5:$C$33,"eligible")</f>
        <v>#REF!</v>
      </c>
      <c r="I38" s="116" t="e">
        <f>SUMIFS(Calculations!N5:N33,Calculations!$F$5:$F$33,1,Calculations!$C$5:$C$33,"eligible")</f>
        <v>#REF!</v>
      </c>
      <c r="J38" s="116" t="e">
        <f>SUMIFS(Calculations!O5:O33,Calculations!$F$5:$F$33,1,Calculations!$C$5:$C$33,"eligible")</f>
        <v>#REF!</v>
      </c>
      <c r="K38" s="116" t="e">
        <f>SUMIFS(Calculations!P5:P33,Calculations!$F$5:$F$33,1,Calculations!$C$5:$C$33,"eligible")</f>
        <v>#REF!</v>
      </c>
      <c r="L38" s="116" t="e">
        <f>SUMIFS(Calculations!Q5:Q33,Calculations!$F$5:$F$33,1,Calculations!$C$5:$C$33,"eligible")</f>
        <v>#REF!</v>
      </c>
      <c r="M38" s="116" t="e">
        <f>SUMIFS(Calculations!R5:R33,Calculations!$F$5:$F$33,1,Calculations!$C$5:$C$33,"eligible")</f>
        <v>#REF!</v>
      </c>
      <c r="N38" s="116" t="e">
        <f>SUMIFS(Calculations!S5:S33,Calculations!$F$5:$F$33,1,Calculations!$C$5:$C$33,"eligible")</f>
        <v>#REF!</v>
      </c>
      <c r="O38" s="116" t="e">
        <f>SUMIFS(Calculations!T5:T33,Calculations!$F$5:$F$33,1,Calculations!$C$5:$C$33,"eligible")</f>
        <v>#REF!</v>
      </c>
      <c r="P38" s="116" t="e">
        <f>SUMIFS(Calculations!U5:U33,Calculations!$F$5:$F$33,1,Calculations!$C$5:$C$33,"eligible")</f>
        <v>#REF!</v>
      </c>
      <c r="Q38" s="116" t="e">
        <f>SUMIFS(Calculations!V5:V33,Calculations!$F$5:$F$33,1,Calculations!$C$5:$C$33,"eligible")</f>
        <v>#REF!</v>
      </c>
      <c r="R38" s="116" t="e">
        <f>SUMIFS(Calculations!W5:W33,Calculations!$F$5:$F$33,1,Calculations!$C$5:$C$33,"eligible")</f>
        <v>#REF!</v>
      </c>
      <c r="S38" s="116" t="e">
        <f>SUMIFS(Calculations!X5:X33,Calculations!$F$5:$F$33,1,Calculations!$C$5:$C$33,"eligible")</f>
        <v>#REF!</v>
      </c>
      <c r="T38" s="116" t="e">
        <f>SUMIFS(Calculations!Y5:Y33,Calculations!$F$5:$F$33,1,Calculations!$C$5:$C$33,"eligible")</f>
        <v>#REF!</v>
      </c>
      <c r="U38" s="116" t="e">
        <f>SUMIFS(Calculations!Z5:Z33,Calculations!$F$5:$F$33,1,Calculations!$C$5:$C$33,"eligible")</f>
        <v>#REF!</v>
      </c>
      <c r="V38" s="116" t="e">
        <f>SUMIFS(Calculations!AA5:AA33,Calculations!$F$5:$F$33,1,Calculations!$C$5:$C$33,"eligible")</f>
        <v>#REF!</v>
      </c>
      <c r="W38" s="116" t="e">
        <f>SUMIFS(Calculations!AB5:AB33,Calculations!$F$5:$F$33,1,Calculations!$C$5:$C$33,"eligible")</f>
        <v>#REF!</v>
      </c>
      <c r="X38" s="116" t="e">
        <f>SUMIFS(Calculations!AC5:AC33,Calculations!$F$5:$F$33,1,Calculations!$C$5:$C$33,"eligible")</f>
        <v>#REF!</v>
      </c>
      <c r="Y38" s="116" t="e">
        <f>SUMIFS(Calculations!AD5:AD33,Calculations!$F$5:$F$33,1,Calculations!$C$5:$C$33,"eligible")</f>
        <v>#REF!</v>
      </c>
      <c r="Z38" s="116" t="e">
        <f>SUMIFS(Calculations!AE5:AE33,Calculations!$F$5:$F$33,1,Calculations!$C$5:$C$33,"eligible")</f>
        <v>#REF!</v>
      </c>
      <c r="AA38" s="116" t="e">
        <f>SUMIFS(Calculations!AF5:AF33,Calculations!$F$5:$F$33,1,Calculations!$C$5:$C$33,"eligible")</f>
        <v>#REF!</v>
      </c>
      <c r="AB38" s="116" t="e">
        <f>SUMIFS(Calculations!AG5:AG33,Calculations!$F$5:$F$33,1,Calculations!$C$5:$C$33,"eligible")</f>
        <v>#REF!</v>
      </c>
      <c r="AC38" s="116" t="e">
        <f>SUMIFS(Calculations!AH5:AH33,Calculations!$F$5:$F$33,1,Calculations!$C$5:$C$33,"eligible")</f>
        <v>#REF!</v>
      </c>
      <c r="AD38" s="116" t="e">
        <f>SUMIFS(Calculations!AI5:AI33,Calculations!$F$5:$F$33,1,Calculations!$C$5:$C$33,"eligible")</f>
        <v>#REF!</v>
      </c>
      <c r="AE38" s="116" t="e">
        <f>SUMIFS(Calculations!AJ5:AJ33,Calculations!$F$5:$F$33,1,Calculations!$C$5:$C$33,"eligible")</f>
        <v>#REF!</v>
      </c>
      <c r="AF38" s="116" t="e">
        <f>SUMIFS(Calculations!AK5:AK33,Calculations!$F$5:$F$33,1,Calculations!$C$5:$C$33,"eligible")</f>
        <v>#REF!</v>
      </c>
      <c r="AG38" s="116" t="e">
        <f>SUMIFS(Calculations!AL5:AL33,Calculations!$F$5:$F$33,1,Calculations!$C$5:$C$33,"eligible")</f>
        <v>#REF!</v>
      </c>
      <c r="AH38" s="116" t="e">
        <f>SUMIFS(Calculations!AM5:AM33,Calculations!$F$5:$F$33,1,Calculations!$C$5:$C$33,"eligible")</f>
        <v>#REF!</v>
      </c>
      <c r="AI38" s="116" t="e">
        <f>SUMIFS(Calculations!AN5:AN33,Calculations!$F$5:$F$33,1,Calculations!$C$5:$C$33,"eligible")</f>
        <v>#REF!</v>
      </c>
      <c r="AJ38" s="116" t="e">
        <f>SUMIFS(Calculations!AO5:AO33,Calculations!$F$5:$F$33,1,Calculations!$C$5:$C$33,"eligible")</f>
        <v>#REF!</v>
      </c>
      <c r="AK38" s="116" t="e">
        <f>SUMIFS(Calculations!AP5:AP33,Calculations!$F$5:$F$33,1,Calculations!$C$5:$C$33,"eligible")</f>
        <v>#REF!</v>
      </c>
      <c r="AL38" s="116" t="e">
        <f>SUMIFS(Calculations!AQ5:AQ33,Calculations!$F$5:$F$33,1,Calculations!$C$5:$C$33,"eligible")</f>
        <v>#REF!</v>
      </c>
      <c r="AM38" s="116" t="e">
        <f>SUMIFS(Calculations!AR5:AR33,Calculations!$F$5:$F$33,1,Calculations!$C$5:$C$33,"eligible")</f>
        <v>#REF!</v>
      </c>
      <c r="AN38" s="116" t="e">
        <f>SUMIFS(Calculations!AS5:AS33,Calculations!$F$5:$F$33,1,Calculations!$C$5:$C$33,"eligible")</f>
        <v>#N/A</v>
      </c>
      <c r="AO38" s="116" t="e">
        <f>SUMIFS(Calculations!AT5:AT33,Calculations!$F$5:$F$33,1,Calculations!$C$5:$C$33,"eligible")</f>
        <v>#N/A</v>
      </c>
      <c r="AP38" s="116" t="e">
        <f>SUMIFS(Calculations!AU5:AU33,Calculations!$F$5:$F$33,1,Calculations!$C$5:$C$33,"eligible")</f>
        <v>#N/A</v>
      </c>
      <c r="AQ38" s="116" t="e">
        <f>SUMIFS(Calculations!AV5:AV33,Calculations!$F$5:$F$33,1,Calculations!$C$5:$C$33,"eligible")</f>
        <v>#N/A</v>
      </c>
      <c r="AR38" s="116">
        <f>SUMIFS(Calculations!AW5:AW33,Calculations!$F$5:$F$33,1,Calculations!$C$5:$C$33,"eligible")</f>
        <v>289568.96563444368</v>
      </c>
      <c r="AS38" s="116">
        <f>SUMIFS(Calculations!AX5:AX33,Calculations!$F$5:$F$33,1,Calculations!$C$5:$C$33,"eligible")</f>
        <v>285873.46299102006</v>
      </c>
      <c r="AT38" s="116">
        <f>SUMIFS(Calculations!AY5:AY33,Calculations!$F$5:$F$33,1,Calculations!$C$5:$C$33,"eligible")</f>
        <v>349902.27780205116</v>
      </c>
      <c r="AU38" s="116">
        <f>SUMIFS(Calculations!AZ5:AZ33,Calculations!$F$5:$F$33,1,Calculations!$C$5:$C$33,"eligible")</f>
        <v>407002.65668805462</v>
      </c>
      <c r="AV38" s="116">
        <f>SUMIFS(Calculations!BA5:BA33,Calculations!$F$5:$F$33,1,Calculations!$C$5:$C$33,"eligible")</f>
        <v>417885.82380379637</v>
      </c>
      <c r="AW38" s="116">
        <f>SUMIFS(Calculations!BB5:BB33,Calculations!$F$5:$F$33,1,Calculations!$C$5:$C$33,"eligible")</f>
        <v>407461.64074261056</v>
      </c>
      <c r="AX38" s="116">
        <f>SUMIFS(Calculations!BC5:BC33,Calculations!$F$5:$F$33,1,Calculations!$C$5:$C$33,"eligible")</f>
        <v>390436.21804929781</v>
      </c>
      <c r="AY38" s="116">
        <f>SUMIFS(Calculations!BD5:BD33,Calculations!$F$5:$F$33,1,Calculations!$C$5:$C$33,"eligible")</f>
        <v>316205.7025130291</v>
      </c>
      <c r="AZ38" s="116">
        <f>SUMIFS(Calculations!BE5:BE33,Calculations!$F$5:$F$33,1,Calculations!$C$5:$C$33,"eligible")</f>
        <v>307550.10319580074</v>
      </c>
      <c r="BA38" s="116">
        <f>SUMIFS(Calculations!BF5:BF33,Calculations!$F$5:$F$33,1,Calculations!$C$5:$C$33,"eligible")</f>
        <v>368975.51565184427</v>
      </c>
      <c r="BB38" s="116">
        <f>SUMIFS(Calculations!BG5:BG33,Calculations!$F$5:$F$33,1,Calculations!$C$5:$C$33,"eligible")</f>
        <v>422732.11615051446</v>
      </c>
      <c r="BC38" s="116">
        <f>SUMIFS(Calculations!BH5:BH33,Calculations!$F$5:$F$33,1,Calculations!$C$5:$C$33,"eligible")</f>
        <v>430944.34733931726</v>
      </c>
      <c r="BD38" s="116">
        <f>SUMIFS(Calculations!BI5:BI33,Calculations!$F$5:$F$33,1,Calculations!$C$5:$C$33,"eligible")</f>
        <v>424481.75109426212</v>
      </c>
      <c r="BE38" s="116">
        <f>SUMIFS(Calculations!BJ5:BJ33,Calculations!$F$5:$F$33,1,Calculations!$C$5:$C$33,"eligible")</f>
        <v>411513.20566858357</v>
      </c>
      <c r="BF38" s="116">
        <f>SUMIFS(Calculations!BK5:BK33,Calculations!$F$5:$F$33,1,Calculations!$C$5:$C$33,"eligible")</f>
        <v>341398.57792419509</v>
      </c>
      <c r="BG38" s="116">
        <f>SUMIFS(Calculations!BL5:BL33,Calculations!$F$5:$F$33,1,Calculations!$C$5:$C$33,"eligible")</f>
        <v>336967.79665009218</v>
      </c>
      <c r="BH38" s="116">
        <f>SUMIFS(Calculations!BM5:BM33,Calculations!$F$5:$F$33,1,Calculations!$C$5:$C$33,"eligible")</f>
        <v>401958.49362052919</v>
      </c>
      <c r="BI38" s="116">
        <f>SUMIFS(Calculations!BN5:BN33,Calculations!$F$5:$F$33,1,Calculations!$C$5:$C$33,"eligible")</f>
        <v>459011.06558904058</v>
      </c>
      <c r="BJ38" s="116">
        <f>SUMIFS(Calculations!BO5:BO33,Calculations!$F$5:$F$33,1,Calculations!$C$5:$C$33,"eligible")</f>
        <v>470486.34815036715</v>
      </c>
      <c r="BK38" s="116">
        <f>SUMIFS(Calculations!BP5:BP33,Calculations!$F$5:$F$33,1,Calculations!$C$5:$C$33,"eligible")</f>
        <v>462968.99825931631</v>
      </c>
      <c r="BL38" s="116">
        <f>SUMIFS(Calculations!BQ5:BQ33,Calculations!$F$5:$F$33,1,Calculations!$C$5:$C$33,"eligible")</f>
        <v>448788.94672209205</v>
      </c>
      <c r="BM38" s="116">
        <f>SUMIFS(Calculations!BR5:BR33,Calculations!$F$5:$F$33,1,Calculations!$C$5:$C$33,"eligible")</f>
        <v>377534.7490088637</v>
      </c>
      <c r="BN38" s="116">
        <f>SUMIFS(Calculations!BS5:BS33,Calculations!$F$5:$F$33,1,Calculations!$C$5:$C$33,"eligible")</f>
        <v>371923.42819778022</v>
      </c>
      <c r="BO38" s="116">
        <f>SUMIFS(Calculations!BT5:BT33,Calculations!$F$5:$F$33,1,Calculations!$C$5:$C$33,"eligible")</f>
        <v>435858.97448378266</v>
      </c>
      <c r="BP38" s="116">
        <f>SUMIFS(Calculations!BU5:BU33,Calculations!$F$5:$F$33,1,Calculations!$C$5:$C$33,"eligible")</f>
        <v>491695.92864812107</v>
      </c>
      <c r="BQ38" s="116">
        <f>SUMIFS(Calculations!BV5:BV33,Calculations!$F$5:$F$33,1,Calculations!$C$5:$C$33,"eligible")</f>
        <v>501436.6478518545</v>
      </c>
      <c r="BR38" s="116">
        <f>SUMIFS(Calculations!BW5:BW33,Calculations!$F$5:$F$33,1,Calculations!$C$5:$C$33,"eligible")</f>
        <v>494006.5543583429</v>
      </c>
      <c r="BS38" s="116">
        <f>SUMIFS(Calculations!BX5:BX33,Calculations!$F$5:$F$33,1,Calculations!$C$5:$C$33,"eligible")</f>
        <v>480109.0774236141</v>
      </c>
      <c r="BT38" s="116">
        <f>SUMIFS(Calculations!BY5:BY33,Calculations!$F$5:$F$33,1,Calculations!$C$5:$C$33,"eligible")</f>
        <v>409101.7369335785</v>
      </c>
      <c r="BU38" s="116">
        <f>SUMIFS(Calculations!BZ5:BZ33,Calculations!$F$5:$F$33,1,Calculations!$C$5:$C$33,"eligible")</f>
        <v>403875.4005151061</v>
      </c>
      <c r="BV38" s="116">
        <f>SUMIFS(Calculations!CA5:CA33,Calculations!$F$5:$F$33,1,Calculations!$C$5:$C$33,"eligible")</f>
        <v>467943.62874899374</v>
      </c>
      <c r="BW38" s="116">
        <f>SUMIFS(Calculations!CB5:CB33,Calculations!$F$5:$F$33,1,Calculations!$C$5:$C$33,"eligible")</f>
        <v>524201.41308024456</v>
      </c>
      <c r="BX38" s="116">
        <f>SUMIFS(Calculations!CC5:CC33,Calculations!$F$5:$F$33,1,Calculations!$C$5:$C$33,"eligible")</f>
        <v>534118.1832809624</v>
      </c>
      <c r="BY38" s="116">
        <f>SUMIFS(Calculations!CD5:CD33,Calculations!$F$5:$F$33,1,Calculations!$C$5:$C$33,"eligible")</f>
        <v>523571.70049184858</v>
      </c>
      <c r="BZ38" s="116">
        <f>SUMIFS(Calculations!CE5:CE33,Calculations!$F$5:$F$33,1,Calculations!$C$5:$C$33,"eligible")</f>
        <v>506754.68213714682</v>
      </c>
      <c r="CA38" s="116">
        <f>SUMIFS(Calculations!CF5:CF33,Calculations!$F$5:$F$33,1,Calculations!$C$5:$C$33,"eligible")</f>
        <v>432575.59219305532</v>
      </c>
      <c r="CB38" s="116">
        <f>SUMIFS(Calculations!CG5:CG33,Calculations!$F$5:$F$33,1,Calculations!$C$5:$C$33,"eligible")</f>
        <v>418608.63180388534</v>
      </c>
      <c r="CC38" s="116">
        <f>SUMIFS(Calculations!CH5:CH33,Calculations!$F$5:$F$33,1,Calculations!$C$5:$C$33,"eligible")</f>
        <v>479790.51797158748</v>
      </c>
      <c r="CD38" s="116">
        <f>SUMIFS(Calculations!CI5:CI33,Calculations!$F$5:$F$33,1,Calculations!$C$5:$C$33,"eligible")</f>
        <v>530198.34975353791</v>
      </c>
      <c r="CE38" s="116">
        <f>SUMIFS(Calculations!CJ5:CJ33,Calculations!$F$5:$F$33,1,Calculations!$C$5:$C$33,"eligible")</f>
        <v>534203.97797152994</v>
      </c>
      <c r="CF38" s="116">
        <f>SUMIFS(Calculations!CK5:CK33,Calculations!$F$5:$F$33,1,Calculations!$C$5:$C$33,"eligible")</f>
        <v>519985.05655679095</v>
      </c>
      <c r="CG38" s="116">
        <f>SUMIFS(Calculations!CL5:CL33,Calculations!$F$5:$F$33,1,Calculations!$C$5:$C$33,"eligible")</f>
        <v>499367.55250952055</v>
      </c>
      <c r="CH38" s="116">
        <f>SUMIFS(Calculations!CM5:CM33,Calculations!$F$5:$F$33,1,Calculations!$C$5:$C$33,"eligible")</f>
        <v>421852.3643554016</v>
      </c>
      <c r="CI38" s="116">
        <f>SUMIFS(Calculations!CN5:CN33,Calculations!$F$5:$F$33,1,Calculations!$C$5:$C$33,"eligible")</f>
        <v>410224.49482535385</v>
      </c>
    </row>
    <row r="41" spans="1:87">
      <c r="B41" s="142" t="s">
        <v>433</v>
      </c>
    </row>
    <row r="42" spans="1:87">
      <c r="A42" s="4">
        <v>4</v>
      </c>
      <c r="B42" s="3" t="s">
        <v>33</v>
      </c>
    </row>
    <row r="44" spans="1:87">
      <c r="B44" s="114" t="s">
        <v>20</v>
      </c>
      <c r="C44" s="115">
        <v>44095</v>
      </c>
      <c r="D44" s="115">
        <v>44096</v>
      </c>
      <c r="E44" s="115">
        <v>44097</v>
      </c>
      <c r="F44" s="115">
        <v>44098</v>
      </c>
      <c r="G44" s="115">
        <v>44099</v>
      </c>
      <c r="H44" s="115">
        <v>44100</v>
      </c>
      <c r="I44" s="115">
        <v>44101</v>
      </c>
      <c r="J44" s="115">
        <v>44102</v>
      </c>
      <c r="K44" s="115">
        <v>44103</v>
      </c>
      <c r="L44" s="115">
        <v>44104</v>
      </c>
      <c r="M44" s="115">
        <v>44105</v>
      </c>
      <c r="N44" s="115">
        <v>44106</v>
      </c>
      <c r="O44" s="115">
        <v>44107</v>
      </c>
      <c r="P44" s="115">
        <v>44108</v>
      </c>
      <c r="Q44" s="115">
        <v>44109</v>
      </c>
      <c r="R44" s="115">
        <v>44110</v>
      </c>
      <c r="S44" s="115">
        <v>44111</v>
      </c>
      <c r="T44" s="115">
        <v>44112</v>
      </c>
      <c r="U44" s="115">
        <v>44113</v>
      </c>
      <c r="V44" s="115">
        <v>44114</v>
      </c>
      <c r="W44" s="115">
        <v>44115</v>
      </c>
      <c r="X44" s="115">
        <v>44116</v>
      </c>
      <c r="Y44" s="115">
        <v>44117</v>
      </c>
      <c r="Z44" s="115">
        <v>44118</v>
      </c>
      <c r="AA44" s="115">
        <v>44119</v>
      </c>
      <c r="AB44" s="115">
        <v>44120</v>
      </c>
      <c r="AC44" s="115">
        <v>44121</v>
      </c>
      <c r="AD44" s="115">
        <v>44122</v>
      </c>
      <c r="AE44" s="115">
        <v>44123</v>
      </c>
      <c r="AF44" s="115">
        <v>44124</v>
      </c>
      <c r="AG44" s="115">
        <v>44125</v>
      </c>
      <c r="AH44" s="115">
        <v>44126</v>
      </c>
      <c r="AI44" s="115">
        <v>44127</v>
      </c>
      <c r="AJ44" s="115">
        <v>44128</v>
      </c>
      <c r="AK44" s="115">
        <v>44129</v>
      </c>
      <c r="AL44" s="115">
        <v>44130</v>
      </c>
      <c r="AM44" s="115">
        <v>44131</v>
      </c>
      <c r="AN44" s="115">
        <v>44132</v>
      </c>
      <c r="AO44" s="115">
        <v>44133</v>
      </c>
      <c r="AP44" s="115">
        <v>44134</v>
      </c>
      <c r="AQ44" s="115">
        <v>44135</v>
      </c>
      <c r="AR44" s="115">
        <v>44136</v>
      </c>
      <c r="AS44" s="115">
        <v>44137</v>
      </c>
      <c r="AT44" s="115">
        <v>44138</v>
      </c>
      <c r="AU44" s="115">
        <v>44139</v>
      </c>
      <c r="AV44" s="115">
        <v>44140</v>
      </c>
      <c r="AW44" s="115">
        <v>44141</v>
      </c>
      <c r="AX44" s="115">
        <v>44142</v>
      </c>
      <c r="AY44" s="115">
        <v>44143</v>
      </c>
      <c r="AZ44" s="115">
        <v>44144</v>
      </c>
      <c r="BA44" s="115">
        <v>44145</v>
      </c>
      <c r="BB44" s="115">
        <v>44146</v>
      </c>
      <c r="BC44" s="115">
        <v>44147</v>
      </c>
      <c r="BD44" s="115">
        <v>44148</v>
      </c>
      <c r="BE44" s="115">
        <v>44149</v>
      </c>
      <c r="BF44" s="115">
        <v>44150</v>
      </c>
      <c r="BG44" s="115">
        <v>44151</v>
      </c>
      <c r="BH44" s="115">
        <v>44152</v>
      </c>
      <c r="BI44" s="115">
        <v>44153</v>
      </c>
      <c r="BJ44" s="115">
        <v>44154</v>
      </c>
      <c r="BK44" s="115">
        <v>44155</v>
      </c>
      <c r="BL44" s="115">
        <v>44156</v>
      </c>
      <c r="BM44" s="115">
        <v>44157</v>
      </c>
      <c r="BN44" s="115">
        <v>44158</v>
      </c>
      <c r="BO44" s="115">
        <v>44159</v>
      </c>
      <c r="BP44" s="115">
        <v>44160</v>
      </c>
      <c r="BQ44" s="115">
        <v>44161</v>
      </c>
      <c r="BR44" s="115">
        <v>44162</v>
      </c>
      <c r="BS44" s="115">
        <v>44163</v>
      </c>
      <c r="BT44" s="115">
        <v>44164</v>
      </c>
      <c r="BU44" s="115">
        <v>44165</v>
      </c>
      <c r="BV44" s="115">
        <v>44166</v>
      </c>
      <c r="BW44" s="115">
        <v>44167</v>
      </c>
      <c r="BX44" s="115">
        <v>44168</v>
      </c>
      <c r="BY44" s="115">
        <v>44169</v>
      </c>
      <c r="BZ44" s="115">
        <v>44170</v>
      </c>
      <c r="CA44" s="115">
        <v>44171</v>
      </c>
      <c r="CB44" s="115">
        <v>44172</v>
      </c>
      <c r="CC44" s="115">
        <v>44173</v>
      </c>
      <c r="CD44" s="115">
        <v>44174</v>
      </c>
      <c r="CE44" s="115">
        <v>44175</v>
      </c>
      <c r="CF44" s="115">
        <v>44176</v>
      </c>
      <c r="CG44" s="115">
        <v>44177</v>
      </c>
      <c r="CH44" s="115">
        <v>44178</v>
      </c>
      <c r="CI44" s="115">
        <v>44179</v>
      </c>
    </row>
    <row r="46" spans="1:87">
      <c r="B46" s="101" t="s">
        <v>25</v>
      </c>
      <c r="C46" s="116" t="e">
        <f>INDEX(Calculations!$85:$85,MATCH(C$44,Calculations!$83:$83,0))</f>
        <v>#REF!</v>
      </c>
      <c r="D46" s="116" t="e">
        <f>INDEX(Calculations!$85:$85,MATCH(D$44,Calculations!$83:$83,0))</f>
        <v>#REF!</v>
      </c>
      <c r="E46" s="116" t="e">
        <f>INDEX(Calculations!$85:$85,MATCH(E$44,Calculations!$83:$83,0))</f>
        <v>#REF!</v>
      </c>
      <c r="F46" s="116" t="e">
        <f>INDEX(Calculations!$85:$85,MATCH(F$44,Calculations!$83:$83,0))</f>
        <v>#REF!</v>
      </c>
      <c r="G46" s="116" t="e">
        <f>INDEX(Calculations!$85:$85,MATCH(G$44,Calculations!$83:$83,0))</f>
        <v>#REF!</v>
      </c>
      <c r="H46" s="116" t="e">
        <f>INDEX(Calculations!$85:$85,MATCH(H$44,Calculations!$83:$83,0))</f>
        <v>#REF!</v>
      </c>
      <c r="I46" s="116" t="e">
        <f>INDEX(Calculations!$85:$85,MATCH(I$44,Calculations!$83:$83,0))</f>
        <v>#REF!</v>
      </c>
      <c r="J46" s="116" t="e">
        <f>INDEX(Calculations!$85:$85,MATCH(J$44,Calculations!$83:$83,0))</f>
        <v>#REF!</v>
      </c>
      <c r="K46" s="116" t="e">
        <f>INDEX(Calculations!$85:$85,MATCH(K$44,Calculations!$83:$83,0))</f>
        <v>#REF!</v>
      </c>
      <c r="L46" s="116" t="e">
        <f>INDEX(Calculations!$85:$85,MATCH(L$44,Calculations!$83:$83,0))</f>
        <v>#REF!</v>
      </c>
      <c r="M46" s="116" t="e">
        <f>INDEX(Calculations!$85:$85,MATCH(M$44,Calculations!$83:$83,0))</f>
        <v>#REF!</v>
      </c>
      <c r="N46" s="116" t="e">
        <f>INDEX(Calculations!$85:$85,MATCH(N$44,Calculations!$83:$83,0))</f>
        <v>#REF!</v>
      </c>
      <c r="O46" s="116" t="e">
        <f>INDEX(Calculations!$85:$85,MATCH(O$44,Calculations!$83:$83,0))</f>
        <v>#REF!</v>
      </c>
      <c r="P46" s="116" t="e">
        <f>INDEX(Calculations!$85:$85,MATCH(P$44,Calculations!$83:$83,0))</f>
        <v>#REF!</v>
      </c>
      <c r="Q46" s="116" t="e">
        <f>INDEX(Calculations!$85:$85,MATCH(Q$44,Calculations!$83:$83,0))</f>
        <v>#REF!</v>
      </c>
      <c r="R46" s="116" t="e">
        <f>INDEX(Calculations!$85:$85,MATCH(R$44,Calculations!$83:$83,0))</f>
        <v>#REF!</v>
      </c>
      <c r="S46" s="116" t="e">
        <f>INDEX(Calculations!$85:$85,MATCH(S$44,Calculations!$83:$83,0))</f>
        <v>#REF!</v>
      </c>
      <c r="T46" s="116" t="e">
        <f>INDEX(Calculations!$85:$85,MATCH(T$44,Calculations!$83:$83,0))</f>
        <v>#REF!</v>
      </c>
      <c r="U46" s="116" t="e">
        <f>INDEX(Calculations!$85:$85,MATCH(U$44,Calculations!$83:$83,0))</f>
        <v>#REF!</v>
      </c>
      <c r="V46" s="116" t="e">
        <f>INDEX(Calculations!$85:$85,MATCH(V$44,Calculations!$83:$83,0))</f>
        <v>#REF!</v>
      </c>
      <c r="W46" s="116" t="e">
        <f>INDEX(Calculations!$85:$85,MATCH(W$44,Calculations!$83:$83,0))</f>
        <v>#REF!</v>
      </c>
      <c r="X46" s="116">
        <f>INDEX(Calculations!$85:$85,MATCH(X$44,Calculations!$83:$83,0))</f>
        <v>315810</v>
      </c>
      <c r="Y46" s="116">
        <f>INDEX(Calculations!$85:$85,MATCH(Y$44,Calculations!$83:$83,0))</f>
        <v>321310</v>
      </c>
      <c r="Z46" s="116">
        <f>INDEX(Calculations!$85:$85,MATCH(Z$44,Calculations!$83:$83,0))</f>
        <v>323810</v>
      </c>
      <c r="AA46" s="116">
        <f>INDEX(Calculations!$85:$85,MATCH(AA$44,Calculations!$83:$83,0))</f>
        <v>353310</v>
      </c>
      <c r="AB46" s="116">
        <f>INDEX(Calculations!$85:$85,MATCH(AB$44,Calculations!$83:$83,0))</f>
        <v>360810</v>
      </c>
      <c r="AC46" s="116">
        <f>INDEX(Calculations!$85:$85,MATCH(AC$44,Calculations!$83:$83,0))</f>
        <v>363310</v>
      </c>
      <c r="AD46" s="116">
        <f>INDEX(Calculations!$85:$85,MATCH(AD$44,Calculations!$83:$83,0))</f>
        <v>363310</v>
      </c>
      <c r="AE46" s="116">
        <f>INDEX(Calculations!$85:$85,MATCH(AE$44,Calculations!$83:$83,0))</f>
        <v>381700</v>
      </c>
      <c r="AF46" s="116">
        <f>INDEX(Calculations!$85:$85,MATCH(AF$44,Calculations!$83:$83,0))</f>
        <v>386700</v>
      </c>
      <c r="AG46" s="116">
        <f>INDEX(Calculations!$85:$85,MATCH(AG$44,Calculations!$83:$83,0))</f>
        <v>396700</v>
      </c>
      <c r="AH46" s="116">
        <f>INDEX(Calculations!$85:$85,MATCH(AH$44,Calculations!$83:$83,0))</f>
        <v>387700</v>
      </c>
      <c r="AI46" s="116">
        <f>INDEX(Calculations!$85:$85,MATCH(AI$44,Calculations!$83:$83,0))</f>
        <v>397700</v>
      </c>
      <c r="AJ46" s="116">
        <f>INDEX(Calculations!$85:$85,MATCH(AJ$44,Calculations!$83:$83,0))</f>
        <v>402700</v>
      </c>
      <c r="AK46" s="116">
        <f>INDEX(Calculations!$85:$85,MATCH(AK$44,Calculations!$83:$83,0))</f>
        <v>405700</v>
      </c>
      <c r="AL46" s="116">
        <f>INDEX(Calculations!$85:$85,MATCH(AL$44,Calculations!$83:$83,0))</f>
        <v>427632</v>
      </c>
      <c r="AM46" s="116">
        <f>INDEX(Calculations!$85:$85,MATCH(AM$44,Calculations!$83:$83,0))</f>
        <v>437053</v>
      </c>
      <c r="AN46" s="116">
        <f>INDEX(Calculations!$85:$85,MATCH(AN$44,Calculations!$83:$83,0))</f>
        <v>438978</v>
      </c>
      <c r="AO46" s="116">
        <f>INDEX(Calculations!$85:$85,MATCH(AO$44,Calculations!$83:$83,0))</f>
        <v>464287.00000000006</v>
      </c>
      <c r="AP46" s="116">
        <f>INDEX(Calculations!$85:$85,MATCH(AP$44,Calculations!$83:$83,0))</f>
        <v>476880.00000000006</v>
      </c>
      <c r="AQ46" s="116">
        <f>INDEX(Calculations!$85:$85,MATCH(AQ$44,Calculations!$83:$83,0))</f>
        <v>535145</v>
      </c>
      <c r="AR46" s="116" t="e">
        <f>INDEX(Calculations!$85:$85,MATCH(AR$44,Calculations!$83:$83,0))</f>
        <v>#N/A</v>
      </c>
      <c r="AS46" s="116">
        <f>INDEX(Calculations!$85:$85,MATCH(AS$44,Calculations!$83:$83,0))</f>
        <v>555821.60952380951</v>
      </c>
      <c r="AT46" s="116" t="e">
        <f>INDEX(Calculations!$85:$85,MATCH(AT$44,Calculations!$83:$83,0))</f>
        <v>#N/A</v>
      </c>
      <c r="AU46" s="116" t="e">
        <f>INDEX(Calculations!$85:$85,MATCH(AU$44,Calculations!$83:$83,0))</f>
        <v>#N/A</v>
      </c>
      <c r="AV46" s="116" t="e">
        <f>INDEX(Calculations!$85:$85,MATCH(AV$44,Calculations!$83:$83,0))</f>
        <v>#N/A</v>
      </c>
      <c r="AW46" s="116" t="e">
        <f>INDEX(Calculations!$85:$85,MATCH(AW$44,Calculations!$83:$83,0))</f>
        <v>#N/A</v>
      </c>
      <c r="AX46" s="116" t="e">
        <f>INDEX(Calculations!$85:$85,MATCH(AX$44,Calculations!$83:$83,0))</f>
        <v>#N/A</v>
      </c>
      <c r="AY46" s="116" t="e">
        <f>INDEX(Calculations!$85:$85,MATCH(AY$44,Calculations!$83:$83,0))</f>
        <v>#N/A</v>
      </c>
      <c r="AZ46" s="116">
        <f>INDEX(Calculations!$85:$85,MATCH(AZ$44,Calculations!$83:$83,0))</f>
        <v>581999.22857142845</v>
      </c>
      <c r="BA46" s="116" t="e">
        <f>INDEX(Calculations!$85:$85,MATCH(BA$44,Calculations!$83:$83,0))</f>
        <v>#N/A</v>
      </c>
      <c r="BB46" s="116" t="e">
        <f>INDEX(Calculations!$85:$85,MATCH(BB$44,Calculations!$83:$83,0))</f>
        <v>#N/A</v>
      </c>
      <c r="BC46" s="116" t="e">
        <f>INDEX(Calculations!$85:$85,MATCH(BC$44,Calculations!$83:$83,0))</f>
        <v>#N/A</v>
      </c>
      <c r="BD46" s="116" t="e">
        <f>INDEX(Calculations!$85:$85,MATCH(BD$44,Calculations!$83:$83,0))</f>
        <v>#N/A</v>
      </c>
      <c r="BE46" s="116" t="e">
        <f>INDEX(Calculations!$85:$85,MATCH(BE$44,Calculations!$83:$83,0))</f>
        <v>#N/A</v>
      </c>
      <c r="BF46" s="116" t="e">
        <f>INDEX(Calculations!$85:$85,MATCH(BF$44,Calculations!$83:$83,0))</f>
        <v>#N/A</v>
      </c>
      <c r="BG46" s="116">
        <f>INDEX(Calculations!$85:$85,MATCH(BG$44,Calculations!$83:$83,0))</f>
        <v>601527.32380952372</v>
      </c>
      <c r="BH46" s="116" t="e">
        <f>INDEX(Calculations!$85:$85,MATCH(BH$44,Calculations!$83:$83,0))</f>
        <v>#N/A</v>
      </c>
      <c r="BI46" s="116" t="e">
        <f>INDEX(Calculations!$85:$85,MATCH(BI$44,Calculations!$83:$83,0))</f>
        <v>#N/A</v>
      </c>
      <c r="BJ46" s="116" t="e">
        <f>INDEX(Calculations!$85:$85,MATCH(BJ$44,Calculations!$83:$83,0))</f>
        <v>#N/A</v>
      </c>
      <c r="BK46" s="116" t="e">
        <f>INDEX(Calculations!$85:$85,MATCH(BK$44,Calculations!$83:$83,0))</f>
        <v>#N/A</v>
      </c>
      <c r="BL46" s="116" t="e">
        <f>INDEX(Calculations!$85:$85,MATCH(BL$44,Calculations!$83:$83,0))</f>
        <v>#N/A</v>
      </c>
      <c r="BM46" s="116" t="e">
        <f>INDEX(Calculations!$85:$85,MATCH(BM$44,Calculations!$83:$83,0))</f>
        <v>#N/A</v>
      </c>
      <c r="BN46" s="116">
        <f>INDEX(Calculations!$85:$85,MATCH(BN$44,Calculations!$83:$83,0))</f>
        <v>638149.22857142857</v>
      </c>
      <c r="BO46" s="116" t="e">
        <f>INDEX(Calculations!$85:$85,MATCH(BO$44,Calculations!$83:$83,0))</f>
        <v>#N/A</v>
      </c>
      <c r="BP46" s="116" t="e">
        <f>INDEX(Calculations!$85:$85,MATCH(BP$44,Calculations!$83:$83,0))</f>
        <v>#N/A</v>
      </c>
      <c r="BQ46" s="116" t="e">
        <f>INDEX(Calculations!$85:$85,MATCH(BQ$44,Calculations!$83:$83,0))</f>
        <v>#N/A</v>
      </c>
      <c r="BR46" s="116" t="e">
        <f>INDEX(Calculations!$85:$85,MATCH(BR$44,Calculations!$83:$83,0))</f>
        <v>#N/A</v>
      </c>
      <c r="BS46" s="116" t="e">
        <f>INDEX(Calculations!$85:$85,MATCH(BS$44,Calculations!$83:$83,0))</f>
        <v>#N/A</v>
      </c>
      <c r="BT46" s="116" t="e">
        <f>INDEX(Calculations!$85:$85,MATCH(BT$44,Calculations!$83:$83,0))</f>
        <v>#N/A</v>
      </c>
      <c r="BU46" s="116">
        <f>INDEX(Calculations!$85:$85,MATCH(BU$44,Calculations!$83:$83,0))</f>
        <v>687532.34285714279</v>
      </c>
      <c r="BV46" s="116" t="e">
        <f>INDEX(Calculations!$85:$85,MATCH(BV$44,Calculations!$83:$83,0))</f>
        <v>#N/A</v>
      </c>
      <c r="BW46" s="116" t="e">
        <f>INDEX(Calculations!$85:$85,MATCH(BW$44,Calculations!$83:$83,0))</f>
        <v>#N/A</v>
      </c>
      <c r="BX46" s="116" t="e">
        <f>INDEX(Calculations!$85:$85,MATCH(BX$44,Calculations!$83:$83,0))</f>
        <v>#N/A</v>
      </c>
      <c r="BY46" s="116" t="e">
        <f>INDEX(Calculations!$85:$85,MATCH(BY$44,Calculations!$83:$83,0))</f>
        <v>#N/A</v>
      </c>
      <c r="BZ46" s="116" t="e">
        <f>INDEX(Calculations!$85:$85,MATCH(BZ$44,Calculations!$83:$83,0))</f>
        <v>#N/A</v>
      </c>
      <c r="CA46" s="116" t="e">
        <f>INDEX(Calculations!$85:$85,MATCH(CA$44,Calculations!$83:$83,0))</f>
        <v>#N/A</v>
      </c>
      <c r="CB46" s="116">
        <f>INDEX(Calculations!$85:$85,MATCH(CB$44,Calculations!$83:$83,0))</f>
        <v>763761.1333333333</v>
      </c>
      <c r="CC46" s="116" t="e">
        <f>INDEX(Calculations!$85:$85,MATCH(CC$44,Calculations!$83:$83,0))</f>
        <v>#N/A</v>
      </c>
      <c r="CD46" s="116" t="e">
        <f>INDEX(Calculations!$85:$85,MATCH(CD$44,Calculations!$83:$83,0))</f>
        <v>#N/A</v>
      </c>
      <c r="CE46" s="116" t="e">
        <f>INDEX(Calculations!$85:$85,MATCH(CE$44,Calculations!$83:$83,0))</f>
        <v>#N/A</v>
      </c>
      <c r="CF46" s="116" t="e">
        <f>INDEX(Calculations!$85:$85,MATCH(CF$44,Calculations!$83:$83,0))</f>
        <v>#N/A</v>
      </c>
      <c r="CG46" s="116" t="e">
        <f>INDEX(Calculations!$85:$85,MATCH(CG$44,Calculations!$83:$83,0))</f>
        <v>#N/A</v>
      </c>
      <c r="CH46" s="116" t="e">
        <f>INDEX(Calculations!$85:$85,MATCH(CH$44,Calculations!$83:$83,0))</f>
        <v>#N/A</v>
      </c>
      <c r="CI46" s="116">
        <f>INDEX(Calculations!$85:$85,MATCH(CI$44,Calculations!$83:$83,0))</f>
        <v>835767.08571428573</v>
      </c>
    </row>
    <row r="47" spans="1:87">
      <c r="B47" s="101" t="s">
        <v>34</v>
      </c>
      <c r="C47" s="116">
        <f>SUMIFS(Calculations!H45:H73,Calculations!$F$45:$F$73,0,Calculations!$G$45:$G$73,1,Calculations!$C$45:$C$73,"potentially ineligible")</f>
        <v>0</v>
      </c>
      <c r="D47" s="116">
        <f>SUMIFS(Calculations!I45:I73,Calculations!$F$45:$F$73,0,Calculations!$G$45:$G$73,1,Calculations!$C$45:$C$73,"potentially ineligible")</f>
        <v>0</v>
      </c>
      <c r="E47" s="116">
        <f>SUMIFS(Calculations!J45:J73,Calculations!$F$45:$F$73,0,Calculations!$G$45:$G$73,1,Calculations!$C$45:$C$73,"potentially ineligible")</f>
        <v>0</v>
      </c>
      <c r="F47" s="116">
        <f>SUMIFS(Calculations!K45:K73,Calculations!$F$45:$F$73,0,Calculations!$G$45:$G$73,1,Calculations!$C$45:$C$73,"potentially ineligible")</f>
        <v>0</v>
      </c>
      <c r="G47" s="116">
        <f>SUMIFS(Calculations!L45:L73,Calculations!$F$45:$F$73,0,Calculations!$G$45:$G$73,1,Calculations!$C$45:$C$73,"potentially ineligible")</f>
        <v>0</v>
      </c>
      <c r="H47" s="116">
        <f>SUMIFS(Calculations!M45:M73,Calculations!$F$45:$F$73,0,Calculations!$G$45:$G$73,1,Calculations!$C$45:$C$73,"potentially ineligible")</f>
        <v>0</v>
      </c>
      <c r="I47" s="116">
        <f>SUMIFS(Calculations!N45:N73,Calculations!$F$45:$F$73,0,Calculations!$G$45:$G$73,1,Calculations!$C$45:$C$73,"potentially ineligible")</f>
        <v>0</v>
      </c>
      <c r="J47" s="116">
        <f>SUMIFS(Calculations!O45:O73,Calculations!$F$45:$F$73,0,Calculations!$G$45:$G$73,1,Calculations!$C$45:$C$73,"potentially ineligible")</f>
        <v>0</v>
      </c>
      <c r="K47" s="116">
        <f>SUMIFS(Calculations!P45:P73,Calculations!$F$45:$F$73,0,Calculations!$G$45:$G$73,1,Calculations!$C$45:$C$73,"potentially ineligible")</f>
        <v>0</v>
      </c>
      <c r="L47" s="116">
        <f>SUMIFS(Calculations!Q45:Q73,Calculations!$F$45:$F$73,0,Calculations!$G$45:$G$73,1,Calculations!$C$45:$C$73,"potentially ineligible")</f>
        <v>0</v>
      </c>
      <c r="M47" s="116">
        <f>SUMIFS(Calculations!R45:R73,Calculations!$F$45:$F$73,0,Calculations!$G$45:$G$73,1,Calculations!$C$45:$C$73,"potentially ineligible")</f>
        <v>0</v>
      </c>
      <c r="N47" s="116">
        <f>SUMIFS(Calculations!S45:S73,Calculations!$F$45:$F$73,0,Calculations!$G$45:$G$73,1,Calculations!$C$45:$C$73,"potentially ineligible")</f>
        <v>0</v>
      </c>
      <c r="O47" s="116">
        <f>SUMIFS(Calculations!T45:T73,Calculations!$F$45:$F$73,0,Calculations!$G$45:$G$73,1,Calculations!$C$45:$C$73,"potentially ineligible")</f>
        <v>0</v>
      </c>
      <c r="P47" s="116">
        <f>SUMIFS(Calculations!U45:U73,Calculations!$F$45:$F$73,0,Calculations!$G$45:$G$73,1,Calculations!$C$45:$C$73,"potentially ineligible")</f>
        <v>0</v>
      </c>
      <c r="Q47" s="116">
        <f>SUMIFS(Calculations!V45:V73,Calculations!$F$45:$F$73,0,Calculations!$G$45:$G$73,1,Calculations!$C$45:$C$73,"potentially ineligible")</f>
        <v>0</v>
      </c>
      <c r="R47" s="116">
        <f>SUMIFS(Calculations!W45:W73,Calculations!$F$45:$F$73,0,Calculations!$G$45:$G$73,1,Calculations!$C$45:$C$73,"potentially ineligible")</f>
        <v>0</v>
      </c>
      <c r="S47" s="116">
        <f>SUMIFS(Calculations!X45:X73,Calculations!$F$45:$F$73,0,Calculations!$G$45:$G$73,1,Calculations!$C$45:$C$73,"potentially ineligible")</f>
        <v>0</v>
      </c>
      <c r="T47" s="116">
        <f>SUMIFS(Calculations!Y45:Y73,Calculations!$F$45:$F$73,0,Calculations!$G$45:$G$73,1,Calculations!$C$45:$C$73,"potentially ineligible")</f>
        <v>0</v>
      </c>
      <c r="U47" s="116">
        <f>SUMIFS(Calculations!Z45:Z73,Calculations!$F$45:$F$73,0,Calculations!$G$45:$G$73,1,Calculations!$C$45:$C$73,"potentially ineligible")</f>
        <v>0</v>
      </c>
      <c r="V47" s="116">
        <f>SUMIFS(Calculations!AA45:AA73,Calculations!$F$45:$F$73,0,Calculations!$G$45:$G$73,1,Calculations!$C$45:$C$73,"potentially ineligible")</f>
        <v>0</v>
      </c>
      <c r="W47" s="116">
        <f>SUMIFS(Calculations!AB45:AB73,Calculations!$F$45:$F$73,0,Calculations!$G$45:$G$73,1,Calculations!$C$45:$C$73,"potentially ineligible")</f>
        <v>0</v>
      </c>
      <c r="X47" s="116">
        <f>SUMIFS(Calculations!AC45:AC73,Calculations!$F$45:$F$73,0,Calculations!$G$45:$G$73,1,Calculations!$C$45:$C$73,"potentially ineligible")</f>
        <v>0</v>
      </c>
      <c r="Y47" s="116">
        <f>SUMIFS(Calculations!AD45:AD73,Calculations!$F$45:$F$73,0,Calculations!$G$45:$G$73,1,Calculations!$C$45:$C$73,"potentially ineligible")</f>
        <v>0</v>
      </c>
      <c r="Z47" s="116">
        <f>SUMIFS(Calculations!AE45:AE73,Calculations!$F$45:$F$73,0,Calculations!$G$45:$G$73,1,Calculations!$C$45:$C$73,"potentially ineligible")</f>
        <v>0</v>
      </c>
      <c r="AA47" s="116">
        <f>SUMIFS(Calculations!AF45:AF73,Calculations!$F$45:$F$73,0,Calculations!$G$45:$G$73,1,Calculations!$C$45:$C$73,"potentially ineligible")</f>
        <v>0</v>
      </c>
      <c r="AB47" s="116">
        <f>SUMIFS(Calculations!AG45:AG73,Calculations!$F$45:$F$73,0,Calculations!$G$45:$G$73,1,Calculations!$C$45:$C$73,"potentially ineligible")</f>
        <v>0</v>
      </c>
      <c r="AC47" s="116">
        <f>SUMIFS(Calculations!AH45:AH73,Calculations!$F$45:$F$73,0,Calculations!$G$45:$G$73,1,Calculations!$C$45:$C$73,"potentially ineligible")</f>
        <v>0</v>
      </c>
      <c r="AD47" s="116">
        <f>SUMIFS(Calculations!AI45:AI73,Calculations!$F$45:$F$73,0,Calculations!$G$45:$G$73,1,Calculations!$C$45:$C$73,"potentially ineligible")</f>
        <v>0</v>
      </c>
      <c r="AE47" s="116">
        <f>SUMIFS(Calculations!AJ45:AJ73,Calculations!$F$45:$F$73,0,Calculations!$G$45:$G$73,1,Calculations!$C$45:$C$73,"potentially ineligible")</f>
        <v>0</v>
      </c>
      <c r="AF47" s="116">
        <f>SUMIFS(Calculations!AK45:AK73,Calculations!$F$45:$F$73,0,Calculations!$G$45:$G$73,1,Calculations!$C$45:$C$73,"potentially ineligible")</f>
        <v>0</v>
      </c>
      <c r="AG47" s="116">
        <f>SUMIFS(Calculations!AL45:AL73,Calculations!$F$45:$F$73,0,Calculations!$G$45:$G$73,1,Calculations!$C$45:$C$73,"potentially ineligible")</f>
        <v>0</v>
      </c>
      <c r="AH47" s="116">
        <f>SUMIFS(Calculations!AM45:AM73,Calculations!$F$45:$F$73,0,Calculations!$G$45:$G$73,1,Calculations!$C$45:$C$73,"potentially ineligible")</f>
        <v>0</v>
      </c>
      <c r="AI47" s="116">
        <f>SUMIFS(Calculations!AN45:AN73,Calculations!$F$45:$F$73,0,Calculations!$G$45:$G$73,1,Calculations!$C$45:$C$73,"potentially ineligible")</f>
        <v>0</v>
      </c>
      <c r="AJ47" s="116">
        <f>SUMIFS(Calculations!AO45:AO73,Calculations!$F$45:$F$73,0,Calculations!$G$45:$G$73,1,Calculations!$C$45:$C$73,"potentially ineligible")</f>
        <v>0</v>
      </c>
      <c r="AK47" s="116">
        <f>SUMIFS(Calculations!AP45:AP73,Calculations!$F$45:$F$73,0,Calculations!$G$45:$G$73,1,Calculations!$C$45:$C$73,"potentially ineligible")</f>
        <v>0</v>
      </c>
      <c r="AL47" s="116">
        <f>SUMIFS(Calculations!AQ45:AQ73,Calculations!$F$45:$F$73,0,Calculations!$G$45:$G$73,1,Calculations!$C$45:$C$73,"potentially ineligible")</f>
        <v>0</v>
      </c>
      <c r="AM47" s="116">
        <f>SUMIFS(Calculations!AR45:AR73,Calculations!$F$45:$F$73,0,Calculations!$G$45:$G$73,1,Calculations!$C$45:$C$73,"potentially ineligible")</f>
        <v>0</v>
      </c>
      <c r="AN47" s="116">
        <f>SUMIFS(Calculations!AS45:AS73,Calculations!$F$45:$F$73,0,Calculations!$G$45:$G$73,1,Calculations!$C$45:$C$73,"potentially ineligible")</f>
        <v>0</v>
      </c>
      <c r="AO47" s="116">
        <f>SUMIFS(Calculations!AT45:AT73,Calculations!$F$45:$F$73,0,Calculations!$G$45:$G$73,1,Calculations!$C$45:$C$73,"potentially ineligible")</f>
        <v>0</v>
      </c>
      <c r="AP47" s="116">
        <f>SUMIFS(Calculations!AU45:AU73,Calculations!$F$45:$F$73,0,Calculations!$G$45:$G$73,1,Calculations!$C$45:$C$73,"potentially ineligible")</f>
        <v>0</v>
      </c>
      <c r="AQ47" s="116">
        <f>SUMIFS(Calculations!AV45:AV73,Calculations!$F$45:$F$73,0,Calculations!$G$45:$G$73,1,Calculations!$C$45:$C$73,"potentially ineligible")</f>
        <v>0</v>
      </c>
      <c r="AR47" s="116">
        <f>SUMIFS(Calculations!AW45:AW73,Calculations!$F$45:$F$73,0,Calculations!$G$45:$G$73,1,Calculations!$C$45:$C$73,"potentially ineligible")</f>
        <v>0</v>
      </c>
      <c r="AS47" s="116">
        <f>SUMIFS(Calculations!AX45:AX73,Calculations!$F$45:$F$73,0,Calculations!$G$45:$G$73,1,Calculations!$C$45:$C$73,"potentially ineligible")</f>
        <v>0</v>
      </c>
      <c r="AT47" s="116">
        <f>SUMIFS(Calculations!AY45:AY73,Calculations!$F$45:$F$73,0,Calculations!$G$45:$G$73,1,Calculations!$C$45:$C$73,"potentially ineligible")</f>
        <v>0</v>
      </c>
      <c r="AU47" s="116">
        <f>SUMIFS(Calculations!AZ45:AZ73,Calculations!$F$45:$F$73,0,Calculations!$G$45:$G$73,1,Calculations!$C$45:$C$73,"potentially ineligible")</f>
        <v>0</v>
      </c>
      <c r="AV47" s="116">
        <f>SUMIFS(Calculations!BA45:BA73,Calculations!$F$45:$F$73,0,Calculations!$G$45:$G$73,1,Calculations!$C$45:$C$73,"potentially ineligible")</f>
        <v>0</v>
      </c>
      <c r="AW47" s="116">
        <f>SUMIFS(Calculations!BB45:BB73,Calculations!$F$45:$F$73,0,Calculations!$G$45:$G$73,1,Calculations!$C$45:$C$73,"potentially ineligible")</f>
        <v>0</v>
      </c>
      <c r="AX47" s="116">
        <f>SUMIFS(Calculations!BC45:BC73,Calculations!$F$45:$F$73,0,Calculations!$G$45:$G$73,1,Calculations!$C$45:$C$73,"potentially ineligible")</f>
        <v>0</v>
      </c>
      <c r="AY47" s="116">
        <f>SUMIFS(Calculations!BD45:BD73,Calculations!$F$45:$F$73,0,Calculations!$G$45:$G$73,1,Calculations!$C$45:$C$73,"potentially ineligible")</f>
        <v>0</v>
      </c>
      <c r="AZ47" s="116">
        <f>SUMIFS(Calculations!BE45:BE73,Calculations!$F$45:$F$73,0,Calculations!$G$45:$G$73,1,Calculations!$C$45:$C$73,"potentially ineligible")</f>
        <v>0</v>
      </c>
      <c r="BA47" s="116">
        <f>SUMIFS(Calculations!BF45:BF73,Calculations!$F$45:$F$73,0,Calculations!$G$45:$G$73,1,Calculations!$C$45:$C$73,"potentially ineligible")</f>
        <v>0</v>
      </c>
      <c r="BB47" s="116">
        <f>SUMIFS(Calculations!BG45:BG73,Calculations!$F$45:$F$73,0,Calculations!$G$45:$G$73,1,Calculations!$C$45:$C$73,"potentially ineligible")</f>
        <v>0</v>
      </c>
      <c r="BC47" s="116">
        <f>SUMIFS(Calculations!BH45:BH73,Calculations!$F$45:$F$73,0,Calculations!$G$45:$G$73,1,Calculations!$C$45:$C$73,"potentially ineligible")</f>
        <v>0</v>
      </c>
      <c r="BD47" s="116">
        <f>SUMIFS(Calculations!BI45:BI73,Calculations!$F$45:$F$73,0,Calculations!$G$45:$G$73,1,Calculations!$C$45:$C$73,"potentially ineligible")</f>
        <v>0</v>
      </c>
      <c r="BE47" s="116">
        <f>SUMIFS(Calculations!BJ45:BJ73,Calculations!$F$45:$F$73,0,Calculations!$G$45:$G$73,1,Calculations!$C$45:$C$73,"potentially ineligible")</f>
        <v>0</v>
      </c>
      <c r="BF47" s="116">
        <f>SUMIFS(Calculations!BK45:BK73,Calculations!$F$45:$F$73,0,Calculations!$G$45:$G$73,1,Calculations!$C$45:$C$73,"potentially ineligible")</f>
        <v>0</v>
      </c>
      <c r="BG47" s="116">
        <f>SUMIFS(Calculations!BL45:BL73,Calculations!$F$45:$F$73,0,Calculations!$G$45:$G$73,1,Calculations!$C$45:$C$73,"potentially ineligible")</f>
        <v>0</v>
      </c>
      <c r="BH47" s="116">
        <f>SUMIFS(Calculations!BM45:BM73,Calculations!$F$45:$F$73,0,Calculations!$G$45:$G$73,1,Calculations!$C$45:$C$73,"potentially ineligible")</f>
        <v>0</v>
      </c>
      <c r="BI47" s="116">
        <f>SUMIFS(Calculations!BN45:BN73,Calculations!$F$45:$F$73,0,Calculations!$G$45:$G$73,1,Calculations!$C$45:$C$73,"potentially ineligible")</f>
        <v>0</v>
      </c>
      <c r="BJ47" s="116">
        <f>SUMIFS(Calculations!BO45:BO73,Calculations!$F$45:$F$73,0,Calculations!$G$45:$G$73,1,Calculations!$C$45:$C$73,"potentially ineligible")</f>
        <v>0</v>
      </c>
      <c r="BK47" s="116">
        <f>SUMIFS(Calculations!BP45:BP73,Calculations!$F$45:$F$73,0,Calculations!$G$45:$G$73,1,Calculations!$C$45:$C$73,"potentially ineligible")</f>
        <v>0</v>
      </c>
      <c r="BL47" s="116">
        <f>SUMIFS(Calculations!BQ45:BQ73,Calculations!$F$45:$F$73,0,Calculations!$G$45:$G$73,1,Calculations!$C$45:$C$73,"potentially ineligible")</f>
        <v>0</v>
      </c>
      <c r="BM47" s="116">
        <f>SUMIFS(Calculations!BR45:BR73,Calculations!$F$45:$F$73,0,Calculations!$G$45:$G$73,1,Calculations!$C$45:$C$73,"potentially ineligible")</f>
        <v>0</v>
      </c>
      <c r="BN47" s="116">
        <f>SUMIFS(Calculations!BS45:BS73,Calculations!$F$45:$F$73,0,Calculations!$G$45:$G$73,1,Calculations!$C$45:$C$73,"potentially ineligible")</f>
        <v>0</v>
      </c>
      <c r="BO47" s="116">
        <f>SUMIFS(Calculations!BT45:BT73,Calculations!$F$45:$F$73,0,Calculations!$G$45:$G$73,1,Calculations!$C$45:$C$73,"potentially ineligible")</f>
        <v>0</v>
      </c>
      <c r="BP47" s="116">
        <f>SUMIFS(Calculations!BU45:BU73,Calculations!$F$45:$F$73,0,Calculations!$G$45:$G$73,1,Calculations!$C$45:$C$73,"potentially ineligible")</f>
        <v>0</v>
      </c>
      <c r="BQ47" s="116">
        <f>SUMIFS(Calculations!BV45:BV73,Calculations!$F$45:$F$73,0,Calculations!$G$45:$G$73,1,Calculations!$C$45:$C$73,"potentially ineligible")</f>
        <v>0</v>
      </c>
      <c r="BR47" s="116">
        <f>SUMIFS(Calculations!BW45:BW73,Calculations!$F$45:$F$73,0,Calculations!$G$45:$G$73,1,Calculations!$C$45:$C$73,"potentially ineligible")</f>
        <v>0</v>
      </c>
      <c r="BS47" s="116">
        <f>SUMIFS(Calculations!BX45:BX73,Calculations!$F$45:$F$73,0,Calculations!$G$45:$G$73,1,Calculations!$C$45:$C$73,"potentially ineligible")</f>
        <v>0</v>
      </c>
      <c r="BT47" s="116">
        <f>SUMIFS(Calculations!BY45:BY73,Calculations!$F$45:$F$73,0,Calculations!$G$45:$G$73,1,Calculations!$C$45:$C$73,"potentially ineligible")</f>
        <v>0</v>
      </c>
      <c r="BU47" s="116">
        <f>SUMIFS(Calculations!BZ45:BZ73,Calculations!$F$45:$F$73,0,Calculations!$G$45:$G$73,1,Calculations!$C$45:$C$73,"potentially ineligible")</f>
        <v>0</v>
      </c>
      <c r="BV47" s="116">
        <f>SUMIFS(Calculations!CA45:CA73,Calculations!$F$45:$F$73,0,Calculations!$G$45:$G$73,1,Calculations!$C$45:$C$73,"potentially ineligible")</f>
        <v>0</v>
      </c>
      <c r="BW47" s="116">
        <f>SUMIFS(Calculations!CB45:CB73,Calculations!$F$45:$F$73,0,Calculations!$G$45:$G$73,1,Calculations!$C$45:$C$73,"potentially ineligible")</f>
        <v>0</v>
      </c>
      <c r="BX47" s="116">
        <f>SUMIFS(Calculations!CC45:CC73,Calculations!$F$45:$F$73,0,Calculations!$G$45:$G$73,1,Calculations!$C$45:$C$73,"potentially ineligible")</f>
        <v>0</v>
      </c>
      <c r="BY47" s="116">
        <f>SUMIFS(Calculations!CD45:CD73,Calculations!$F$45:$F$73,0,Calculations!$G$45:$G$73,1,Calculations!$C$45:$C$73,"potentially ineligible")</f>
        <v>0</v>
      </c>
      <c r="BZ47" s="116">
        <f>SUMIFS(Calculations!CE45:CE73,Calculations!$F$45:$F$73,0,Calculations!$G$45:$G$73,1,Calculations!$C$45:$C$73,"potentially ineligible")</f>
        <v>0</v>
      </c>
      <c r="CA47" s="116">
        <f>SUMIFS(Calculations!CF45:CF73,Calculations!$F$45:$F$73,0,Calculations!$G$45:$G$73,1,Calculations!$C$45:$C$73,"potentially ineligible")</f>
        <v>0</v>
      </c>
      <c r="CB47" s="116">
        <f>SUMIFS(Calculations!CG45:CG73,Calculations!$F$45:$F$73,0,Calculations!$G$45:$G$73,1,Calculations!$C$45:$C$73,"potentially ineligible")</f>
        <v>0</v>
      </c>
      <c r="CC47" s="116">
        <f>SUMIFS(Calculations!CH45:CH73,Calculations!$F$45:$F$73,0,Calculations!$G$45:$G$73,1,Calculations!$C$45:$C$73,"potentially ineligible")</f>
        <v>0</v>
      </c>
      <c r="CD47" s="116">
        <f>SUMIFS(Calculations!CI45:CI73,Calculations!$F$45:$F$73,0,Calculations!$G$45:$G$73,1,Calculations!$C$45:$C$73,"potentially ineligible")</f>
        <v>0</v>
      </c>
      <c r="CE47" s="116">
        <f>SUMIFS(Calculations!CJ45:CJ73,Calculations!$F$45:$F$73,0,Calculations!$G$45:$G$73,1,Calculations!$C$45:$C$73,"potentially ineligible")</f>
        <v>0</v>
      </c>
      <c r="CF47" s="116">
        <f>SUMIFS(Calculations!CK45:CK73,Calculations!$F$45:$F$73,0,Calculations!$G$45:$G$73,1,Calculations!$C$45:$C$73,"potentially ineligible")</f>
        <v>0</v>
      </c>
      <c r="CG47" s="116">
        <f>SUMIFS(Calculations!CL45:CL73,Calculations!$F$45:$F$73,0,Calculations!$G$45:$G$73,1,Calculations!$C$45:$C$73,"potentially ineligible")</f>
        <v>0</v>
      </c>
      <c r="CH47" s="116">
        <f>SUMIFS(Calculations!CM45:CM73,Calculations!$F$45:$F$73,0,Calculations!$G$45:$G$73,1,Calculations!$C$45:$C$73,"potentially ineligible")</f>
        <v>0</v>
      </c>
      <c r="CI47" s="116">
        <f>SUMIFS(Calculations!CN45:CN73,Calculations!$F$45:$F$73,0,Calculations!$G$45:$G$73,1,Calculations!$C$45:$C$73,"potentially ineligible")</f>
        <v>0</v>
      </c>
    </row>
    <row r="48" spans="1:87">
      <c r="B48" s="101" t="s">
        <v>35</v>
      </c>
      <c r="C48" s="116">
        <f>SUMIFS(Calculations!H45:H73,Calculations!$F$45:$F$73,1,Calculations!$C$45:$C$73,"potentially ineligible")</f>
        <v>0</v>
      </c>
      <c r="D48" s="116">
        <f>SUMIFS(Calculations!I45:I73,Calculations!$F$45:$F$73,1,Calculations!$C$45:$C$73,"potentially ineligible")</f>
        <v>0</v>
      </c>
      <c r="E48" s="116">
        <f>SUMIFS(Calculations!J45:J73,Calculations!$F$45:$F$73,1,Calculations!$C$45:$C$73,"potentially ineligible")</f>
        <v>0</v>
      </c>
      <c r="F48" s="116">
        <f>SUMIFS(Calculations!K45:K73,Calculations!$F$45:$F$73,1,Calculations!$C$45:$C$73,"potentially ineligible")</f>
        <v>0</v>
      </c>
      <c r="G48" s="116">
        <f>SUMIFS(Calculations!L45:L73,Calculations!$F$45:$F$73,1,Calculations!$C$45:$C$73,"potentially ineligible")</f>
        <v>0</v>
      </c>
      <c r="H48" s="116">
        <f>SUMIFS(Calculations!M45:M73,Calculations!$F$45:$F$73,1,Calculations!$C$45:$C$73,"potentially ineligible")</f>
        <v>0</v>
      </c>
      <c r="I48" s="116">
        <f>SUMIFS(Calculations!N45:N73,Calculations!$F$45:$F$73,1,Calculations!$C$45:$C$73,"potentially ineligible")</f>
        <v>0</v>
      </c>
      <c r="J48" s="116">
        <f>SUMIFS(Calculations!O45:O73,Calculations!$F$45:$F$73,1,Calculations!$C$45:$C$73,"potentially ineligible")</f>
        <v>0</v>
      </c>
      <c r="K48" s="116">
        <f>SUMIFS(Calculations!P45:P73,Calculations!$F$45:$F$73,1,Calculations!$C$45:$C$73,"potentially ineligible")</f>
        <v>0</v>
      </c>
      <c r="L48" s="116">
        <f>SUMIFS(Calculations!Q45:Q73,Calculations!$F$45:$F$73,1,Calculations!$C$45:$C$73,"potentially ineligible")</f>
        <v>0</v>
      </c>
      <c r="M48" s="116">
        <f>SUMIFS(Calculations!R45:R73,Calculations!$F$45:$F$73,1,Calculations!$C$45:$C$73,"potentially ineligible")</f>
        <v>0</v>
      </c>
      <c r="N48" s="116">
        <f>SUMIFS(Calculations!S45:S73,Calculations!$F$45:$F$73,1,Calculations!$C$45:$C$73,"potentially ineligible")</f>
        <v>0</v>
      </c>
      <c r="O48" s="116">
        <f>SUMIFS(Calculations!T45:T73,Calculations!$F$45:$F$73,1,Calculations!$C$45:$C$73,"potentially ineligible")</f>
        <v>0</v>
      </c>
      <c r="P48" s="116">
        <f>SUMIFS(Calculations!U45:U73,Calculations!$F$45:$F$73,1,Calculations!$C$45:$C$73,"potentially ineligible")</f>
        <v>0</v>
      </c>
      <c r="Q48" s="116">
        <f>SUMIFS(Calculations!V45:V73,Calculations!$F$45:$F$73,1,Calculations!$C$45:$C$73,"potentially ineligible")</f>
        <v>0</v>
      </c>
      <c r="R48" s="116">
        <f>SUMIFS(Calculations!W45:W73,Calculations!$F$45:$F$73,1,Calculations!$C$45:$C$73,"potentially ineligible")</f>
        <v>0</v>
      </c>
      <c r="S48" s="116">
        <f>SUMIFS(Calculations!X45:X73,Calculations!$F$45:$F$73,1,Calculations!$C$45:$C$73,"potentially ineligible")</f>
        <v>0</v>
      </c>
      <c r="T48" s="116">
        <f>SUMIFS(Calculations!Y45:Y73,Calculations!$F$45:$F$73,1,Calculations!$C$45:$C$73,"potentially ineligible")</f>
        <v>0</v>
      </c>
      <c r="U48" s="116">
        <f>SUMIFS(Calculations!Z45:Z73,Calculations!$F$45:$F$73,1,Calculations!$C$45:$C$73,"potentially ineligible")</f>
        <v>0</v>
      </c>
      <c r="V48" s="116">
        <f>SUMIFS(Calculations!AA45:AA73,Calculations!$F$45:$F$73,1,Calculations!$C$45:$C$73,"potentially ineligible")</f>
        <v>0</v>
      </c>
      <c r="W48" s="116">
        <f>SUMIFS(Calculations!AB45:AB73,Calculations!$F$45:$F$73,1,Calculations!$C$45:$C$73,"potentially ineligible")</f>
        <v>0</v>
      </c>
      <c r="X48" s="116">
        <f>SUMIFS(Calculations!AC45:AC73,Calculations!$F$45:$F$73,1,Calculations!$C$45:$C$73,"potentially ineligible")</f>
        <v>0</v>
      </c>
      <c r="Y48" s="116">
        <f>SUMIFS(Calculations!AD45:AD73,Calculations!$F$45:$F$73,1,Calculations!$C$45:$C$73,"potentially ineligible")</f>
        <v>0</v>
      </c>
      <c r="Z48" s="116">
        <f>SUMIFS(Calculations!AE45:AE73,Calculations!$F$45:$F$73,1,Calculations!$C$45:$C$73,"potentially ineligible")</f>
        <v>0</v>
      </c>
      <c r="AA48" s="116">
        <f>SUMIFS(Calculations!AF45:AF73,Calculations!$F$45:$F$73,1,Calculations!$C$45:$C$73,"potentially ineligible")</f>
        <v>0</v>
      </c>
      <c r="AB48" s="116">
        <f>SUMIFS(Calculations!AG45:AG73,Calculations!$F$45:$F$73,1,Calculations!$C$45:$C$73,"potentially ineligible")</f>
        <v>0</v>
      </c>
      <c r="AC48" s="116">
        <f>SUMIFS(Calculations!AH45:AH73,Calculations!$F$45:$F$73,1,Calculations!$C$45:$C$73,"potentially ineligible")</f>
        <v>0</v>
      </c>
      <c r="AD48" s="116">
        <f>SUMIFS(Calculations!AI45:AI73,Calculations!$F$45:$F$73,1,Calculations!$C$45:$C$73,"potentially ineligible")</f>
        <v>0</v>
      </c>
      <c r="AE48" s="116">
        <f>SUMIFS(Calculations!AJ45:AJ73,Calculations!$F$45:$F$73,1,Calculations!$C$45:$C$73,"potentially ineligible")</f>
        <v>0</v>
      </c>
      <c r="AF48" s="116">
        <f>SUMIFS(Calculations!AK45:AK73,Calculations!$F$45:$F$73,1,Calculations!$C$45:$C$73,"potentially ineligible")</f>
        <v>0</v>
      </c>
      <c r="AG48" s="116">
        <f>SUMIFS(Calculations!AL45:AL73,Calculations!$F$45:$F$73,1,Calculations!$C$45:$C$73,"potentially ineligible")</f>
        <v>0</v>
      </c>
      <c r="AH48" s="116">
        <f>SUMIFS(Calculations!AM45:AM73,Calculations!$F$45:$F$73,1,Calculations!$C$45:$C$73,"potentially ineligible")</f>
        <v>0</v>
      </c>
      <c r="AI48" s="116">
        <f>SUMIFS(Calculations!AN45:AN73,Calculations!$F$45:$F$73,1,Calculations!$C$45:$C$73,"potentially ineligible")</f>
        <v>0</v>
      </c>
      <c r="AJ48" s="116">
        <f>SUMIFS(Calculations!AO45:AO73,Calculations!$F$45:$F$73,1,Calculations!$C$45:$C$73,"potentially ineligible")</f>
        <v>0</v>
      </c>
      <c r="AK48" s="116">
        <f>SUMIFS(Calculations!AP45:AP73,Calculations!$F$45:$F$73,1,Calculations!$C$45:$C$73,"potentially ineligible")</f>
        <v>0</v>
      </c>
      <c r="AL48" s="116">
        <f>SUMIFS(Calculations!AQ45:AQ73,Calculations!$F$45:$F$73,1,Calculations!$C$45:$C$73,"potentially ineligible")</f>
        <v>0</v>
      </c>
      <c r="AM48" s="116">
        <f>SUMIFS(Calculations!AR45:AR73,Calculations!$F$45:$F$73,1,Calculations!$C$45:$C$73,"potentially ineligible")</f>
        <v>0</v>
      </c>
      <c r="AN48" s="116">
        <f>SUMIFS(Calculations!AS45:AS73,Calculations!$F$45:$F$73,1,Calculations!$C$45:$C$73,"potentially ineligible")</f>
        <v>0</v>
      </c>
      <c r="AO48" s="116">
        <f>SUMIFS(Calculations!AT45:AT73,Calculations!$F$45:$F$73,1,Calculations!$C$45:$C$73,"potentially ineligible")</f>
        <v>0</v>
      </c>
      <c r="AP48" s="116">
        <f>SUMIFS(Calculations!AU45:AU73,Calculations!$F$45:$F$73,1,Calculations!$C$45:$C$73,"potentially ineligible")</f>
        <v>0</v>
      </c>
      <c r="AQ48" s="116">
        <f>SUMIFS(Calculations!AV45:AV73,Calculations!$F$45:$F$73,1,Calculations!$C$45:$C$73,"potentially ineligible")</f>
        <v>0</v>
      </c>
      <c r="AR48" s="116">
        <f>SUMIFS(Calculations!AW45:AW73,Calculations!$F$45:$F$73,1,Calculations!$C$45:$C$73,"potentially ineligible")</f>
        <v>0</v>
      </c>
      <c r="AS48" s="116">
        <f>SUMIFS(Calculations!AX45:AX73,Calculations!$F$45:$F$73,1,Calculations!$C$45:$C$73,"potentially ineligible")</f>
        <v>0</v>
      </c>
      <c r="AT48" s="116">
        <f>SUMIFS(Calculations!AY45:AY73,Calculations!$F$45:$F$73,1,Calculations!$C$45:$C$73,"potentially ineligible")</f>
        <v>0</v>
      </c>
      <c r="AU48" s="116">
        <f>SUMIFS(Calculations!AZ45:AZ73,Calculations!$F$45:$F$73,1,Calculations!$C$45:$C$73,"potentially ineligible")</f>
        <v>0</v>
      </c>
      <c r="AV48" s="116">
        <f>SUMIFS(Calculations!BA45:BA73,Calculations!$F$45:$F$73,1,Calculations!$C$45:$C$73,"potentially ineligible")</f>
        <v>0</v>
      </c>
      <c r="AW48" s="116">
        <f>SUMIFS(Calculations!BB45:BB73,Calculations!$F$45:$F$73,1,Calculations!$C$45:$C$73,"potentially ineligible")</f>
        <v>0</v>
      </c>
      <c r="AX48" s="116">
        <f>SUMIFS(Calculations!BC45:BC73,Calculations!$F$45:$F$73,1,Calculations!$C$45:$C$73,"potentially ineligible")</f>
        <v>0</v>
      </c>
      <c r="AY48" s="116">
        <f>SUMIFS(Calculations!BD45:BD73,Calculations!$F$45:$F$73,1,Calculations!$C$45:$C$73,"potentially ineligible")</f>
        <v>0</v>
      </c>
      <c r="AZ48" s="116">
        <f>SUMIFS(Calculations!BE45:BE73,Calculations!$F$45:$F$73,1,Calculations!$C$45:$C$73,"potentially ineligible")</f>
        <v>0</v>
      </c>
      <c r="BA48" s="116">
        <f>SUMIFS(Calculations!BF45:BF73,Calculations!$F$45:$F$73,1,Calculations!$C$45:$C$73,"potentially ineligible")</f>
        <v>0</v>
      </c>
      <c r="BB48" s="116">
        <f>SUMIFS(Calculations!BG45:BG73,Calculations!$F$45:$F$73,1,Calculations!$C$45:$C$73,"potentially ineligible")</f>
        <v>0</v>
      </c>
      <c r="BC48" s="116">
        <f>SUMIFS(Calculations!BH45:BH73,Calculations!$F$45:$F$73,1,Calculations!$C$45:$C$73,"potentially ineligible")</f>
        <v>0</v>
      </c>
      <c r="BD48" s="116">
        <f>SUMIFS(Calculations!BI45:BI73,Calculations!$F$45:$F$73,1,Calculations!$C$45:$C$73,"potentially ineligible")</f>
        <v>0</v>
      </c>
      <c r="BE48" s="116">
        <f>SUMIFS(Calculations!BJ45:BJ73,Calculations!$F$45:$F$73,1,Calculations!$C$45:$C$73,"potentially ineligible")</f>
        <v>0</v>
      </c>
      <c r="BF48" s="116">
        <f>SUMIFS(Calculations!BK45:BK73,Calculations!$F$45:$F$73,1,Calculations!$C$45:$C$73,"potentially ineligible")</f>
        <v>0</v>
      </c>
      <c r="BG48" s="116">
        <f>SUMIFS(Calculations!BL45:BL73,Calculations!$F$45:$F$73,1,Calculations!$C$45:$C$73,"potentially ineligible")</f>
        <v>0</v>
      </c>
      <c r="BH48" s="116">
        <f>SUMIFS(Calculations!BM45:BM73,Calculations!$F$45:$F$73,1,Calculations!$C$45:$C$73,"potentially ineligible")</f>
        <v>0</v>
      </c>
      <c r="BI48" s="116">
        <f>SUMIFS(Calculations!BN45:BN73,Calculations!$F$45:$F$73,1,Calculations!$C$45:$C$73,"potentially ineligible")</f>
        <v>0</v>
      </c>
      <c r="BJ48" s="116">
        <f>SUMIFS(Calculations!BO45:BO73,Calculations!$F$45:$F$73,1,Calculations!$C$45:$C$73,"potentially ineligible")</f>
        <v>0</v>
      </c>
      <c r="BK48" s="116">
        <f>SUMIFS(Calculations!BP45:BP73,Calculations!$F$45:$F$73,1,Calculations!$C$45:$C$73,"potentially ineligible")</f>
        <v>0</v>
      </c>
      <c r="BL48" s="116">
        <f>SUMIFS(Calculations!BQ45:BQ73,Calculations!$F$45:$F$73,1,Calculations!$C$45:$C$73,"potentially ineligible")</f>
        <v>0</v>
      </c>
      <c r="BM48" s="116">
        <f>SUMIFS(Calculations!BR45:BR73,Calculations!$F$45:$F$73,1,Calculations!$C$45:$C$73,"potentially ineligible")</f>
        <v>0</v>
      </c>
      <c r="BN48" s="116">
        <f>SUMIFS(Calculations!BS45:BS73,Calculations!$F$45:$F$73,1,Calculations!$C$45:$C$73,"potentially ineligible")</f>
        <v>0</v>
      </c>
      <c r="BO48" s="116">
        <f>SUMIFS(Calculations!BT45:BT73,Calculations!$F$45:$F$73,1,Calculations!$C$45:$C$73,"potentially ineligible")</f>
        <v>0</v>
      </c>
      <c r="BP48" s="116">
        <f>SUMIFS(Calculations!BU45:BU73,Calculations!$F$45:$F$73,1,Calculations!$C$45:$C$73,"potentially ineligible")</f>
        <v>0</v>
      </c>
      <c r="BQ48" s="116">
        <f>SUMIFS(Calculations!BV45:BV73,Calculations!$F$45:$F$73,1,Calculations!$C$45:$C$73,"potentially ineligible")</f>
        <v>0</v>
      </c>
      <c r="BR48" s="116">
        <f>SUMIFS(Calculations!BW45:BW73,Calculations!$F$45:$F$73,1,Calculations!$C$45:$C$73,"potentially ineligible")</f>
        <v>0</v>
      </c>
      <c r="BS48" s="116">
        <f>SUMIFS(Calculations!BX45:BX73,Calculations!$F$45:$F$73,1,Calculations!$C$45:$C$73,"potentially ineligible")</f>
        <v>0</v>
      </c>
      <c r="BT48" s="116">
        <f>SUMIFS(Calculations!BY45:BY73,Calculations!$F$45:$F$73,1,Calculations!$C$45:$C$73,"potentially ineligible")</f>
        <v>0</v>
      </c>
      <c r="BU48" s="116">
        <f>SUMIFS(Calculations!BZ45:BZ73,Calculations!$F$45:$F$73,1,Calculations!$C$45:$C$73,"potentially ineligible")</f>
        <v>0</v>
      </c>
      <c r="BV48" s="116">
        <f>SUMIFS(Calculations!CA45:CA73,Calculations!$F$45:$F$73,1,Calculations!$C$45:$C$73,"potentially ineligible")</f>
        <v>0</v>
      </c>
      <c r="BW48" s="116">
        <f>SUMIFS(Calculations!CB45:CB73,Calculations!$F$45:$F$73,1,Calculations!$C$45:$C$73,"potentially ineligible")</f>
        <v>0</v>
      </c>
      <c r="BX48" s="116">
        <f>SUMIFS(Calculations!CC45:CC73,Calculations!$F$45:$F$73,1,Calculations!$C$45:$C$73,"potentially ineligible")</f>
        <v>0</v>
      </c>
      <c r="BY48" s="116">
        <f>SUMIFS(Calculations!CD45:CD73,Calculations!$F$45:$F$73,1,Calculations!$C$45:$C$73,"potentially ineligible")</f>
        <v>0</v>
      </c>
      <c r="BZ48" s="116">
        <f>SUMIFS(Calculations!CE45:CE73,Calculations!$F$45:$F$73,1,Calculations!$C$45:$C$73,"potentially ineligible")</f>
        <v>0</v>
      </c>
      <c r="CA48" s="116">
        <f>SUMIFS(Calculations!CF45:CF73,Calculations!$F$45:$F$73,1,Calculations!$C$45:$C$73,"potentially ineligible")</f>
        <v>0</v>
      </c>
      <c r="CB48" s="116">
        <f>SUMIFS(Calculations!CG45:CG73,Calculations!$F$45:$F$73,1,Calculations!$C$45:$C$73,"potentially ineligible")</f>
        <v>0</v>
      </c>
      <c r="CC48" s="116">
        <f>SUMIFS(Calculations!CH45:CH73,Calculations!$F$45:$F$73,1,Calculations!$C$45:$C$73,"potentially ineligible")</f>
        <v>0</v>
      </c>
      <c r="CD48" s="116">
        <f>SUMIFS(Calculations!CI45:CI73,Calculations!$F$45:$F$73,1,Calculations!$C$45:$C$73,"potentially ineligible")</f>
        <v>0</v>
      </c>
      <c r="CE48" s="116">
        <f>SUMIFS(Calculations!CJ45:CJ73,Calculations!$F$45:$F$73,1,Calculations!$C$45:$C$73,"potentially ineligible")</f>
        <v>0</v>
      </c>
      <c r="CF48" s="116">
        <f>SUMIFS(Calculations!CK45:CK73,Calculations!$F$45:$F$73,1,Calculations!$C$45:$C$73,"potentially ineligible")</f>
        <v>0</v>
      </c>
      <c r="CG48" s="116">
        <f>SUMIFS(Calculations!CL45:CL73,Calculations!$F$45:$F$73,1,Calculations!$C$45:$C$73,"potentially ineligible")</f>
        <v>0</v>
      </c>
      <c r="CH48" s="116">
        <f>SUMIFS(Calculations!CM45:CM73,Calculations!$F$45:$F$73,1,Calculations!$C$45:$C$73,"potentially ineligible")</f>
        <v>0</v>
      </c>
      <c r="CI48" s="116">
        <f>SUMIFS(Calculations!CN45:CN73,Calculations!$F$45:$F$73,1,Calculations!$C$45:$C$73,"potentially ineligible")</f>
        <v>0</v>
      </c>
    </row>
    <row r="49" spans="1:87">
      <c r="B49" s="98" t="s">
        <v>36</v>
      </c>
      <c r="C49" s="116" t="e">
        <f>SUMIFS(Calculations!H45:H73,Calculations!$F$45:$F$73,0,Calculations!$G$45:$G$73,1,Calculations!$C$45:$C$73,"eligible")</f>
        <v>#REF!</v>
      </c>
      <c r="D49" s="116" t="e">
        <f>SUMIFS(Calculations!I45:I73,Calculations!$F$45:$F$73,0,Calculations!$G$45:$G$73,1,Calculations!$C$45:$C$73,"eligible")</f>
        <v>#REF!</v>
      </c>
      <c r="E49" s="116" t="e">
        <f>SUMIFS(Calculations!J45:J73,Calculations!$F$45:$F$73,0,Calculations!$G$45:$G$73,1,Calculations!$C$45:$C$73,"eligible")</f>
        <v>#REF!</v>
      </c>
      <c r="F49" s="116" t="e">
        <f>SUMIFS(Calculations!K45:K73,Calculations!$F$45:$F$73,0,Calculations!$G$45:$G$73,1,Calculations!$C$45:$C$73,"eligible")</f>
        <v>#REF!</v>
      </c>
      <c r="G49" s="116" t="e">
        <f>SUMIFS(Calculations!L45:L73,Calculations!$F$45:$F$73,0,Calculations!$G$45:$G$73,1,Calculations!$C$45:$C$73,"eligible")</f>
        <v>#REF!</v>
      </c>
      <c r="H49" s="116" t="e">
        <f>SUMIFS(Calculations!M45:M73,Calculations!$F$45:$F$73,0,Calculations!$G$45:$G$73,1,Calculations!$C$45:$C$73,"eligible")</f>
        <v>#REF!</v>
      </c>
      <c r="I49" s="116" t="e">
        <f>SUMIFS(Calculations!N45:N73,Calculations!$F$45:$F$73,0,Calculations!$G$45:$G$73,1,Calculations!$C$45:$C$73,"eligible")</f>
        <v>#REF!</v>
      </c>
      <c r="J49" s="116" t="e">
        <f>SUMIFS(Calculations!O45:O73,Calculations!$F$45:$F$73,0,Calculations!$G$45:$G$73,1,Calculations!$C$45:$C$73,"eligible")</f>
        <v>#REF!</v>
      </c>
      <c r="K49" s="116" t="e">
        <f>SUMIFS(Calculations!P45:P73,Calculations!$F$45:$F$73,0,Calculations!$G$45:$G$73,1,Calculations!$C$45:$C$73,"eligible")</f>
        <v>#REF!</v>
      </c>
      <c r="L49" s="116" t="e">
        <f>SUMIFS(Calculations!Q45:Q73,Calculations!$F$45:$F$73,0,Calculations!$G$45:$G$73,1,Calculations!$C$45:$C$73,"eligible")</f>
        <v>#REF!</v>
      </c>
      <c r="M49" s="116" t="e">
        <f>SUMIFS(Calculations!R45:R73,Calculations!$F$45:$F$73,0,Calculations!$G$45:$G$73,1,Calculations!$C$45:$C$73,"eligible")</f>
        <v>#REF!</v>
      </c>
      <c r="N49" s="116" t="e">
        <f>SUMIFS(Calculations!S45:S73,Calculations!$F$45:$F$73,0,Calculations!$G$45:$G$73,1,Calculations!$C$45:$C$73,"eligible")</f>
        <v>#REF!</v>
      </c>
      <c r="O49" s="116" t="e">
        <f>SUMIFS(Calculations!T45:T73,Calculations!$F$45:$F$73,0,Calculations!$G$45:$G$73,1,Calculations!$C$45:$C$73,"eligible")</f>
        <v>#REF!</v>
      </c>
      <c r="P49" s="116" t="e">
        <f>SUMIFS(Calculations!U45:U73,Calculations!$F$45:$F$73,0,Calculations!$G$45:$G$73,1,Calculations!$C$45:$C$73,"eligible")</f>
        <v>#REF!</v>
      </c>
      <c r="Q49" s="116" t="e">
        <f>SUMIFS(Calculations!V45:V73,Calculations!$F$45:$F$73,0,Calculations!$G$45:$G$73,1,Calculations!$C$45:$C$73,"eligible")</f>
        <v>#REF!</v>
      </c>
      <c r="R49" s="116" t="e">
        <f>SUMIFS(Calculations!W45:W73,Calculations!$F$45:$F$73,0,Calculations!$G$45:$G$73,1,Calculations!$C$45:$C$73,"eligible")</f>
        <v>#REF!</v>
      </c>
      <c r="S49" s="116" t="e">
        <f>SUMIFS(Calculations!X45:X73,Calculations!$F$45:$F$73,0,Calculations!$G$45:$G$73,1,Calculations!$C$45:$C$73,"eligible")</f>
        <v>#REF!</v>
      </c>
      <c r="T49" s="116" t="e">
        <f>SUMIFS(Calculations!Y45:Y73,Calculations!$F$45:$F$73,0,Calculations!$G$45:$G$73,1,Calculations!$C$45:$C$73,"eligible")</f>
        <v>#REF!</v>
      </c>
      <c r="U49" s="116" t="e">
        <f>SUMIFS(Calculations!Z45:Z73,Calculations!$F$45:$F$73,0,Calculations!$G$45:$G$73,1,Calculations!$C$45:$C$73,"eligible")</f>
        <v>#REF!</v>
      </c>
      <c r="V49" s="116" t="e">
        <f>SUMIFS(Calculations!AA45:AA73,Calculations!$F$45:$F$73,0,Calculations!$G$45:$G$73,1,Calculations!$C$45:$C$73,"eligible")</f>
        <v>#REF!</v>
      </c>
      <c r="W49" s="116" t="e">
        <f>SUMIFS(Calculations!AB45:AB73,Calculations!$F$45:$F$73,0,Calculations!$G$45:$G$73,1,Calculations!$C$45:$C$73,"eligible")</f>
        <v>#REF!</v>
      </c>
      <c r="X49" s="116" t="e">
        <f>SUMIFS(Calculations!AC45:AC73,Calculations!$F$45:$F$73,0,Calculations!$G$45:$G$73,1,Calculations!$C$45:$C$73,"eligible")</f>
        <v>#REF!</v>
      </c>
      <c r="Y49" s="116" t="e">
        <f>SUMIFS(Calculations!AD45:AD73,Calculations!$F$45:$F$73,0,Calculations!$G$45:$G$73,1,Calculations!$C$45:$C$73,"eligible")</f>
        <v>#REF!</v>
      </c>
      <c r="Z49" s="116" t="e">
        <f>SUMIFS(Calculations!AE45:AE73,Calculations!$F$45:$F$73,0,Calculations!$G$45:$G$73,1,Calculations!$C$45:$C$73,"eligible")</f>
        <v>#REF!</v>
      </c>
      <c r="AA49" s="116" t="e">
        <f>SUMIFS(Calculations!AF45:AF73,Calculations!$F$45:$F$73,0,Calculations!$G$45:$G$73,1,Calculations!$C$45:$C$73,"eligible")</f>
        <v>#REF!</v>
      </c>
      <c r="AB49" s="116" t="e">
        <f>SUMIFS(Calculations!AG45:AG73,Calculations!$F$45:$F$73,0,Calculations!$G$45:$G$73,1,Calculations!$C$45:$C$73,"eligible")</f>
        <v>#REF!</v>
      </c>
      <c r="AC49" s="116" t="e">
        <f>SUMIFS(Calculations!AH45:AH73,Calculations!$F$45:$F$73,0,Calculations!$G$45:$G$73,1,Calculations!$C$45:$C$73,"eligible")</f>
        <v>#REF!</v>
      </c>
      <c r="AD49" s="116" t="e">
        <f>SUMIFS(Calculations!AI45:AI73,Calculations!$F$45:$F$73,0,Calculations!$G$45:$G$73,1,Calculations!$C$45:$C$73,"eligible")</f>
        <v>#REF!</v>
      </c>
      <c r="AE49" s="116" t="e">
        <f>SUMIFS(Calculations!AJ45:AJ73,Calculations!$F$45:$F$73,0,Calculations!$G$45:$G$73,1,Calculations!$C$45:$C$73,"eligible")</f>
        <v>#REF!</v>
      </c>
      <c r="AF49" s="116" t="e">
        <f>SUMIFS(Calculations!AK45:AK73,Calculations!$F$45:$F$73,0,Calculations!$G$45:$G$73,1,Calculations!$C$45:$C$73,"eligible")</f>
        <v>#REF!</v>
      </c>
      <c r="AG49" s="116" t="e">
        <f>SUMIFS(Calculations!AL45:AL73,Calculations!$F$45:$F$73,0,Calculations!$G$45:$G$73,1,Calculations!$C$45:$C$73,"eligible")</f>
        <v>#REF!</v>
      </c>
      <c r="AH49" s="116" t="e">
        <f>SUMIFS(Calculations!AM45:AM73,Calculations!$F$45:$F$73,0,Calculations!$G$45:$G$73,1,Calculations!$C$45:$C$73,"eligible")</f>
        <v>#REF!</v>
      </c>
      <c r="AI49" s="116" t="e">
        <f>SUMIFS(Calculations!AN45:AN73,Calculations!$F$45:$F$73,0,Calculations!$G$45:$G$73,1,Calculations!$C$45:$C$73,"eligible")</f>
        <v>#REF!</v>
      </c>
      <c r="AJ49" s="116" t="e">
        <f>SUMIFS(Calculations!AO45:AO73,Calculations!$F$45:$F$73,0,Calculations!$G$45:$G$73,1,Calculations!$C$45:$C$73,"eligible")</f>
        <v>#REF!</v>
      </c>
      <c r="AK49" s="116" t="e">
        <f>SUMIFS(Calculations!AP45:AP73,Calculations!$F$45:$F$73,0,Calculations!$G$45:$G$73,1,Calculations!$C$45:$C$73,"eligible")</f>
        <v>#REF!</v>
      </c>
      <c r="AL49" s="116" t="e">
        <f>SUMIFS(Calculations!AQ45:AQ73,Calculations!$F$45:$F$73,0,Calculations!$G$45:$G$73,1,Calculations!$C$45:$C$73,"eligible")</f>
        <v>#REF!</v>
      </c>
      <c r="AM49" s="116" t="e">
        <f>SUMIFS(Calculations!AR45:AR73,Calculations!$F$45:$F$73,0,Calculations!$G$45:$G$73,1,Calculations!$C$45:$C$73,"eligible")</f>
        <v>#REF!</v>
      </c>
      <c r="AN49" s="116" t="e">
        <f>SUMIFS(Calculations!AS45:AS73,Calculations!$F$45:$F$73,0,Calculations!$G$45:$G$73,1,Calculations!$C$45:$C$73,"eligible")</f>
        <v>#REF!</v>
      </c>
      <c r="AO49" s="116" t="e">
        <f>SUMIFS(Calculations!AT45:AT73,Calculations!$F$45:$F$73,0,Calculations!$G$45:$G$73,1,Calculations!$C$45:$C$73,"eligible")</f>
        <v>#REF!</v>
      </c>
      <c r="AP49" s="116" t="e">
        <f>SUMIFS(Calculations!AU45:AU73,Calculations!$F$45:$F$73,0,Calculations!$G$45:$G$73,1,Calculations!$C$45:$C$73,"eligible")</f>
        <v>#REF!</v>
      </c>
      <c r="AQ49" s="116" t="e">
        <f>SUMIFS(Calculations!AV45:AV73,Calculations!$F$45:$F$73,0,Calculations!$G$45:$G$73,1,Calculations!$C$45:$C$73,"eligible")</f>
        <v>#REF!</v>
      </c>
      <c r="AR49" s="116">
        <f>SUMIFS(Calculations!AW45:AW73,Calculations!$F$45:$F$73,0,Calculations!$G$45:$G$73,1,Calculations!$C$45:$C$73,"eligible")</f>
        <v>101448.7269103111</v>
      </c>
      <c r="AS49" s="116">
        <f>SUMIFS(Calculations!AX45:AX73,Calculations!$F$45:$F$73,0,Calculations!$G$45:$G$73,1,Calculations!$C$45:$C$73,"eligible")</f>
        <v>98782.661860432228</v>
      </c>
      <c r="AT49" s="116">
        <f>SUMIFS(Calculations!AY45:AY73,Calculations!$F$45:$F$73,0,Calculations!$G$45:$G$73,1,Calculations!$C$45:$C$73,"eligible")</f>
        <v>95305.201367445159</v>
      </c>
      <c r="AU49" s="116">
        <f>SUMIFS(Calculations!AZ45:AZ73,Calculations!$F$45:$F$73,0,Calculations!$G$45:$G$73,1,Calculations!$C$45:$C$73,"eligible")</f>
        <v>91814.288057372803</v>
      </c>
      <c r="AV49" s="116">
        <f>SUMIFS(Calculations!BA45:BA73,Calculations!$F$45:$F$73,0,Calculations!$G$45:$G$73,1,Calculations!$C$45:$C$73,"eligible")</f>
        <v>88891.506354427518</v>
      </c>
      <c r="AW49" s="116">
        <f>SUMIFS(Calculations!BB45:BB73,Calculations!$F$45:$F$73,0,Calculations!$G$45:$G$73,1,Calculations!$C$45:$C$73,"eligible")</f>
        <v>91094.352046191445</v>
      </c>
      <c r="AX49" s="116">
        <f>SUMIFS(Calculations!BC45:BC73,Calculations!$F$45:$F$73,0,Calculations!$G$45:$G$73,1,Calculations!$C$45:$C$73,"eligible")</f>
        <v>93212.075063462355</v>
      </c>
      <c r="AY49" s="116">
        <f>SUMIFS(Calculations!BD45:BD73,Calculations!$F$45:$F$73,0,Calculations!$G$45:$G$73,1,Calculations!$C$45:$C$73,"eligible")</f>
        <v>95220.203572916944</v>
      </c>
      <c r="AZ49" s="116">
        <f>SUMIFS(Calculations!BE45:BE73,Calculations!$F$45:$F$73,0,Calculations!$G$45:$G$73,1,Calculations!$C$45:$C$73,"eligible")</f>
        <v>97232.839356302298</v>
      </c>
      <c r="BA49" s="116">
        <f>SUMIFS(Calculations!BF45:BF73,Calculations!$F$45:$F$73,0,Calculations!$G$45:$G$73,1,Calculations!$C$45:$C$73,"eligible")</f>
        <v>98880.279363959955</v>
      </c>
      <c r="BB49" s="116">
        <f>SUMIFS(Calculations!BG45:BG73,Calculations!$F$45:$F$73,0,Calculations!$G$45:$G$73,1,Calculations!$C$45:$C$73,"eligible")</f>
        <v>100628.10148893751</v>
      </c>
      <c r="BC49" s="116">
        <f>SUMIFS(Calculations!BH45:BH73,Calculations!$F$45:$F$73,0,Calculations!$G$45:$G$73,1,Calculations!$C$45:$C$73,"eligible")</f>
        <v>102519.47949197529</v>
      </c>
      <c r="BD49" s="116">
        <f>SUMIFS(Calculations!BI45:BI73,Calculations!$F$45:$F$73,0,Calculations!$G$45:$G$73,1,Calculations!$C$45:$C$73,"eligible")</f>
        <v>101638.72604193632</v>
      </c>
      <c r="BE49" s="116">
        <f>SUMIFS(Calculations!BJ45:BJ73,Calculations!$F$45:$F$73,0,Calculations!$G$45:$G$73,1,Calculations!$C$45:$C$73,"eligible")</f>
        <v>100595.12504782743</v>
      </c>
      <c r="BF49" s="116">
        <f>SUMIFS(Calculations!BK45:BK73,Calculations!$F$45:$F$73,0,Calculations!$G$45:$G$73,1,Calculations!$C$45:$C$73,"eligible")</f>
        <v>99733.907057385935</v>
      </c>
      <c r="BG49" s="116">
        <f>SUMIFS(Calculations!BL45:BL73,Calculations!$F$45:$F$73,0,Calculations!$G$45:$G$73,1,Calculations!$C$45:$C$73,"eligible")</f>
        <v>98861.026924828082</v>
      </c>
      <c r="BH49" s="116">
        <f>SUMIFS(Calculations!BM45:BM73,Calculations!$F$45:$F$73,0,Calculations!$G$45:$G$73,1,Calculations!$C$45:$C$73,"eligible")</f>
        <v>98074.173015715744</v>
      </c>
      <c r="BI49" s="116">
        <f>SUMIFS(Calculations!BN45:BN73,Calculations!$F$45:$F$73,0,Calculations!$G$45:$G$73,1,Calculations!$C$45:$C$73,"eligible")</f>
        <v>97403.442775398755</v>
      </c>
      <c r="BJ49" s="116">
        <f>SUMIFS(Calculations!BO45:BO73,Calculations!$F$45:$F$73,0,Calculations!$G$45:$G$73,1,Calculations!$C$45:$C$73,"eligible")</f>
        <v>96877.030238933192</v>
      </c>
      <c r="BK49" s="116">
        <f>SUMIFS(Calculations!BP45:BP73,Calculations!$F$45:$F$73,0,Calculations!$G$45:$G$73,1,Calculations!$C$45:$C$73,"eligible")</f>
        <v>97863.431829449371</v>
      </c>
      <c r="BL49" s="116">
        <f>SUMIFS(Calculations!BQ45:BQ73,Calculations!$F$45:$F$73,0,Calculations!$G$45:$G$73,1,Calculations!$C$45:$C$73,"eligible")</f>
        <v>99005.682105783766</v>
      </c>
      <c r="BM49" s="116">
        <f>SUMIFS(Calculations!BR45:BR73,Calculations!$F$45:$F$73,0,Calculations!$G$45:$G$73,1,Calculations!$C$45:$C$73,"eligible")</f>
        <v>100415.86947869949</v>
      </c>
      <c r="BN49" s="116">
        <f>SUMIFS(Calculations!BS45:BS73,Calculations!$F$45:$F$73,0,Calculations!$G$45:$G$73,1,Calculations!$C$45:$C$73,"eligible")</f>
        <v>101808.85425256559</v>
      </c>
      <c r="BO49" s="116">
        <f>SUMIFS(Calculations!BT45:BT73,Calculations!$F$45:$F$73,0,Calculations!$G$45:$G$73,1,Calculations!$C$45:$C$73,"eligible")</f>
        <v>103342.72973487913</v>
      </c>
      <c r="BP49" s="116">
        <f>SUMIFS(Calculations!BU45:BU73,Calculations!$F$45:$F$73,0,Calculations!$G$45:$G$73,1,Calculations!$C$45:$C$73,"eligible")</f>
        <v>104975.73211034278</v>
      </c>
      <c r="BQ49" s="116">
        <f>SUMIFS(Calculations!BV45:BV73,Calculations!$F$45:$F$73,0,Calculations!$G$45:$G$73,1,Calculations!$C$45:$C$73,"eligible")</f>
        <v>106670.25113918904</v>
      </c>
      <c r="BR49" s="116">
        <f>SUMIFS(Calculations!BW45:BW73,Calculations!$F$45:$F$73,0,Calculations!$G$45:$G$73,1,Calculations!$C$45:$C$73,"eligible")</f>
        <v>109475.87911088823</v>
      </c>
      <c r="BS49" s="116">
        <f>SUMIFS(Calculations!BX45:BX73,Calculations!$F$45:$F$73,0,Calculations!$G$45:$G$73,1,Calculations!$C$45:$C$73,"eligible")</f>
        <v>112281.17605386335</v>
      </c>
      <c r="BT49" s="116">
        <f>SUMIFS(Calculations!BY45:BY73,Calculations!$F$45:$F$73,0,Calculations!$G$45:$G$73,1,Calculations!$C$45:$C$73,"eligible")</f>
        <v>115233.36024133766</v>
      </c>
      <c r="BU49" s="116">
        <f>SUMIFS(Calculations!BZ45:BZ73,Calculations!$F$45:$F$73,0,Calculations!$G$45:$G$73,1,Calculations!$C$45:$C$73,"eligible")</f>
        <v>118102.83019806861</v>
      </c>
      <c r="BV49" s="116">
        <f>SUMIFS(Calculations!CA45:CA73,Calculations!$F$45:$F$73,0,Calculations!$G$45:$G$73,1,Calculations!$C$45:$C$73,"eligible")</f>
        <v>120794.17901969177</v>
      </c>
      <c r="BW49" s="116">
        <f>SUMIFS(Calculations!CB45:CB73,Calculations!$F$45:$F$73,0,Calculations!$G$45:$G$73,1,Calculations!$C$45:$C$73,"eligible")</f>
        <v>123590.84001414539</v>
      </c>
      <c r="BX49" s="116">
        <f>SUMIFS(Calculations!CC45:CC73,Calculations!$F$45:$F$73,0,Calculations!$G$45:$G$73,1,Calculations!$C$45:$C$73,"eligible")</f>
        <v>126390.12906290698</v>
      </c>
      <c r="BY49" s="116">
        <f>SUMIFS(Calculations!CD45:CD73,Calculations!$F$45:$F$73,0,Calculations!$G$45:$G$73,1,Calculations!$C$45:$C$73,"eligible")</f>
        <v>133163.83909051938</v>
      </c>
      <c r="BZ49" s="116">
        <f>SUMIFS(Calculations!CE45:CE73,Calculations!$F$45:$F$73,0,Calculations!$G$45:$G$73,1,Calculations!$C$45:$C$73,"eligible")</f>
        <v>140018.75610776362</v>
      </c>
      <c r="CA49" s="116">
        <f>SUMIFS(Calculations!CF45:CF73,Calculations!$F$45:$F$73,0,Calculations!$G$45:$G$73,1,Calculations!$C$45:$C$73,"eligible")</f>
        <v>146797.09798367473</v>
      </c>
      <c r="CB49" s="116">
        <f>SUMIFS(Calculations!CG45:CG73,Calculations!$F$45:$F$73,0,Calculations!$G$45:$G$73,1,Calculations!$C$45:$C$73,"eligible")</f>
        <v>153623.56586130505</v>
      </c>
      <c r="CC49" s="116">
        <f>SUMIFS(Calculations!CH45:CH73,Calculations!$F$45:$F$73,0,Calculations!$G$45:$G$73,1,Calculations!$C$45:$C$73,"eligible")</f>
        <v>160521.80658382614</v>
      </c>
      <c r="CD49" s="116">
        <f>SUMIFS(Calculations!CI45:CI73,Calculations!$F$45:$F$73,0,Calculations!$G$45:$G$73,1,Calculations!$C$45:$C$73,"eligible")</f>
        <v>165854.09733207713</v>
      </c>
      <c r="CE49" s="116">
        <f>SUMIFS(Calculations!CJ45:CJ73,Calculations!$F$45:$F$73,0,Calculations!$G$45:$G$73,1,Calculations!$C$45:$C$73,"eligible")</f>
        <v>171186.38808032812</v>
      </c>
      <c r="CF49" s="116">
        <f>SUMIFS(Calculations!CK45:CK73,Calculations!$F$45:$F$73,0,Calculations!$G$45:$G$73,1,Calculations!$C$45:$C$73,"eligible")</f>
        <v>187677.54608065682</v>
      </c>
      <c r="CG49" s="116">
        <f>SUMIFS(Calculations!CL45:CL73,Calculations!$F$45:$F$73,0,Calculations!$G$45:$G$73,1,Calculations!$C$45:$C$73,"eligible")</f>
        <v>204168.70408098551</v>
      </c>
      <c r="CH49" s="116">
        <f>SUMIFS(Calculations!CM45:CM73,Calculations!$F$45:$F$73,0,Calculations!$G$45:$G$73,1,Calculations!$C$45:$C$73,"eligible")</f>
        <v>220659.8620813142</v>
      </c>
      <c r="CI49" s="116">
        <f>SUMIFS(Calculations!CN45:CN73,Calculations!$F$45:$F$73,0,Calculations!$G$45:$G$73,1,Calculations!$C$45:$C$73,"eligible")</f>
        <v>237151.02008164173</v>
      </c>
    </row>
    <row r="50" spans="1:87">
      <c r="B50" s="98" t="s">
        <v>37</v>
      </c>
      <c r="C50" s="116" t="e">
        <f>SUMIFS(Calculations!H45:H73,Calculations!$F$45:$F$73,1,Calculations!$C$45:$C$73,"eligible")</f>
        <v>#REF!</v>
      </c>
      <c r="D50" s="116" t="e">
        <f>SUMIFS(Calculations!I45:I73,Calculations!$F$45:$F$73,1,Calculations!$C$45:$C$73,"eligible")</f>
        <v>#REF!</v>
      </c>
      <c r="E50" s="116" t="e">
        <f>SUMIFS(Calculations!J45:J73,Calculations!$F$45:$F$73,1,Calculations!$C$45:$C$73,"eligible")</f>
        <v>#REF!</v>
      </c>
      <c r="F50" s="116" t="e">
        <f>SUMIFS(Calculations!K45:K73,Calculations!$F$45:$F$73,1,Calculations!$C$45:$C$73,"eligible")</f>
        <v>#REF!</v>
      </c>
      <c r="G50" s="116" t="e">
        <f>SUMIFS(Calculations!L45:L73,Calculations!$F$45:$F$73,1,Calculations!$C$45:$C$73,"eligible")</f>
        <v>#REF!</v>
      </c>
      <c r="H50" s="116" t="e">
        <f>SUMIFS(Calculations!M45:M73,Calculations!$F$45:$F$73,1,Calculations!$C$45:$C$73,"eligible")</f>
        <v>#REF!</v>
      </c>
      <c r="I50" s="116" t="e">
        <f>SUMIFS(Calculations!N45:N73,Calculations!$F$45:$F$73,1,Calculations!$C$45:$C$73,"eligible")</f>
        <v>#REF!</v>
      </c>
      <c r="J50" s="116" t="e">
        <f>SUMIFS(Calculations!O45:O73,Calculations!$F$45:$F$73,1,Calculations!$C$45:$C$73,"eligible")</f>
        <v>#REF!</v>
      </c>
      <c r="K50" s="116" t="e">
        <f>SUMIFS(Calculations!P45:P73,Calculations!$F$45:$F$73,1,Calculations!$C$45:$C$73,"eligible")</f>
        <v>#REF!</v>
      </c>
      <c r="L50" s="116" t="e">
        <f>SUMIFS(Calculations!Q45:Q73,Calculations!$F$45:$F$73,1,Calculations!$C$45:$C$73,"eligible")</f>
        <v>#REF!</v>
      </c>
      <c r="M50" s="116" t="e">
        <f>SUMIFS(Calculations!R45:R73,Calculations!$F$45:$F$73,1,Calculations!$C$45:$C$73,"eligible")</f>
        <v>#REF!</v>
      </c>
      <c r="N50" s="116" t="e">
        <f>SUMIFS(Calculations!S45:S73,Calculations!$F$45:$F$73,1,Calculations!$C$45:$C$73,"eligible")</f>
        <v>#REF!</v>
      </c>
      <c r="O50" s="116" t="e">
        <f>SUMIFS(Calculations!T45:T73,Calculations!$F$45:$F$73,1,Calculations!$C$45:$C$73,"eligible")</f>
        <v>#REF!</v>
      </c>
      <c r="P50" s="116" t="e">
        <f>SUMIFS(Calculations!U45:U73,Calculations!$F$45:$F$73,1,Calculations!$C$45:$C$73,"eligible")</f>
        <v>#REF!</v>
      </c>
      <c r="Q50" s="116" t="e">
        <f>SUMIFS(Calculations!V45:V73,Calculations!$F$45:$F$73,1,Calculations!$C$45:$C$73,"eligible")</f>
        <v>#REF!</v>
      </c>
      <c r="R50" s="116" t="e">
        <f>SUMIFS(Calculations!W45:W73,Calculations!$F$45:$F$73,1,Calculations!$C$45:$C$73,"eligible")</f>
        <v>#REF!</v>
      </c>
      <c r="S50" s="116" t="e">
        <f>SUMIFS(Calculations!X45:X73,Calculations!$F$45:$F$73,1,Calculations!$C$45:$C$73,"eligible")</f>
        <v>#REF!</v>
      </c>
      <c r="T50" s="116" t="e">
        <f>SUMIFS(Calculations!Y45:Y73,Calculations!$F$45:$F$73,1,Calculations!$C$45:$C$73,"eligible")</f>
        <v>#REF!</v>
      </c>
      <c r="U50" s="116" t="e">
        <f>SUMIFS(Calculations!Z45:Z73,Calculations!$F$45:$F$73,1,Calculations!$C$45:$C$73,"eligible")</f>
        <v>#REF!</v>
      </c>
      <c r="V50" s="116" t="e">
        <f>SUMIFS(Calculations!AA45:AA73,Calculations!$F$45:$F$73,1,Calculations!$C$45:$C$73,"eligible")</f>
        <v>#REF!</v>
      </c>
      <c r="W50" s="116" t="e">
        <f>SUMIFS(Calculations!AB45:AB73,Calculations!$F$45:$F$73,1,Calculations!$C$45:$C$73,"eligible")</f>
        <v>#REF!</v>
      </c>
      <c r="X50" s="116" t="e">
        <f>SUMIFS(Calculations!AC45:AC73,Calculations!$F$45:$F$73,1,Calculations!$C$45:$C$73,"eligible")</f>
        <v>#REF!</v>
      </c>
      <c r="Y50" s="116" t="e">
        <f>SUMIFS(Calculations!AD45:AD73,Calculations!$F$45:$F$73,1,Calculations!$C$45:$C$73,"eligible")</f>
        <v>#REF!</v>
      </c>
      <c r="Z50" s="116" t="e">
        <f>SUMIFS(Calculations!AE45:AE73,Calculations!$F$45:$F$73,1,Calculations!$C$45:$C$73,"eligible")</f>
        <v>#REF!</v>
      </c>
      <c r="AA50" s="116" t="e">
        <f>SUMIFS(Calculations!AF45:AF73,Calculations!$F$45:$F$73,1,Calculations!$C$45:$C$73,"eligible")</f>
        <v>#REF!</v>
      </c>
      <c r="AB50" s="116" t="e">
        <f>SUMIFS(Calculations!AG45:AG73,Calculations!$F$45:$F$73,1,Calculations!$C$45:$C$73,"eligible")</f>
        <v>#REF!</v>
      </c>
      <c r="AC50" s="116" t="e">
        <f>SUMIFS(Calculations!AH45:AH73,Calculations!$F$45:$F$73,1,Calculations!$C$45:$C$73,"eligible")</f>
        <v>#REF!</v>
      </c>
      <c r="AD50" s="116" t="e">
        <f>SUMIFS(Calculations!AI45:AI73,Calculations!$F$45:$F$73,1,Calculations!$C$45:$C$73,"eligible")</f>
        <v>#REF!</v>
      </c>
      <c r="AE50" s="116" t="e">
        <f>SUMIFS(Calculations!AJ45:AJ73,Calculations!$F$45:$F$73,1,Calculations!$C$45:$C$73,"eligible")</f>
        <v>#REF!</v>
      </c>
      <c r="AF50" s="116" t="e">
        <f>SUMIFS(Calculations!AK45:AK73,Calculations!$F$45:$F$73,1,Calculations!$C$45:$C$73,"eligible")</f>
        <v>#REF!</v>
      </c>
      <c r="AG50" s="116" t="e">
        <f>SUMIFS(Calculations!AL45:AL73,Calculations!$F$45:$F$73,1,Calculations!$C$45:$C$73,"eligible")</f>
        <v>#REF!</v>
      </c>
      <c r="AH50" s="116" t="e">
        <f>SUMIFS(Calculations!AM45:AM73,Calculations!$F$45:$F$73,1,Calculations!$C$45:$C$73,"eligible")</f>
        <v>#REF!</v>
      </c>
      <c r="AI50" s="116" t="e">
        <f>SUMIFS(Calculations!AN45:AN73,Calculations!$F$45:$F$73,1,Calculations!$C$45:$C$73,"eligible")</f>
        <v>#REF!</v>
      </c>
      <c r="AJ50" s="116" t="e">
        <f>SUMIFS(Calculations!AO45:AO73,Calculations!$F$45:$F$73,1,Calculations!$C$45:$C$73,"eligible")</f>
        <v>#REF!</v>
      </c>
      <c r="AK50" s="116" t="e">
        <f>SUMIFS(Calculations!AP45:AP73,Calculations!$F$45:$F$73,1,Calculations!$C$45:$C$73,"eligible")</f>
        <v>#REF!</v>
      </c>
      <c r="AL50" s="116" t="e">
        <f>SUMIFS(Calculations!AQ45:AQ73,Calculations!$F$45:$F$73,1,Calculations!$C$45:$C$73,"eligible")</f>
        <v>#REF!</v>
      </c>
      <c r="AM50" s="116" t="e">
        <f>SUMIFS(Calculations!AR45:AR73,Calculations!$F$45:$F$73,1,Calculations!$C$45:$C$73,"eligible")</f>
        <v>#REF!</v>
      </c>
      <c r="AN50" s="116" t="e">
        <f>SUMIFS(Calculations!AS45:AS73,Calculations!$F$45:$F$73,1,Calculations!$C$45:$C$73,"eligible")</f>
        <v>#REF!</v>
      </c>
      <c r="AO50" s="116" t="e">
        <f>SUMIFS(Calculations!AT45:AT73,Calculations!$F$45:$F$73,1,Calculations!$C$45:$C$73,"eligible")</f>
        <v>#REF!</v>
      </c>
      <c r="AP50" s="116" t="e">
        <f>SUMIFS(Calculations!AU45:AU73,Calculations!$F$45:$F$73,1,Calculations!$C$45:$C$73,"eligible")</f>
        <v>#REF!</v>
      </c>
      <c r="AQ50" s="116" t="e">
        <f>SUMIFS(Calculations!AV45:AV73,Calculations!$F$45:$F$73,1,Calculations!$C$45:$C$73,"eligible")</f>
        <v>#REF!</v>
      </c>
      <c r="AR50" s="116">
        <f>SUMIFS(Calculations!AW45:AW73,Calculations!$F$45:$F$73,1,Calculations!$C$45:$C$73,"eligible")</f>
        <v>395160.62290550582</v>
      </c>
      <c r="AS50" s="116">
        <f>SUMIFS(Calculations!AX45:AX73,Calculations!$F$45:$F$73,1,Calculations!$C$45:$C$73,"eligible")</f>
        <v>404974.04885500373</v>
      </c>
      <c r="AT50" s="116">
        <f>SUMIFS(Calculations!AY45:AY73,Calculations!$F$45:$F$73,1,Calculations!$C$45:$C$73,"eligible")</f>
        <v>414660.34581823234</v>
      </c>
      <c r="AU50" s="116">
        <f>SUMIFS(Calculations!AZ45:AZ73,Calculations!$F$45:$F$73,1,Calculations!$C$45:$C$73,"eligible")</f>
        <v>424147.76220539905</v>
      </c>
      <c r="AV50" s="116">
        <f>SUMIFS(Calculations!BA45:BA73,Calculations!$F$45:$F$73,1,Calculations!$C$45:$C$73,"eligible")</f>
        <v>429225.09509512148</v>
      </c>
      <c r="AW50" s="116">
        <f>SUMIFS(Calculations!BB45:BB73,Calculations!$F$45:$F$73,1,Calculations!$C$45:$C$73,"eligible")</f>
        <v>428284.18575763667</v>
      </c>
      <c r="AX50" s="116">
        <f>SUMIFS(Calculations!BC45:BC73,Calculations!$F$45:$F$73,1,Calculations!$C$45:$C$73,"eligible")</f>
        <v>425604.22151435894</v>
      </c>
      <c r="AY50" s="116">
        <f>SUMIFS(Calculations!BD45:BD73,Calculations!$F$45:$F$73,1,Calculations!$C$45:$C$73,"eligible")</f>
        <v>422301.88927897025</v>
      </c>
      <c r="AZ50" s="116">
        <f>SUMIFS(Calculations!BE45:BE73,Calculations!$F$45:$F$73,1,Calculations!$C$45:$C$73,"eligible")</f>
        <v>426408.14982702455</v>
      </c>
      <c r="BA50" s="116">
        <f>SUMIFS(Calculations!BF45:BF73,Calculations!$F$45:$F$73,1,Calculations!$C$45:$C$73,"eligible")</f>
        <v>432856.82727734488</v>
      </c>
      <c r="BB50" s="116">
        <f>SUMIFS(Calculations!BG45:BG73,Calculations!$F$45:$F$73,1,Calculations!$C$45:$C$73,"eligible")</f>
        <v>439174.47683048033</v>
      </c>
      <c r="BC50" s="116">
        <f>SUMIFS(Calculations!BH45:BH73,Calculations!$F$45:$F$73,1,Calculations!$C$45:$C$73,"eligible")</f>
        <v>441849.10016525036</v>
      </c>
      <c r="BD50" s="116">
        <f>SUMIFS(Calculations!BI45:BI73,Calculations!$F$45:$F$73,1,Calculations!$C$45:$C$73,"eligible")</f>
        <v>435296.84523000143</v>
      </c>
      <c r="BE50" s="116">
        <f>SUMIFS(Calculations!BJ45:BJ73,Calculations!$F$45:$F$73,1,Calculations!$C$45:$C$73,"eligible")</f>
        <v>437071.97031840862</v>
      </c>
      <c r="BF50" s="116">
        <f>SUMIFS(Calculations!BK45:BK73,Calculations!$F$45:$F$73,1,Calculations!$C$45:$C$73,"eligible")</f>
        <v>438117.17894592154</v>
      </c>
      <c r="BG50" s="116">
        <f>SUMIFS(Calculations!BL45:BL73,Calculations!$F$45:$F$73,1,Calculations!$C$45:$C$73,"eligible")</f>
        <v>446266.15867370501</v>
      </c>
      <c r="BH50" s="116">
        <f>SUMIFS(Calculations!BM45:BM73,Calculations!$F$45:$F$73,1,Calculations!$C$45:$C$73,"eligible")</f>
        <v>455739.39163960679</v>
      </c>
      <c r="BI50" s="116">
        <f>SUMIFS(Calculations!BN45:BN73,Calculations!$F$45:$F$73,1,Calculations!$C$45:$C$73,"eligible")</f>
        <v>465055.84648340615</v>
      </c>
      <c r="BJ50" s="116">
        <f>SUMIFS(Calculations!BO45:BO73,Calculations!$F$45:$F$73,1,Calculations!$C$45:$C$73,"eligible")</f>
        <v>471180.23855535558</v>
      </c>
      <c r="BK50" s="116">
        <f>SUMIFS(Calculations!BP45:BP73,Calculations!$F$45:$F$73,1,Calculations!$C$45:$C$73,"eligible")</f>
        <v>473884.97343410208</v>
      </c>
      <c r="BL50" s="116">
        <f>SUMIFS(Calculations!BQ45:BQ73,Calculations!$F$45:$F$73,1,Calculations!$C$45:$C$73,"eligible")</f>
        <v>474683.29819341778</v>
      </c>
      <c r="BM50" s="116">
        <f>SUMIFS(Calculations!BR45:BR73,Calculations!$F$45:$F$73,1,Calculations!$C$45:$C$73,"eligible")</f>
        <v>474724.57112762093</v>
      </c>
      <c r="BN50" s="116">
        <f>SUMIFS(Calculations!BS45:BS73,Calculations!$F$45:$F$73,1,Calculations!$C$45:$C$73,"eligible")</f>
        <v>481710.49476424692</v>
      </c>
      <c r="BO50" s="116">
        <f>SUMIFS(Calculations!BT45:BT73,Calculations!$F$45:$F$73,1,Calculations!$C$45:$C$73,"eligible")</f>
        <v>489749.67024076951</v>
      </c>
      <c r="BP50" s="116">
        <f>SUMIFS(Calculations!BU45:BU73,Calculations!$F$45:$F$73,1,Calculations!$C$45:$C$73,"eligible")</f>
        <v>497498.90663194621</v>
      </c>
      <c r="BQ50" s="116">
        <f>SUMIFS(Calculations!BV45:BV73,Calculations!$F$45:$F$73,1,Calculations!$C$45:$C$73,"eligible")</f>
        <v>502002.29444527411</v>
      </c>
      <c r="BR50" s="116">
        <f>SUMIFS(Calculations!BW45:BW73,Calculations!$F$45:$F$73,1,Calculations!$C$45:$C$73,"eligible")</f>
        <v>504983.88408319198</v>
      </c>
      <c r="BS50" s="116">
        <f>SUMIFS(Calculations!BX45:BX73,Calculations!$F$45:$F$73,1,Calculations!$C$45:$C$73,"eligible")</f>
        <v>506207.52848228533</v>
      </c>
      <c r="BT50" s="116">
        <f>SUMIFS(Calculations!BY45:BY73,Calculations!$F$45:$F$73,1,Calculations!$C$45:$C$73,"eligible")</f>
        <v>506578.14966105623</v>
      </c>
      <c r="BU50" s="116">
        <f>SUMIFS(Calculations!BZ45:BZ73,Calculations!$F$45:$F$73,1,Calculations!$C$45:$C$73,"eligible")</f>
        <v>514260.1858823162</v>
      </c>
      <c r="BV50" s="116">
        <f>SUMIFS(Calculations!CA45:CA73,Calculations!$F$45:$F$73,1,Calculations!$C$45:$C$73,"eligible")</f>
        <v>522260.53921646543</v>
      </c>
      <c r="BW50" s="116">
        <f>SUMIFS(Calculations!CB45:CB73,Calculations!$F$45:$F$73,1,Calculations!$C$45:$C$73,"eligible")</f>
        <v>529971.84067226609</v>
      </c>
      <c r="BX50" s="116">
        <f>SUMIFS(Calculations!CC45:CC73,Calculations!$F$45:$F$73,1,Calculations!$C$45:$C$73,"eligible")</f>
        <v>534666.56628436316</v>
      </c>
      <c r="BY50" s="116">
        <f>SUMIFS(Calculations!CD45:CD73,Calculations!$F$45:$F$73,1,Calculations!$C$45:$C$73,"eligible")</f>
        <v>534557.28948305233</v>
      </c>
      <c r="BZ50" s="116">
        <f>SUMIFS(Calculations!CE45:CE73,Calculations!$F$45:$F$73,1,Calculations!$C$45:$C$73,"eligible")</f>
        <v>532880.60814026836</v>
      </c>
      <c r="CA50" s="116">
        <f>SUMIFS(Calculations!CF45:CF73,Calculations!$F$45:$F$73,1,Calculations!$C$45:$C$73,"eligible")</f>
        <v>530090.5844255531</v>
      </c>
      <c r="CB50" s="116">
        <f>SUMIFS(Calculations!CG45:CG73,Calculations!$F$45:$F$73,1,Calculations!$C$45:$C$73,"eligible")</f>
        <v>529041.6522552931</v>
      </c>
      <c r="CC50" s="116">
        <f>SUMIFS(Calculations!CH45:CH73,Calculations!$F$45:$F$73,1,Calculations!$C$45:$C$73,"eligible")</f>
        <v>534126.25508927589</v>
      </c>
      <c r="CD50" s="116">
        <f>SUMIFS(Calculations!CI45:CI73,Calculations!$F$45:$F$73,1,Calculations!$C$45:$C$73,"eligible")</f>
        <v>535952.11464499345</v>
      </c>
      <c r="CE50" s="116">
        <f>SUMIFS(Calculations!CJ45:CJ73,Calculations!$F$45:$F$73,1,Calculations!$C$45:$C$73,"eligible")</f>
        <v>534743.52366099239</v>
      </c>
      <c r="CF50" s="116">
        <f>SUMIFS(Calculations!CK45:CK73,Calculations!$F$45:$F$73,1,Calculations!$C$45:$C$73,"eligible")</f>
        <v>530974.87350577151</v>
      </c>
      <c r="CG50" s="116">
        <f>SUMIFS(Calculations!CL45:CL73,Calculations!$F$45:$F$73,1,Calculations!$C$45:$C$73,"eligible")</f>
        <v>525507.54306753934</v>
      </c>
      <c r="CH50" s="116">
        <f>SUMIFS(Calculations!CM45:CM73,Calculations!$F$45:$F$73,1,Calculations!$C$45:$C$73,"eligible")</f>
        <v>519387.10562023113</v>
      </c>
      <c r="CI50" s="116">
        <f>SUMIFS(Calculations!CN45:CN73,Calculations!$F$45:$F$73,1,Calculations!$C$45:$C$73,"eligible")</f>
        <v>519757.88130625279</v>
      </c>
    </row>
    <row r="51" spans="1:87">
      <c r="J51" s="2"/>
      <c r="K51" s="2"/>
      <c r="L51" s="2"/>
      <c r="M51" s="2"/>
      <c r="N51" s="2"/>
      <c r="O51" s="2"/>
      <c r="P51" s="2"/>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row>
    <row r="52" spans="1:87">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row>
    <row r="53" spans="1:87">
      <c r="B53" s="142" t="s">
        <v>435</v>
      </c>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row>
    <row r="54" spans="1:87">
      <c r="A54" s="4">
        <v>5</v>
      </c>
      <c r="B54" s="3" t="s">
        <v>19</v>
      </c>
      <c r="Q54" s="2"/>
    </row>
    <row r="56" spans="1:87">
      <c r="B56" s="114" t="s">
        <v>20</v>
      </c>
      <c r="C56" s="115">
        <f t="shared" ref="C56:AR56" si="2">C$4</f>
        <v>44095</v>
      </c>
      <c r="D56" s="115">
        <f t="shared" si="2"/>
        <v>44096</v>
      </c>
      <c r="E56" s="115">
        <f t="shared" si="2"/>
        <v>44097</v>
      </c>
      <c r="F56" s="115">
        <f t="shared" si="2"/>
        <v>44098</v>
      </c>
      <c r="G56" s="115">
        <f t="shared" si="2"/>
        <v>44099</v>
      </c>
      <c r="H56" s="115">
        <f t="shared" si="2"/>
        <v>44100</v>
      </c>
      <c r="I56" s="115">
        <f t="shared" si="2"/>
        <v>44101</v>
      </c>
      <c r="J56" s="115">
        <f t="shared" si="2"/>
        <v>44102</v>
      </c>
      <c r="K56" s="115">
        <f t="shared" si="2"/>
        <v>44103</v>
      </c>
      <c r="L56" s="115">
        <f t="shared" si="2"/>
        <v>44104</v>
      </c>
      <c r="M56" s="115">
        <f t="shared" si="2"/>
        <v>44105</v>
      </c>
      <c r="N56" s="115">
        <f t="shared" si="2"/>
        <v>44106</v>
      </c>
      <c r="O56" s="115">
        <f t="shared" si="2"/>
        <v>44107</v>
      </c>
      <c r="P56" s="115">
        <f t="shared" si="2"/>
        <v>44108</v>
      </c>
      <c r="Q56" s="115">
        <f t="shared" si="2"/>
        <v>44109</v>
      </c>
      <c r="R56" s="115">
        <f t="shared" si="2"/>
        <v>44110</v>
      </c>
      <c r="S56" s="115">
        <f t="shared" si="2"/>
        <v>44111</v>
      </c>
      <c r="T56" s="115">
        <f t="shared" si="2"/>
        <v>44112</v>
      </c>
      <c r="U56" s="115">
        <f t="shared" si="2"/>
        <v>44113</v>
      </c>
      <c r="V56" s="115">
        <f t="shared" si="2"/>
        <v>44114</v>
      </c>
      <c r="W56" s="115">
        <f t="shared" si="2"/>
        <v>44115</v>
      </c>
      <c r="X56" s="115">
        <f t="shared" si="2"/>
        <v>44116</v>
      </c>
      <c r="Y56" s="115">
        <f t="shared" si="2"/>
        <v>44117</v>
      </c>
      <c r="Z56" s="115">
        <f t="shared" si="2"/>
        <v>44118</v>
      </c>
      <c r="AA56" s="115">
        <f t="shared" si="2"/>
        <v>44119</v>
      </c>
      <c r="AB56" s="115">
        <f t="shared" si="2"/>
        <v>44120</v>
      </c>
      <c r="AC56" s="115">
        <f t="shared" si="2"/>
        <v>44121</v>
      </c>
      <c r="AD56" s="115">
        <f t="shared" si="2"/>
        <v>44122</v>
      </c>
      <c r="AE56" s="115">
        <f t="shared" si="2"/>
        <v>44123</v>
      </c>
      <c r="AF56" s="115">
        <f t="shared" si="2"/>
        <v>44124</v>
      </c>
      <c r="AG56" s="115">
        <f t="shared" si="2"/>
        <v>44125</v>
      </c>
      <c r="AH56" s="115">
        <f t="shared" si="2"/>
        <v>44126</v>
      </c>
      <c r="AI56" s="115">
        <f t="shared" si="2"/>
        <v>44127</v>
      </c>
      <c r="AJ56" s="115">
        <f t="shared" si="2"/>
        <v>44128</v>
      </c>
      <c r="AK56" s="115">
        <f t="shared" si="2"/>
        <v>44129</v>
      </c>
      <c r="AL56" s="115">
        <f t="shared" si="2"/>
        <v>44130</v>
      </c>
      <c r="AM56" s="115">
        <f t="shared" si="2"/>
        <v>44131</v>
      </c>
      <c r="AN56" s="115">
        <f t="shared" si="2"/>
        <v>44132</v>
      </c>
      <c r="AO56" s="115">
        <f t="shared" si="2"/>
        <v>44133</v>
      </c>
      <c r="AP56" s="115">
        <f t="shared" si="2"/>
        <v>44134</v>
      </c>
      <c r="AQ56" s="115">
        <f t="shared" si="2"/>
        <v>44135</v>
      </c>
      <c r="AR56" s="115">
        <f t="shared" si="2"/>
        <v>44136</v>
      </c>
      <c r="AS56" s="115">
        <v>44137</v>
      </c>
      <c r="AT56" s="115">
        <v>44138</v>
      </c>
      <c r="AU56" s="115">
        <v>44139</v>
      </c>
      <c r="AV56" s="115">
        <v>44140</v>
      </c>
      <c r="AW56" s="115">
        <v>44141</v>
      </c>
      <c r="AX56" s="115">
        <v>44142</v>
      </c>
      <c r="AY56" s="115">
        <v>44143</v>
      </c>
      <c r="AZ56" s="115">
        <v>44144</v>
      </c>
      <c r="BA56" s="115">
        <v>44145</v>
      </c>
      <c r="BB56" s="115">
        <v>44146</v>
      </c>
      <c r="BC56" s="115">
        <v>44147</v>
      </c>
      <c r="BD56" s="115">
        <v>44148</v>
      </c>
      <c r="BE56" s="115">
        <v>44149</v>
      </c>
      <c r="BF56" s="115">
        <v>44150</v>
      </c>
      <c r="BG56" s="115">
        <v>44151</v>
      </c>
      <c r="BH56" s="115">
        <v>44152</v>
      </c>
      <c r="BI56" s="115">
        <v>44153</v>
      </c>
      <c r="BJ56" s="115">
        <v>44154</v>
      </c>
      <c r="BK56" s="115">
        <v>44155</v>
      </c>
      <c r="BL56" s="115">
        <v>44156</v>
      </c>
      <c r="BM56" s="115">
        <v>44157</v>
      </c>
      <c r="BN56" s="115">
        <v>44158</v>
      </c>
      <c r="BO56" s="115">
        <v>44159</v>
      </c>
      <c r="BP56" s="115">
        <v>44160</v>
      </c>
      <c r="BQ56" s="115">
        <v>44161</v>
      </c>
      <c r="BR56" s="115">
        <v>44162</v>
      </c>
      <c r="BS56" s="115">
        <v>44163</v>
      </c>
      <c r="BT56" s="115">
        <v>44164</v>
      </c>
      <c r="BU56" s="115">
        <v>44165</v>
      </c>
      <c r="BV56" s="115">
        <v>44166</v>
      </c>
      <c r="BW56" s="115">
        <v>44167</v>
      </c>
      <c r="BX56" s="115">
        <v>44168</v>
      </c>
      <c r="BY56" s="115">
        <v>44169</v>
      </c>
      <c r="BZ56" s="115">
        <v>44170</v>
      </c>
      <c r="CA56" s="115">
        <v>44171</v>
      </c>
      <c r="CB56" s="115">
        <v>44172</v>
      </c>
      <c r="CC56" s="115">
        <v>44173</v>
      </c>
      <c r="CD56" s="115">
        <v>44174</v>
      </c>
      <c r="CE56" s="115">
        <v>44175</v>
      </c>
      <c r="CF56" s="115">
        <v>44176</v>
      </c>
      <c r="CG56" s="115">
        <v>44177</v>
      </c>
      <c r="CH56" s="115">
        <v>44178</v>
      </c>
      <c r="CI56" s="115">
        <v>44179</v>
      </c>
    </row>
    <row r="58" spans="1:87">
      <c r="B58" s="101" t="s">
        <v>25</v>
      </c>
      <c r="C58" s="116" t="e">
        <f>INDEX(Calculations!$85:$85,MATCH(C$56,Calculations!$83:$83,0))</f>
        <v>#REF!</v>
      </c>
      <c r="D58" s="116" t="e">
        <f>INDEX(Calculations!$85:$85,MATCH(D$56,Calculations!$83:$83,0))</f>
        <v>#REF!</v>
      </c>
      <c r="E58" s="116" t="e">
        <f>INDEX(Calculations!$85:$85,MATCH(E$56,Calculations!$83:$83,0))</f>
        <v>#REF!</v>
      </c>
      <c r="F58" s="116" t="e">
        <f>INDEX(Calculations!$85:$85,MATCH(F$56,Calculations!$83:$83,0))</f>
        <v>#REF!</v>
      </c>
      <c r="G58" s="116" t="e">
        <f>INDEX(Calculations!$85:$85,MATCH(G$56,Calculations!$83:$83,0))</f>
        <v>#REF!</v>
      </c>
      <c r="H58" s="116" t="e">
        <f>INDEX(Calculations!$85:$85,MATCH(H$56,Calculations!$83:$83,0))</f>
        <v>#REF!</v>
      </c>
      <c r="I58" s="116" t="e">
        <f>INDEX(Calculations!$85:$85,MATCH(I$56,Calculations!$83:$83,0))</f>
        <v>#REF!</v>
      </c>
      <c r="J58" s="116" t="e">
        <f>INDEX(Calculations!$85:$85,MATCH(J$56,Calculations!$83:$83,0))</f>
        <v>#REF!</v>
      </c>
      <c r="K58" s="116" t="e">
        <f>INDEX(Calculations!$85:$85,MATCH(K$56,Calculations!$83:$83,0))</f>
        <v>#REF!</v>
      </c>
      <c r="L58" s="116" t="e">
        <f>INDEX(Calculations!$85:$85,MATCH(L$56,Calculations!$83:$83,0))</f>
        <v>#REF!</v>
      </c>
      <c r="M58" s="116" t="e">
        <f>INDEX(Calculations!$85:$85,MATCH(M$56,Calculations!$83:$83,0))</f>
        <v>#REF!</v>
      </c>
      <c r="N58" s="116" t="e">
        <f>INDEX(Calculations!$85:$85,MATCH(N$56,Calculations!$83:$83,0))</f>
        <v>#REF!</v>
      </c>
      <c r="O58" s="116" t="e">
        <f>INDEX(Calculations!$85:$85,MATCH(O$56,Calculations!$83:$83,0))</f>
        <v>#REF!</v>
      </c>
      <c r="P58" s="116" t="e">
        <f>INDEX(Calculations!$85:$85,MATCH(P$56,Calculations!$83:$83,0))</f>
        <v>#REF!</v>
      </c>
      <c r="Q58" s="116" t="e">
        <f>INDEX(Calculations!$85:$85,MATCH(Q$56,Calculations!$83:$83,0))</f>
        <v>#REF!</v>
      </c>
      <c r="R58" s="116" t="e">
        <f>INDEX(Calculations!$85:$85,MATCH(R$56,Calculations!$83:$83,0))</f>
        <v>#REF!</v>
      </c>
      <c r="S58" s="116" t="e">
        <f>INDEX(Calculations!$85:$85,MATCH(S$56,Calculations!$83:$83,0))</f>
        <v>#REF!</v>
      </c>
      <c r="T58" s="116" t="e">
        <f>INDEX(Calculations!$85:$85,MATCH(T$56,Calculations!$83:$83,0))</f>
        <v>#REF!</v>
      </c>
      <c r="U58" s="116" t="e">
        <f>INDEX(Calculations!$85:$85,MATCH(U$56,Calculations!$83:$83,0))</f>
        <v>#REF!</v>
      </c>
      <c r="V58" s="116" t="e">
        <f>INDEX(Calculations!$85:$85,MATCH(V$56,Calculations!$83:$83,0))</f>
        <v>#REF!</v>
      </c>
      <c r="W58" s="116" t="e">
        <f>INDEX(Calculations!$85:$85,MATCH(W$56,Calculations!$83:$83,0))</f>
        <v>#REF!</v>
      </c>
      <c r="X58" s="116">
        <f>INDEX(Calculations!$85:$85,MATCH(X$56,Calculations!$83:$83,0))</f>
        <v>315810</v>
      </c>
      <c r="Y58" s="116">
        <f>INDEX(Calculations!$85:$85,MATCH(Y$56,Calculations!$83:$83,0))</f>
        <v>321310</v>
      </c>
      <c r="Z58" s="116">
        <f>INDEX(Calculations!$85:$85,MATCH(Z$56,Calculations!$83:$83,0))</f>
        <v>323810</v>
      </c>
      <c r="AA58" s="116">
        <f>INDEX(Calculations!$85:$85,MATCH(AA$56,Calculations!$83:$83,0))</f>
        <v>353310</v>
      </c>
      <c r="AB58" s="116">
        <f>INDEX(Calculations!$85:$85,MATCH(AB$56,Calculations!$83:$83,0))</f>
        <v>360810</v>
      </c>
      <c r="AC58" s="116">
        <f>INDEX(Calculations!$85:$85,MATCH(AC$56,Calculations!$83:$83,0))</f>
        <v>363310</v>
      </c>
      <c r="AD58" s="116">
        <f>INDEX(Calculations!$85:$85,MATCH(AD$56,Calculations!$83:$83,0))</f>
        <v>363310</v>
      </c>
      <c r="AE58" s="116">
        <f>INDEX(Calculations!$85:$85,MATCH(AE$56,Calculations!$83:$83,0))</f>
        <v>381700</v>
      </c>
      <c r="AF58" s="116">
        <f>INDEX(Calculations!$85:$85,MATCH(AF$56,Calculations!$83:$83,0))</f>
        <v>386700</v>
      </c>
      <c r="AG58" s="116">
        <f>INDEX(Calculations!$85:$85,MATCH(AG$56,Calculations!$83:$83,0))</f>
        <v>396700</v>
      </c>
      <c r="AH58" s="116">
        <f>INDEX(Calculations!$85:$85,MATCH(AH$56,Calculations!$83:$83,0))</f>
        <v>387700</v>
      </c>
      <c r="AI58" s="116">
        <f>INDEX(Calculations!$85:$85,MATCH(AI$56,Calculations!$83:$83,0))</f>
        <v>397700</v>
      </c>
      <c r="AJ58" s="116">
        <f>INDEX(Calculations!$85:$85,MATCH(AJ$56,Calculations!$83:$83,0))</f>
        <v>402700</v>
      </c>
      <c r="AK58" s="116">
        <f>INDEX(Calculations!$85:$85,MATCH(AK$56,Calculations!$83:$83,0))</f>
        <v>405700</v>
      </c>
      <c r="AL58" s="116">
        <f>INDEX(Calculations!$85:$85,MATCH(AL$56,Calculations!$83:$83,0))</f>
        <v>427632</v>
      </c>
      <c r="AM58" s="116">
        <f>INDEX(Calculations!$85:$85,MATCH(AM$56,Calculations!$83:$83,0))</f>
        <v>437053</v>
      </c>
      <c r="AN58" s="116">
        <f>INDEX(Calculations!$85:$85,MATCH(AN$56,Calculations!$83:$83,0))</f>
        <v>438978</v>
      </c>
      <c r="AO58" s="116">
        <f>INDEX(Calculations!$85:$85,MATCH(AO$56,Calculations!$83:$83,0))</f>
        <v>464287.00000000006</v>
      </c>
      <c r="AP58" s="116">
        <f>INDEX(Calculations!$85:$85,MATCH(AP$56,Calculations!$83:$83,0))</f>
        <v>476880.00000000006</v>
      </c>
      <c r="AQ58" s="116">
        <f>INDEX(Calculations!$85:$85,MATCH(AQ$56,Calculations!$83:$83,0))</f>
        <v>535145</v>
      </c>
      <c r="AR58" s="116" t="e">
        <f>INDEX(Calculations!$85:$85,MATCH(AR$56,Calculations!$83:$83,0))</f>
        <v>#N/A</v>
      </c>
      <c r="AS58" s="116">
        <f>INDEX(Calculations!$85:$85,MATCH(AS$56,Calculations!$83:$83,0))</f>
        <v>555821.60952380951</v>
      </c>
      <c r="AT58" s="116" t="e">
        <f>INDEX(Calculations!$85:$85,MATCH(AT$56,Calculations!$83:$83,0))</f>
        <v>#N/A</v>
      </c>
      <c r="AU58" s="116" t="e">
        <f>INDEX(Calculations!$85:$85,MATCH(AU$56,Calculations!$83:$83,0))</f>
        <v>#N/A</v>
      </c>
      <c r="AV58" s="116" t="e">
        <f>INDEX(Calculations!$85:$85,MATCH(AV$56,Calculations!$83:$83,0))</f>
        <v>#N/A</v>
      </c>
      <c r="AW58" s="116" t="e">
        <f>INDEX(Calculations!$85:$85,MATCH(AW$56,Calculations!$83:$83,0))</f>
        <v>#N/A</v>
      </c>
      <c r="AX58" s="116" t="e">
        <f>INDEX(Calculations!$85:$85,MATCH(AX$56,Calculations!$83:$83,0))</f>
        <v>#N/A</v>
      </c>
      <c r="AY58" s="116" t="e">
        <f>INDEX(Calculations!$85:$85,MATCH(AY$56,Calculations!$83:$83,0))</f>
        <v>#N/A</v>
      </c>
      <c r="AZ58" s="116">
        <f>INDEX(Calculations!$85:$85,MATCH(AZ$56,Calculations!$83:$83,0))</f>
        <v>581999.22857142845</v>
      </c>
      <c r="BA58" s="116" t="e">
        <f>INDEX(Calculations!$85:$85,MATCH(BA$56,Calculations!$83:$83,0))</f>
        <v>#N/A</v>
      </c>
      <c r="BB58" s="116" t="e">
        <f>INDEX(Calculations!$85:$85,MATCH(BB$56,Calculations!$83:$83,0))</f>
        <v>#N/A</v>
      </c>
      <c r="BC58" s="116" t="e">
        <f>INDEX(Calculations!$85:$85,MATCH(BC$56,Calculations!$83:$83,0))</f>
        <v>#N/A</v>
      </c>
      <c r="BD58" s="116" t="e">
        <f>INDEX(Calculations!$85:$85,MATCH(BD$56,Calculations!$83:$83,0))</f>
        <v>#N/A</v>
      </c>
      <c r="BE58" s="116" t="e">
        <f>INDEX(Calculations!$85:$85,MATCH(BE$56,Calculations!$83:$83,0))</f>
        <v>#N/A</v>
      </c>
      <c r="BF58" s="116" t="e">
        <f>INDEX(Calculations!$85:$85,MATCH(BF$56,Calculations!$83:$83,0))</f>
        <v>#N/A</v>
      </c>
      <c r="BG58" s="116">
        <f>INDEX(Calculations!$85:$85,MATCH(BG$56,Calculations!$83:$83,0))</f>
        <v>601527.32380952372</v>
      </c>
      <c r="BH58" s="116" t="e">
        <f>INDEX(Calculations!$85:$85,MATCH(BH$56,Calculations!$83:$83,0))</f>
        <v>#N/A</v>
      </c>
      <c r="BI58" s="116" t="e">
        <f>INDEX(Calculations!$85:$85,MATCH(BI$56,Calculations!$83:$83,0))</f>
        <v>#N/A</v>
      </c>
      <c r="BJ58" s="116" t="e">
        <f>INDEX(Calculations!$85:$85,MATCH(BJ$56,Calculations!$83:$83,0))</f>
        <v>#N/A</v>
      </c>
      <c r="BK58" s="116" t="e">
        <f>INDEX(Calculations!$85:$85,MATCH(BK$56,Calculations!$83:$83,0))</f>
        <v>#N/A</v>
      </c>
      <c r="BL58" s="116" t="e">
        <f>INDEX(Calculations!$85:$85,MATCH(BL$56,Calculations!$83:$83,0))</f>
        <v>#N/A</v>
      </c>
      <c r="BM58" s="116" t="e">
        <f>INDEX(Calculations!$85:$85,MATCH(BM$56,Calculations!$83:$83,0))</f>
        <v>#N/A</v>
      </c>
      <c r="BN58" s="116">
        <f>INDEX(Calculations!$85:$85,MATCH(BN$56,Calculations!$83:$83,0))</f>
        <v>638149.22857142857</v>
      </c>
      <c r="BO58" s="116" t="e">
        <f>INDEX(Calculations!$85:$85,MATCH(BO$56,Calculations!$83:$83,0))</f>
        <v>#N/A</v>
      </c>
      <c r="BP58" s="116" t="e">
        <f>INDEX(Calculations!$85:$85,MATCH(BP$56,Calculations!$83:$83,0))</f>
        <v>#N/A</v>
      </c>
      <c r="BQ58" s="116" t="e">
        <f>INDEX(Calculations!$85:$85,MATCH(BQ$56,Calculations!$83:$83,0))</f>
        <v>#N/A</v>
      </c>
      <c r="BR58" s="116" t="e">
        <f>INDEX(Calculations!$85:$85,MATCH(BR$56,Calculations!$83:$83,0))</f>
        <v>#N/A</v>
      </c>
      <c r="BS58" s="116" t="e">
        <f>INDEX(Calculations!$85:$85,MATCH(BS$56,Calculations!$83:$83,0))</f>
        <v>#N/A</v>
      </c>
      <c r="BT58" s="116" t="e">
        <f>INDEX(Calculations!$85:$85,MATCH(BT$56,Calculations!$83:$83,0))</f>
        <v>#N/A</v>
      </c>
      <c r="BU58" s="116">
        <f>INDEX(Calculations!$85:$85,MATCH(BU$56,Calculations!$83:$83,0))</f>
        <v>687532.34285714279</v>
      </c>
      <c r="BV58" s="116" t="e">
        <f>INDEX(Calculations!$85:$85,MATCH(BV$56,Calculations!$83:$83,0))</f>
        <v>#N/A</v>
      </c>
      <c r="BW58" s="116" t="e">
        <f>INDEX(Calculations!$85:$85,MATCH(BW$56,Calculations!$83:$83,0))</f>
        <v>#N/A</v>
      </c>
      <c r="BX58" s="116" t="e">
        <f>INDEX(Calculations!$85:$85,MATCH(BX$56,Calculations!$83:$83,0))</f>
        <v>#N/A</v>
      </c>
      <c r="BY58" s="116" t="e">
        <f>INDEX(Calculations!$85:$85,MATCH(BY$56,Calculations!$83:$83,0))</f>
        <v>#N/A</v>
      </c>
      <c r="BZ58" s="116" t="e">
        <f>INDEX(Calculations!$85:$85,MATCH(BZ$56,Calculations!$83:$83,0))</f>
        <v>#N/A</v>
      </c>
      <c r="CA58" s="116" t="e">
        <f>INDEX(Calculations!$85:$85,MATCH(CA$56,Calculations!$83:$83,0))</f>
        <v>#N/A</v>
      </c>
      <c r="CB58" s="116">
        <f>INDEX(Calculations!$85:$85,MATCH(CB$56,Calculations!$83:$83,0))</f>
        <v>763761.1333333333</v>
      </c>
      <c r="CC58" s="116" t="e">
        <f>INDEX(Calculations!$85:$85,MATCH(CC$56,Calculations!$83:$83,0))</f>
        <v>#N/A</v>
      </c>
      <c r="CD58" s="116" t="e">
        <f>INDEX(Calculations!$85:$85,MATCH(CD$56,Calculations!$83:$83,0))</f>
        <v>#N/A</v>
      </c>
      <c r="CE58" s="116" t="e">
        <f>INDEX(Calculations!$85:$85,MATCH(CE$56,Calculations!$83:$83,0))</f>
        <v>#N/A</v>
      </c>
      <c r="CF58" s="116" t="e">
        <f>INDEX(Calculations!$85:$85,MATCH(CF$56,Calculations!$83:$83,0))</f>
        <v>#N/A</v>
      </c>
      <c r="CG58" s="116" t="e">
        <f>INDEX(Calculations!$85:$85,MATCH(CG$56,Calculations!$83:$83,0))</f>
        <v>#N/A</v>
      </c>
      <c r="CH58" s="116" t="e">
        <f>INDEX(Calculations!$85:$85,MATCH(CH$56,Calculations!$83:$83,0))</f>
        <v>#N/A</v>
      </c>
      <c r="CI58" s="116">
        <f>INDEX(Calculations!$85:$85,MATCH(CI$56,Calculations!$83:$83,0))</f>
        <v>835767.08571428573</v>
      </c>
    </row>
    <row r="59" spans="1:87">
      <c r="B59" s="101" t="s">
        <v>38</v>
      </c>
      <c r="C59" s="116">
        <f>SUMIFS(Calculations!H$5:H$33,Calculations!$G$5:$G$33,1,Calculations!$B$5:$B$33,$B59)</f>
        <v>0</v>
      </c>
      <c r="D59" s="116">
        <f>SUMIFS(Calculations!I$5:I$33,Calculations!$G$5:$G$33,1,Calculations!$B$5:$B$33,$B59)</f>
        <v>0</v>
      </c>
      <c r="E59" s="116">
        <f>SUMIFS(Calculations!J$5:J$33,Calculations!$G$5:$G$33,1,Calculations!$B$5:$B$33,$B59)</f>
        <v>0</v>
      </c>
      <c r="F59" s="116">
        <f>SUMIFS(Calculations!K$5:K$33,Calculations!$G$5:$G$33,1,Calculations!$B$5:$B$33,$B59)</f>
        <v>0</v>
      </c>
      <c r="G59" s="116">
        <f>SUMIFS(Calculations!L$5:L$33,Calculations!$G$5:$G$33,1,Calculations!$B$5:$B$33,$B59)</f>
        <v>0</v>
      </c>
      <c r="H59" s="116">
        <f>SUMIFS(Calculations!M$5:M$33,Calculations!$G$5:$G$33,1,Calculations!$B$5:$B$33,$B59)</f>
        <v>0</v>
      </c>
      <c r="I59" s="116">
        <f>SUMIFS(Calculations!N$5:N$33,Calculations!$G$5:$G$33,1,Calculations!$B$5:$B$33,$B59)</f>
        <v>0</v>
      </c>
      <c r="J59" s="116">
        <f>SUMIFS(Calculations!O$5:O$33,Calculations!$G$5:$G$33,1,Calculations!$B$5:$B$33,$B59)</f>
        <v>0</v>
      </c>
      <c r="K59" s="116">
        <f>SUMIFS(Calculations!P$5:P$33,Calculations!$G$5:$G$33,1,Calculations!$B$5:$B$33,$B59)</f>
        <v>0</v>
      </c>
      <c r="L59" s="116">
        <f>SUMIFS(Calculations!Q$5:Q$33,Calculations!$G$5:$G$33,1,Calculations!$B$5:$B$33,$B59)</f>
        <v>0</v>
      </c>
      <c r="M59" s="116">
        <f>SUMIFS(Calculations!R$5:R$33,Calculations!$G$5:$G$33,1,Calculations!$B$5:$B$33,$B59)</f>
        <v>0</v>
      </c>
      <c r="N59" s="116">
        <f>SUMIFS(Calculations!S$5:S$33,Calculations!$G$5:$G$33,1,Calculations!$B$5:$B$33,$B59)</f>
        <v>0</v>
      </c>
      <c r="O59" s="116">
        <f>SUMIFS(Calculations!T$5:T$33,Calculations!$G$5:$G$33,1,Calculations!$B$5:$B$33,$B59)</f>
        <v>0</v>
      </c>
      <c r="P59" s="116">
        <f>SUMIFS(Calculations!U$5:U$33,Calculations!$G$5:$G$33,1,Calculations!$B$5:$B$33,$B59)</f>
        <v>0</v>
      </c>
      <c r="Q59" s="116">
        <f>SUMIFS(Calculations!V$5:V$33,Calculations!$G$5:$G$33,1,Calculations!$B$5:$B$33,$B59)</f>
        <v>0</v>
      </c>
      <c r="R59" s="116">
        <f>SUMIFS(Calculations!W$5:W$33,Calculations!$G$5:$G$33,1,Calculations!$B$5:$B$33,$B59)</f>
        <v>0</v>
      </c>
      <c r="S59" s="116">
        <f>SUMIFS(Calculations!X$5:X$33,Calculations!$G$5:$G$33,1,Calculations!$B$5:$B$33,$B59)</f>
        <v>0</v>
      </c>
      <c r="T59" s="116">
        <f>SUMIFS(Calculations!Y$5:Y$33,Calculations!$G$5:$G$33,1,Calculations!$B$5:$B$33,$B59)</f>
        <v>0</v>
      </c>
      <c r="U59" s="116">
        <f>SUMIFS(Calculations!Z$5:Z$33,Calculations!$G$5:$G$33,1,Calculations!$B$5:$B$33,$B59)</f>
        <v>0</v>
      </c>
      <c r="V59" s="116">
        <f>SUMIFS(Calculations!AA$5:AA$33,Calculations!$G$5:$G$33,1,Calculations!$B$5:$B$33,$B59)</f>
        <v>0</v>
      </c>
      <c r="W59" s="116">
        <f>SUMIFS(Calculations!AB$5:AB$33,Calculations!$G$5:$G$33,1,Calculations!$B$5:$B$33,$B59)</f>
        <v>0</v>
      </c>
      <c r="X59" s="116">
        <f>SUMIFS(Calculations!AC$5:AC$33,Calculations!$G$5:$G$33,1,Calculations!$B$5:$B$33,$B59)</f>
        <v>0</v>
      </c>
      <c r="Y59" s="116">
        <f>SUMIFS(Calculations!AD$5:AD$33,Calculations!$G$5:$G$33,1,Calculations!$B$5:$B$33,$B59)</f>
        <v>0</v>
      </c>
      <c r="Z59" s="116">
        <f>SUMIFS(Calculations!AE$5:AE$33,Calculations!$G$5:$G$33,1,Calculations!$B$5:$B$33,$B59)</f>
        <v>0</v>
      </c>
      <c r="AA59" s="116">
        <f>SUMIFS(Calculations!AF$5:AF$33,Calculations!$G$5:$G$33,1,Calculations!$B$5:$B$33,$B59)</f>
        <v>0</v>
      </c>
      <c r="AB59" s="116">
        <f>SUMIFS(Calculations!AG$5:AG$33,Calculations!$G$5:$G$33,1,Calculations!$B$5:$B$33,$B59)</f>
        <v>0</v>
      </c>
      <c r="AC59" s="116">
        <f>SUMIFS(Calculations!AH$5:AH$33,Calculations!$G$5:$G$33,1,Calculations!$B$5:$B$33,$B59)</f>
        <v>0</v>
      </c>
      <c r="AD59" s="116">
        <f>SUMIFS(Calculations!AI$5:AI$33,Calculations!$G$5:$G$33,1,Calculations!$B$5:$B$33,$B59)</f>
        <v>0</v>
      </c>
      <c r="AE59" s="116">
        <f>SUMIFS(Calculations!AJ$5:AJ$33,Calculations!$G$5:$G$33,1,Calculations!$B$5:$B$33,$B59)</f>
        <v>0</v>
      </c>
      <c r="AF59" s="116">
        <f>SUMIFS(Calculations!AK$5:AK$33,Calculations!$G$5:$G$33,1,Calculations!$B$5:$B$33,$B59)</f>
        <v>0</v>
      </c>
      <c r="AG59" s="116">
        <f>SUMIFS(Calculations!AL$5:AL$33,Calculations!$G$5:$G$33,1,Calculations!$B$5:$B$33,$B59)</f>
        <v>0</v>
      </c>
      <c r="AH59" s="116">
        <f>SUMIFS(Calculations!AM$5:AM$33,Calculations!$G$5:$G$33,1,Calculations!$B$5:$B$33,$B59)</f>
        <v>0</v>
      </c>
      <c r="AI59" s="116">
        <f>SUMIFS(Calculations!AN$5:AN$33,Calculations!$G$5:$G$33,1,Calculations!$B$5:$B$33,$B59)</f>
        <v>0</v>
      </c>
      <c r="AJ59" s="116">
        <f>SUMIFS(Calculations!AO$5:AO$33,Calculations!$G$5:$G$33,1,Calculations!$B$5:$B$33,$B59)</f>
        <v>0</v>
      </c>
      <c r="AK59" s="116">
        <f>SUMIFS(Calculations!AP$5:AP$33,Calculations!$G$5:$G$33,1,Calculations!$B$5:$B$33,$B59)</f>
        <v>0</v>
      </c>
      <c r="AL59" s="116">
        <f>SUMIFS(Calculations!AQ$5:AQ$33,Calculations!$G$5:$G$33,1,Calculations!$B$5:$B$33,$B59)</f>
        <v>0</v>
      </c>
      <c r="AM59" s="116">
        <f>SUMIFS(Calculations!AR$5:AR$33,Calculations!$G$5:$G$33,1,Calculations!$B$5:$B$33,$B59)</f>
        <v>0</v>
      </c>
      <c r="AN59" s="116">
        <f>SUMIFS(Calculations!AS$5:AS$33,Calculations!$G$5:$G$33,1,Calculations!$B$5:$B$33,$B59)</f>
        <v>0</v>
      </c>
      <c r="AO59" s="116">
        <f>SUMIFS(Calculations!AT$5:AT$33,Calculations!$G$5:$G$33,1,Calculations!$B$5:$B$33,$B59)</f>
        <v>0</v>
      </c>
      <c r="AP59" s="116">
        <f>SUMIFS(Calculations!AU$5:AU$33,Calculations!$G$5:$G$33,1,Calculations!$B$5:$B$33,$B59)</f>
        <v>0</v>
      </c>
      <c r="AQ59" s="116">
        <f>SUMIFS(Calculations!AV$5:AV$33,Calculations!$G$5:$G$33,1,Calculations!$B$5:$B$33,$B59)</f>
        <v>0</v>
      </c>
      <c r="AR59" s="116">
        <f>SUMIFS(Calculations!AW$5:AW$33,Calculations!$G$5:$G$33,1,Calculations!$B$5:$B$33,$B59)</f>
        <v>0</v>
      </c>
      <c r="AS59" s="116">
        <f>SUMIFS(Calculations!AX$5:AX$33,Calculations!$G$5:$G$33,1,Calculations!$B$5:$B$33,$B59)</f>
        <v>0</v>
      </c>
      <c r="AT59" s="116">
        <f>SUMIFS(Calculations!AY$5:AY$33,Calculations!$G$5:$G$33,1,Calculations!$B$5:$B$33,$B59)</f>
        <v>0</v>
      </c>
      <c r="AU59" s="116">
        <f>SUMIFS(Calculations!AZ$5:AZ$33,Calculations!$G$5:$G$33,1,Calculations!$B$5:$B$33,$B59)</f>
        <v>0</v>
      </c>
      <c r="AV59" s="116">
        <f>SUMIFS(Calculations!BA$5:BA$33,Calculations!$G$5:$G$33,1,Calculations!$B$5:$B$33,$B59)</f>
        <v>0</v>
      </c>
      <c r="AW59" s="116">
        <f>SUMIFS(Calculations!BB$5:BB$33,Calculations!$G$5:$G$33,1,Calculations!$B$5:$B$33,$B59)</f>
        <v>0</v>
      </c>
      <c r="AX59" s="116">
        <f>SUMIFS(Calculations!BC$5:BC$33,Calculations!$G$5:$G$33,1,Calculations!$B$5:$B$33,$B59)</f>
        <v>0</v>
      </c>
      <c r="AY59" s="116">
        <f>SUMIFS(Calculations!BD$5:BD$33,Calculations!$G$5:$G$33,1,Calculations!$B$5:$B$33,$B59)</f>
        <v>0</v>
      </c>
      <c r="AZ59" s="116">
        <f>SUMIFS(Calculations!BE$5:BE$33,Calculations!$G$5:$G$33,1,Calculations!$B$5:$B$33,$B59)</f>
        <v>0</v>
      </c>
      <c r="BA59" s="116">
        <f>SUMIFS(Calculations!BF$5:BF$33,Calculations!$G$5:$G$33,1,Calculations!$B$5:$B$33,$B59)</f>
        <v>0</v>
      </c>
      <c r="BB59" s="116">
        <f>SUMIFS(Calculations!BG$5:BG$33,Calculations!$G$5:$G$33,1,Calculations!$B$5:$B$33,$B59)</f>
        <v>0</v>
      </c>
      <c r="BC59" s="116">
        <f>SUMIFS(Calculations!BH$5:BH$33,Calculations!$G$5:$G$33,1,Calculations!$B$5:$B$33,$B59)</f>
        <v>0</v>
      </c>
      <c r="BD59" s="116">
        <f>SUMIFS(Calculations!BI$5:BI$33,Calculations!$G$5:$G$33,1,Calculations!$B$5:$B$33,$B59)</f>
        <v>0</v>
      </c>
      <c r="BE59" s="116">
        <f>SUMIFS(Calculations!BJ$5:BJ$33,Calculations!$G$5:$G$33,1,Calculations!$B$5:$B$33,$B59)</f>
        <v>0</v>
      </c>
      <c r="BF59" s="116">
        <f>SUMIFS(Calculations!BK$5:BK$33,Calculations!$G$5:$G$33,1,Calculations!$B$5:$B$33,$B59)</f>
        <v>0</v>
      </c>
      <c r="BG59" s="116">
        <f>SUMIFS(Calculations!BL$5:BL$33,Calculations!$G$5:$G$33,1,Calculations!$B$5:$B$33,$B59)</f>
        <v>0</v>
      </c>
      <c r="BH59" s="116">
        <f>SUMIFS(Calculations!BM$5:BM$33,Calculations!$G$5:$G$33,1,Calculations!$B$5:$B$33,$B59)</f>
        <v>0</v>
      </c>
      <c r="BI59" s="116">
        <f>SUMIFS(Calculations!BN$5:BN$33,Calculations!$G$5:$G$33,1,Calculations!$B$5:$B$33,$B59)</f>
        <v>0</v>
      </c>
      <c r="BJ59" s="116">
        <f>SUMIFS(Calculations!BO$5:BO$33,Calculations!$G$5:$G$33,1,Calculations!$B$5:$B$33,$B59)</f>
        <v>0</v>
      </c>
      <c r="BK59" s="116">
        <f>SUMIFS(Calculations!BP$5:BP$33,Calculations!$G$5:$G$33,1,Calculations!$B$5:$B$33,$B59)</f>
        <v>0</v>
      </c>
      <c r="BL59" s="116">
        <f>SUMIFS(Calculations!BQ$5:BQ$33,Calculations!$G$5:$G$33,1,Calculations!$B$5:$B$33,$B59)</f>
        <v>0</v>
      </c>
      <c r="BM59" s="116">
        <f>SUMIFS(Calculations!BR$5:BR$33,Calculations!$G$5:$G$33,1,Calculations!$B$5:$B$33,$B59)</f>
        <v>0</v>
      </c>
      <c r="BN59" s="116">
        <f>SUMIFS(Calculations!BS$5:BS$33,Calculations!$G$5:$G$33,1,Calculations!$B$5:$B$33,$B59)</f>
        <v>0</v>
      </c>
      <c r="BO59" s="116">
        <f>SUMIFS(Calculations!BT$5:BT$33,Calculations!$G$5:$G$33,1,Calculations!$B$5:$B$33,$B59)</f>
        <v>0</v>
      </c>
      <c r="BP59" s="116">
        <f>SUMIFS(Calculations!BU$5:BU$33,Calculations!$G$5:$G$33,1,Calculations!$B$5:$B$33,$B59)</f>
        <v>0</v>
      </c>
      <c r="BQ59" s="116">
        <f>SUMIFS(Calculations!BV$5:BV$33,Calculations!$G$5:$G$33,1,Calculations!$B$5:$B$33,$B59)</f>
        <v>0</v>
      </c>
      <c r="BR59" s="116">
        <f>SUMIFS(Calculations!BW$5:BW$33,Calculations!$G$5:$G$33,1,Calculations!$B$5:$B$33,$B59)</f>
        <v>0</v>
      </c>
      <c r="BS59" s="116">
        <f>SUMIFS(Calculations!BX$5:BX$33,Calculations!$G$5:$G$33,1,Calculations!$B$5:$B$33,$B59)</f>
        <v>0</v>
      </c>
      <c r="BT59" s="116">
        <f>SUMIFS(Calculations!BY$5:BY$33,Calculations!$G$5:$G$33,1,Calculations!$B$5:$B$33,$B59)</f>
        <v>0</v>
      </c>
      <c r="BU59" s="116">
        <f>SUMIFS(Calculations!BZ$5:BZ$33,Calculations!$G$5:$G$33,1,Calculations!$B$5:$B$33,$B59)</f>
        <v>0</v>
      </c>
      <c r="BV59" s="116">
        <f>SUMIFS(Calculations!CA$5:CA$33,Calculations!$G$5:$G$33,1,Calculations!$B$5:$B$33,$B59)</f>
        <v>0</v>
      </c>
      <c r="BW59" s="116">
        <f>SUMIFS(Calculations!CB$5:CB$33,Calculations!$G$5:$G$33,1,Calculations!$B$5:$B$33,$B59)</f>
        <v>0</v>
      </c>
      <c r="BX59" s="116">
        <f>SUMIFS(Calculations!CC$5:CC$33,Calculations!$G$5:$G$33,1,Calculations!$B$5:$B$33,$B59)</f>
        <v>0</v>
      </c>
      <c r="BY59" s="116">
        <f>SUMIFS(Calculations!CD$5:CD$33,Calculations!$G$5:$G$33,1,Calculations!$B$5:$B$33,$B59)</f>
        <v>0</v>
      </c>
      <c r="BZ59" s="116">
        <f>SUMIFS(Calculations!CE$5:CE$33,Calculations!$G$5:$G$33,1,Calculations!$B$5:$B$33,$B59)</f>
        <v>0</v>
      </c>
      <c r="CA59" s="116">
        <f>SUMIFS(Calculations!CF$5:CF$33,Calculations!$G$5:$G$33,1,Calculations!$B$5:$B$33,$B59)</f>
        <v>0</v>
      </c>
      <c r="CB59" s="116">
        <f>SUMIFS(Calculations!CG$5:CG$33,Calculations!$G$5:$G$33,1,Calculations!$B$5:$B$33,$B59)</f>
        <v>0</v>
      </c>
      <c r="CC59" s="116">
        <f>SUMIFS(Calculations!CH$5:CH$33,Calculations!$G$5:$G$33,1,Calculations!$B$5:$B$33,$B59)</f>
        <v>0</v>
      </c>
      <c r="CD59" s="116">
        <f>SUMIFS(Calculations!CI$5:CI$33,Calculations!$G$5:$G$33,1,Calculations!$B$5:$B$33,$B59)</f>
        <v>0</v>
      </c>
      <c r="CE59" s="116">
        <f>SUMIFS(Calculations!CJ$5:CJ$33,Calculations!$G$5:$G$33,1,Calculations!$B$5:$B$33,$B59)</f>
        <v>0</v>
      </c>
      <c r="CF59" s="116">
        <f>SUMIFS(Calculations!CK$5:CK$33,Calculations!$G$5:$G$33,1,Calculations!$B$5:$B$33,$B59)</f>
        <v>0</v>
      </c>
      <c r="CG59" s="116">
        <f>SUMIFS(Calculations!CL$5:CL$33,Calculations!$G$5:$G$33,1,Calculations!$B$5:$B$33,$B59)</f>
        <v>0</v>
      </c>
      <c r="CH59" s="116">
        <f>SUMIFS(Calculations!CM$5:CM$33,Calculations!$G$5:$G$33,1,Calculations!$B$5:$B$33,$B59)</f>
        <v>0</v>
      </c>
      <c r="CI59" s="116">
        <f>SUMIFS(Calculations!CN$5:CN$33,Calculations!$G$5:$G$33,1,Calculations!$B$5:$B$33,$B59)</f>
        <v>0</v>
      </c>
    </row>
    <row r="60" spans="1:87">
      <c r="B60" s="101" t="s">
        <v>39</v>
      </c>
      <c r="C60" s="116">
        <f>SUMIFS(Calculations!H$5:H$33,Calculations!$G$5:$G$33,1,Calculations!$B$5:$B$33,$B60)</f>
        <v>0</v>
      </c>
      <c r="D60" s="116">
        <f>SUMIFS(Calculations!I$5:I$33,Calculations!$G$5:$G$33,1,Calculations!$B$5:$B$33,$B60)</f>
        <v>0</v>
      </c>
      <c r="E60" s="116">
        <f>SUMIFS(Calculations!J$5:J$33,Calculations!$G$5:$G$33,1,Calculations!$B$5:$B$33,$B60)</f>
        <v>0</v>
      </c>
      <c r="F60" s="116">
        <f>SUMIFS(Calculations!K$5:K$33,Calculations!$G$5:$G$33,1,Calculations!$B$5:$B$33,$B60)</f>
        <v>0</v>
      </c>
      <c r="G60" s="116">
        <f>SUMIFS(Calculations!L$5:L$33,Calculations!$G$5:$G$33,1,Calculations!$B$5:$B$33,$B60)</f>
        <v>0</v>
      </c>
      <c r="H60" s="116">
        <f>SUMIFS(Calculations!M$5:M$33,Calculations!$G$5:$G$33,1,Calculations!$B$5:$B$33,$B60)</f>
        <v>0</v>
      </c>
      <c r="I60" s="116">
        <f>SUMIFS(Calculations!N$5:N$33,Calculations!$G$5:$G$33,1,Calculations!$B$5:$B$33,$B60)</f>
        <v>0</v>
      </c>
      <c r="J60" s="116">
        <f>SUMIFS(Calculations!O$5:O$33,Calculations!$G$5:$G$33,1,Calculations!$B$5:$B$33,$B60)</f>
        <v>0</v>
      </c>
      <c r="K60" s="116">
        <f>SUMIFS(Calculations!P$5:P$33,Calculations!$G$5:$G$33,1,Calculations!$B$5:$B$33,$B60)</f>
        <v>0</v>
      </c>
      <c r="L60" s="116">
        <f>SUMIFS(Calculations!Q$5:Q$33,Calculations!$G$5:$G$33,1,Calculations!$B$5:$B$33,$B60)</f>
        <v>0</v>
      </c>
      <c r="M60" s="116">
        <f>SUMIFS(Calculations!R$5:R$33,Calculations!$G$5:$G$33,1,Calculations!$B$5:$B$33,$B60)</f>
        <v>0</v>
      </c>
      <c r="N60" s="116">
        <f>SUMIFS(Calculations!S$5:S$33,Calculations!$G$5:$G$33,1,Calculations!$B$5:$B$33,$B60)</f>
        <v>0</v>
      </c>
      <c r="O60" s="116">
        <f>SUMIFS(Calculations!T$5:T$33,Calculations!$G$5:$G$33,1,Calculations!$B$5:$B$33,$B60)</f>
        <v>0</v>
      </c>
      <c r="P60" s="116">
        <f>SUMIFS(Calculations!U$5:U$33,Calculations!$G$5:$G$33,1,Calculations!$B$5:$B$33,$B60)</f>
        <v>0</v>
      </c>
      <c r="Q60" s="116">
        <f>SUMIFS(Calculations!V$5:V$33,Calculations!$G$5:$G$33,1,Calculations!$B$5:$B$33,$B60)</f>
        <v>0</v>
      </c>
      <c r="R60" s="116">
        <f>SUMIFS(Calculations!W$5:W$33,Calculations!$G$5:$G$33,1,Calculations!$B$5:$B$33,$B60)</f>
        <v>0</v>
      </c>
      <c r="S60" s="116">
        <f>SUMIFS(Calculations!X$5:X$33,Calculations!$G$5:$G$33,1,Calculations!$B$5:$B$33,$B60)</f>
        <v>0</v>
      </c>
      <c r="T60" s="116">
        <f>SUMIFS(Calculations!Y$5:Y$33,Calculations!$G$5:$G$33,1,Calculations!$B$5:$B$33,$B60)</f>
        <v>0</v>
      </c>
      <c r="U60" s="116">
        <f>SUMIFS(Calculations!Z$5:Z$33,Calculations!$G$5:$G$33,1,Calculations!$B$5:$B$33,$B60)</f>
        <v>0</v>
      </c>
      <c r="V60" s="116">
        <f>SUMIFS(Calculations!AA$5:AA$33,Calculations!$G$5:$G$33,1,Calculations!$B$5:$B$33,$B60)</f>
        <v>0</v>
      </c>
      <c r="W60" s="116">
        <f>SUMIFS(Calculations!AB$5:AB$33,Calculations!$G$5:$G$33,1,Calculations!$B$5:$B$33,$B60)</f>
        <v>0</v>
      </c>
      <c r="X60" s="116">
        <f>SUMIFS(Calculations!AC$5:AC$33,Calculations!$G$5:$G$33,1,Calculations!$B$5:$B$33,$B60)</f>
        <v>0</v>
      </c>
      <c r="Y60" s="116">
        <f>SUMIFS(Calculations!AD$5:AD$33,Calculations!$G$5:$G$33,1,Calculations!$B$5:$B$33,$B60)</f>
        <v>0</v>
      </c>
      <c r="Z60" s="116">
        <f>SUMIFS(Calculations!AE$5:AE$33,Calculations!$G$5:$G$33,1,Calculations!$B$5:$B$33,$B60)</f>
        <v>0</v>
      </c>
      <c r="AA60" s="116">
        <f>SUMIFS(Calculations!AF$5:AF$33,Calculations!$G$5:$G$33,1,Calculations!$B$5:$B$33,$B60)</f>
        <v>0</v>
      </c>
      <c r="AB60" s="116">
        <f>SUMIFS(Calculations!AG$5:AG$33,Calculations!$G$5:$G$33,1,Calculations!$B$5:$B$33,$B60)</f>
        <v>0</v>
      </c>
      <c r="AC60" s="116">
        <f>SUMIFS(Calculations!AH$5:AH$33,Calculations!$G$5:$G$33,1,Calculations!$B$5:$B$33,$B60)</f>
        <v>0</v>
      </c>
      <c r="AD60" s="116">
        <f>SUMIFS(Calculations!AI$5:AI$33,Calculations!$G$5:$G$33,1,Calculations!$B$5:$B$33,$B60)</f>
        <v>0</v>
      </c>
      <c r="AE60" s="116">
        <f>SUMIFS(Calculations!AJ$5:AJ$33,Calculations!$G$5:$G$33,1,Calculations!$B$5:$B$33,$B60)</f>
        <v>0</v>
      </c>
      <c r="AF60" s="116">
        <f>SUMIFS(Calculations!AK$5:AK$33,Calculations!$G$5:$G$33,1,Calculations!$B$5:$B$33,$B60)</f>
        <v>0</v>
      </c>
      <c r="AG60" s="116">
        <f>SUMIFS(Calculations!AL$5:AL$33,Calculations!$G$5:$G$33,1,Calculations!$B$5:$B$33,$B60)</f>
        <v>0</v>
      </c>
      <c r="AH60" s="116">
        <f>SUMIFS(Calculations!AM$5:AM$33,Calculations!$G$5:$G$33,1,Calculations!$B$5:$B$33,$B60)</f>
        <v>0</v>
      </c>
      <c r="AI60" s="116">
        <f>SUMIFS(Calculations!AN$5:AN$33,Calculations!$G$5:$G$33,1,Calculations!$B$5:$B$33,$B60)</f>
        <v>0</v>
      </c>
      <c r="AJ60" s="116">
        <f>SUMIFS(Calculations!AO$5:AO$33,Calculations!$G$5:$G$33,1,Calculations!$B$5:$B$33,$B60)</f>
        <v>0</v>
      </c>
      <c r="AK60" s="116">
        <f>SUMIFS(Calculations!AP$5:AP$33,Calculations!$G$5:$G$33,1,Calculations!$B$5:$B$33,$B60)</f>
        <v>0</v>
      </c>
      <c r="AL60" s="116">
        <f>SUMIFS(Calculations!AQ$5:AQ$33,Calculations!$G$5:$G$33,1,Calculations!$B$5:$B$33,$B60)</f>
        <v>0</v>
      </c>
      <c r="AM60" s="116">
        <f>SUMIFS(Calculations!AR$5:AR$33,Calculations!$G$5:$G$33,1,Calculations!$B$5:$B$33,$B60)</f>
        <v>0</v>
      </c>
      <c r="AN60" s="116">
        <f>SUMIFS(Calculations!AS$5:AS$33,Calculations!$G$5:$G$33,1,Calculations!$B$5:$B$33,$B60)</f>
        <v>0</v>
      </c>
      <c r="AO60" s="116">
        <f>SUMIFS(Calculations!AT$5:AT$33,Calculations!$G$5:$G$33,1,Calculations!$B$5:$B$33,$B60)</f>
        <v>0</v>
      </c>
      <c r="AP60" s="116">
        <f>SUMIFS(Calculations!AU$5:AU$33,Calculations!$G$5:$G$33,1,Calculations!$B$5:$B$33,$B60)</f>
        <v>0</v>
      </c>
      <c r="AQ60" s="116">
        <f>SUMIFS(Calculations!AV$5:AV$33,Calculations!$G$5:$G$33,1,Calculations!$B$5:$B$33,$B60)</f>
        <v>0</v>
      </c>
      <c r="AR60" s="116">
        <f>SUMIFS(Calculations!AW$5:AW$33,Calculations!$G$5:$G$33,1,Calculations!$B$5:$B$33,$B60)</f>
        <v>0</v>
      </c>
      <c r="AS60" s="116">
        <f>SUMIFS(Calculations!AX$5:AX$33,Calculations!$G$5:$G$33,1,Calculations!$B$5:$B$33,$B60)</f>
        <v>0</v>
      </c>
      <c r="AT60" s="116">
        <f>SUMIFS(Calculations!AY$5:AY$33,Calculations!$G$5:$G$33,1,Calculations!$B$5:$B$33,$B60)</f>
        <v>0</v>
      </c>
      <c r="AU60" s="116">
        <f>SUMIFS(Calculations!AZ$5:AZ$33,Calculations!$G$5:$G$33,1,Calculations!$B$5:$B$33,$B60)</f>
        <v>0</v>
      </c>
      <c r="AV60" s="116">
        <f>SUMIFS(Calculations!BA$5:BA$33,Calculations!$G$5:$G$33,1,Calculations!$B$5:$B$33,$B60)</f>
        <v>0</v>
      </c>
      <c r="AW60" s="116">
        <f>SUMIFS(Calculations!BB$5:BB$33,Calculations!$G$5:$G$33,1,Calculations!$B$5:$B$33,$B60)</f>
        <v>0</v>
      </c>
      <c r="AX60" s="116">
        <f>SUMIFS(Calculations!BC$5:BC$33,Calculations!$G$5:$G$33,1,Calculations!$B$5:$B$33,$B60)</f>
        <v>0</v>
      </c>
      <c r="AY60" s="116">
        <f>SUMIFS(Calculations!BD$5:BD$33,Calculations!$G$5:$G$33,1,Calculations!$B$5:$B$33,$B60)</f>
        <v>0</v>
      </c>
      <c r="AZ60" s="116">
        <f>SUMIFS(Calculations!BE$5:BE$33,Calculations!$G$5:$G$33,1,Calculations!$B$5:$B$33,$B60)</f>
        <v>0</v>
      </c>
      <c r="BA60" s="116">
        <f>SUMIFS(Calculations!BF$5:BF$33,Calculations!$G$5:$G$33,1,Calculations!$B$5:$B$33,$B60)</f>
        <v>0</v>
      </c>
      <c r="BB60" s="116">
        <f>SUMIFS(Calculations!BG$5:BG$33,Calculations!$G$5:$G$33,1,Calculations!$B$5:$B$33,$B60)</f>
        <v>0</v>
      </c>
      <c r="BC60" s="116">
        <f>SUMIFS(Calculations!BH$5:BH$33,Calculations!$G$5:$G$33,1,Calculations!$B$5:$B$33,$B60)</f>
        <v>0</v>
      </c>
      <c r="BD60" s="116">
        <f>SUMIFS(Calculations!BI$5:BI$33,Calculations!$G$5:$G$33,1,Calculations!$B$5:$B$33,$B60)</f>
        <v>0</v>
      </c>
      <c r="BE60" s="116">
        <f>SUMIFS(Calculations!BJ$5:BJ$33,Calculations!$G$5:$G$33,1,Calculations!$B$5:$B$33,$B60)</f>
        <v>0</v>
      </c>
      <c r="BF60" s="116">
        <f>SUMIFS(Calculations!BK$5:BK$33,Calculations!$G$5:$G$33,1,Calculations!$B$5:$B$33,$B60)</f>
        <v>0</v>
      </c>
      <c r="BG60" s="116">
        <f>SUMIFS(Calculations!BL$5:BL$33,Calculations!$G$5:$G$33,1,Calculations!$B$5:$B$33,$B60)</f>
        <v>0</v>
      </c>
      <c r="BH60" s="116">
        <f>SUMIFS(Calculations!BM$5:BM$33,Calculations!$G$5:$G$33,1,Calculations!$B$5:$B$33,$B60)</f>
        <v>0</v>
      </c>
      <c r="BI60" s="116">
        <f>SUMIFS(Calculations!BN$5:BN$33,Calculations!$G$5:$G$33,1,Calculations!$B$5:$B$33,$B60)</f>
        <v>0</v>
      </c>
      <c r="BJ60" s="116">
        <f>SUMIFS(Calculations!BO$5:BO$33,Calculations!$G$5:$G$33,1,Calculations!$B$5:$B$33,$B60)</f>
        <v>0</v>
      </c>
      <c r="BK60" s="116">
        <f>SUMIFS(Calculations!BP$5:BP$33,Calculations!$G$5:$G$33,1,Calculations!$B$5:$B$33,$B60)</f>
        <v>0</v>
      </c>
      <c r="BL60" s="116">
        <f>SUMIFS(Calculations!BQ$5:BQ$33,Calculations!$G$5:$G$33,1,Calculations!$B$5:$B$33,$B60)</f>
        <v>0</v>
      </c>
      <c r="BM60" s="116">
        <f>SUMIFS(Calculations!BR$5:BR$33,Calculations!$G$5:$G$33,1,Calculations!$B$5:$B$33,$B60)</f>
        <v>0</v>
      </c>
      <c r="BN60" s="116">
        <f>SUMIFS(Calculations!BS$5:BS$33,Calculations!$G$5:$G$33,1,Calculations!$B$5:$B$33,$B60)</f>
        <v>0</v>
      </c>
      <c r="BO60" s="116">
        <f>SUMIFS(Calculations!BT$5:BT$33,Calculations!$G$5:$G$33,1,Calculations!$B$5:$B$33,$B60)</f>
        <v>0</v>
      </c>
      <c r="BP60" s="116">
        <f>SUMIFS(Calculations!BU$5:BU$33,Calculations!$G$5:$G$33,1,Calculations!$B$5:$B$33,$B60)</f>
        <v>0</v>
      </c>
      <c r="BQ60" s="116">
        <f>SUMIFS(Calculations!BV$5:BV$33,Calculations!$G$5:$G$33,1,Calculations!$B$5:$B$33,$B60)</f>
        <v>0</v>
      </c>
      <c r="BR60" s="116">
        <f>SUMIFS(Calculations!BW$5:BW$33,Calculations!$G$5:$G$33,1,Calculations!$B$5:$B$33,$B60)</f>
        <v>0</v>
      </c>
      <c r="BS60" s="116">
        <f>SUMIFS(Calculations!BX$5:BX$33,Calculations!$G$5:$G$33,1,Calculations!$B$5:$B$33,$B60)</f>
        <v>0</v>
      </c>
      <c r="BT60" s="116">
        <f>SUMIFS(Calculations!BY$5:BY$33,Calculations!$G$5:$G$33,1,Calculations!$B$5:$B$33,$B60)</f>
        <v>0</v>
      </c>
      <c r="BU60" s="116">
        <f>SUMIFS(Calculations!BZ$5:BZ$33,Calculations!$G$5:$G$33,1,Calculations!$B$5:$B$33,$B60)</f>
        <v>0</v>
      </c>
      <c r="BV60" s="116">
        <f>SUMIFS(Calculations!CA$5:CA$33,Calculations!$G$5:$G$33,1,Calculations!$B$5:$B$33,$B60)</f>
        <v>0</v>
      </c>
      <c r="BW60" s="116">
        <f>SUMIFS(Calculations!CB$5:CB$33,Calculations!$G$5:$G$33,1,Calculations!$B$5:$B$33,$B60)</f>
        <v>0</v>
      </c>
      <c r="BX60" s="116">
        <f>SUMIFS(Calculations!CC$5:CC$33,Calculations!$G$5:$G$33,1,Calculations!$B$5:$B$33,$B60)</f>
        <v>0</v>
      </c>
      <c r="BY60" s="116">
        <f>SUMIFS(Calculations!CD$5:CD$33,Calculations!$G$5:$G$33,1,Calculations!$B$5:$B$33,$B60)</f>
        <v>0</v>
      </c>
      <c r="BZ60" s="116">
        <f>SUMIFS(Calculations!CE$5:CE$33,Calculations!$G$5:$G$33,1,Calculations!$B$5:$B$33,$B60)</f>
        <v>0</v>
      </c>
      <c r="CA60" s="116">
        <f>SUMIFS(Calculations!CF$5:CF$33,Calculations!$G$5:$G$33,1,Calculations!$B$5:$B$33,$B60)</f>
        <v>0</v>
      </c>
      <c r="CB60" s="116">
        <f>SUMIFS(Calculations!CG$5:CG$33,Calculations!$G$5:$G$33,1,Calculations!$B$5:$B$33,$B60)</f>
        <v>0</v>
      </c>
      <c r="CC60" s="116">
        <f>SUMIFS(Calculations!CH$5:CH$33,Calculations!$G$5:$G$33,1,Calculations!$B$5:$B$33,$B60)</f>
        <v>0</v>
      </c>
      <c r="CD60" s="116">
        <f>SUMIFS(Calculations!CI$5:CI$33,Calculations!$G$5:$G$33,1,Calculations!$B$5:$B$33,$B60)</f>
        <v>0</v>
      </c>
      <c r="CE60" s="116">
        <f>SUMIFS(Calculations!CJ$5:CJ$33,Calculations!$G$5:$G$33,1,Calculations!$B$5:$B$33,$B60)</f>
        <v>0</v>
      </c>
      <c r="CF60" s="116">
        <f>SUMIFS(Calculations!CK$5:CK$33,Calculations!$G$5:$G$33,1,Calculations!$B$5:$B$33,$B60)</f>
        <v>0</v>
      </c>
      <c r="CG60" s="116">
        <f>SUMIFS(Calculations!CL$5:CL$33,Calculations!$G$5:$G$33,1,Calculations!$B$5:$B$33,$B60)</f>
        <v>0</v>
      </c>
      <c r="CH60" s="116">
        <f>SUMIFS(Calculations!CM$5:CM$33,Calculations!$G$5:$G$33,1,Calculations!$B$5:$B$33,$B60)</f>
        <v>0</v>
      </c>
      <c r="CI60" s="116">
        <f>SUMIFS(Calculations!CN$5:CN$33,Calculations!$G$5:$G$33,1,Calculations!$B$5:$B$33,$B60)</f>
        <v>0</v>
      </c>
    </row>
    <row r="61" spans="1:87">
      <c r="B61" s="101" t="s">
        <v>40</v>
      </c>
      <c r="C61" s="116"/>
      <c r="D61" s="116"/>
      <c r="E61" s="116"/>
      <c r="F61" s="116"/>
      <c r="G61" s="116"/>
      <c r="H61" s="116"/>
      <c r="I61" s="116"/>
      <c r="J61" s="116">
        <f>SUMIFS(Calculations!O$5:O$33,Calculations!$G$5:$G$33,1,Calculations!$B$5:$B$33,$B61)</f>
        <v>72700.458735466731</v>
      </c>
      <c r="K61" s="116">
        <f>SUMIFS(Calculations!P$5:P$33,Calculations!$G$5:$G$33,1,Calculations!$B$5:$B$33,$B61)</f>
        <v>72700.458735466731</v>
      </c>
      <c r="L61" s="116">
        <f>SUMIFS(Calculations!Q$5:Q$33,Calculations!$G$5:$G$33,1,Calculations!$B$5:$B$33,$B61)</f>
        <v>72700.458735466731</v>
      </c>
      <c r="M61" s="116">
        <f>SUMIFS(Calculations!R$5:R$33,Calculations!$G$5:$G$33,1,Calculations!$B$5:$B$33,$B61)</f>
        <v>72700.458735466731</v>
      </c>
      <c r="N61" s="116">
        <f>SUMIFS(Calculations!S$5:S$33,Calculations!$G$5:$G$33,1,Calculations!$B$5:$B$33,$B61)</f>
        <v>72700.458735466731</v>
      </c>
      <c r="O61" s="116">
        <f>SUMIFS(Calculations!T$5:T$33,Calculations!$G$5:$G$33,1,Calculations!$B$5:$B$33,$B61)</f>
        <v>72700.458735466731</v>
      </c>
      <c r="P61" s="116">
        <f>SUMIFS(Calculations!U$5:U$33,Calculations!$G$5:$G$33,1,Calculations!$B$5:$B$33,$B61)</f>
        <v>72700.458735466731</v>
      </c>
      <c r="Q61" s="116">
        <f>SUMIFS(Calculations!V$5:V$33,Calculations!$G$5:$G$33,1,Calculations!$B$5:$B$33,$B61)</f>
        <v>72700.458735466731</v>
      </c>
      <c r="R61" s="116">
        <f>SUMIFS(Calculations!W$5:W$33,Calculations!$G$5:$G$33,1,Calculations!$B$5:$B$33,$B61)</f>
        <v>72700.458735466731</v>
      </c>
      <c r="S61" s="116">
        <f>SUMIFS(Calculations!X$5:X$33,Calculations!$G$5:$G$33,1,Calculations!$B$5:$B$33,$B61)</f>
        <v>72700.458735466731</v>
      </c>
      <c r="T61" s="116">
        <f>SUMIFS(Calculations!Y$5:Y$33,Calculations!$G$5:$G$33,1,Calculations!$B$5:$B$33,$B61)</f>
        <v>72700.458735466731</v>
      </c>
      <c r="U61" s="116">
        <f>SUMIFS(Calculations!Z$5:Z$33,Calculations!$G$5:$G$33,1,Calculations!$B$5:$B$33,$B61)</f>
        <v>72700.458735466731</v>
      </c>
      <c r="V61" s="116">
        <f>SUMIFS(Calculations!AA$5:AA$33,Calculations!$G$5:$G$33,1,Calculations!$B$5:$B$33,$B61)</f>
        <v>72700.458735466731</v>
      </c>
      <c r="W61" s="116">
        <f>SUMIFS(Calculations!AB$5:AB$33,Calculations!$G$5:$G$33,1,Calculations!$B$5:$B$33,$B61)</f>
        <v>72700.458735466731</v>
      </c>
      <c r="X61" s="116">
        <f>SUMIFS(Calculations!AC$5:AC$33,Calculations!$G$5:$G$33,1,Calculations!$B$5:$B$33,$B61)</f>
        <v>72700.458735466731</v>
      </c>
      <c r="Y61" s="116">
        <f>SUMIFS(Calculations!AD$5:AD$33,Calculations!$G$5:$G$33,1,Calculations!$B$5:$B$33,$B61)</f>
        <v>72700.458735466731</v>
      </c>
      <c r="Z61" s="116">
        <f>SUMIFS(Calculations!AE$5:AE$33,Calculations!$G$5:$G$33,1,Calculations!$B$5:$B$33,$B61)</f>
        <v>72700.458735466731</v>
      </c>
      <c r="AA61" s="116">
        <f>SUMIFS(Calculations!AF$5:AF$33,Calculations!$G$5:$G$33,1,Calculations!$B$5:$B$33,$B61)</f>
        <v>72700.458735466731</v>
      </c>
      <c r="AB61" s="116">
        <f>SUMIFS(Calculations!AG$5:AG$33,Calculations!$G$5:$G$33,1,Calculations!$B$5:$B$33,$B61)</f>
        <v>72700.458735466731</v>
      </c>
      <c r="AC61" s="116">
        <f>SUMIFS(Calculations!AH$5:AH$33,Calculations!$G$5:$G$33,1,Calculations!$B$5:$B$33,$B61)</f>
        <v>72700.458735466731</v>
      </c>
      <c r="AD61" s="116">
        <f>SUMIFS(Calculations!AI$5:AI$33,Calculations!$G$5:$G$33,1,Calculations!$B$5:$B$33,$B61)</f>
        <v>72700.458735466731</v>
      </c>
      <c r="AE61" s="116">
        <f>SUMIFS(Calculations!AJ$5:AJ$33,Calculations!$G$5:$G$33,1,Calculations!$B$5:$B$33,$B61)</f>
        <v>72700.458735466731</v>
      </c>
      <c r="AF61" s="116">
        <f>SUMIFS(Calculations!AK$5:AK$33,Calculations!$G$5:$G$33,1,Calculations!$B$5:$B$33,$B61)</f>
        <v>72700.458735466731</v>
      </c>
      <c r="AG61" s="116">
        <f>SUMIFS(Calculations!AL$5:AL$33,Calculations!$G$5:$G$33,1,Calculations!$B$5:$B$33,$B61)</f>
        <v>72700.458735466731</v>
      </c>
      <c r="AH61" s="116">
        <f>SUMIFS(Calculations!AM$5:AM$33,Calculations!$G$5:$G$33,1,Calculations!$B$5:$B$33,$B61)</f>
        <v>72700.458735466731</v>
      </c>
      <c r="AI61" s="116">
        <f>SUMIFS(Calculations!AN$5:AN$33,Calculations!$G$5:$G$33,1,Calculations!$B$5:$B$33,$B61)</f>
        <v>72700.458735466731</v>
      </c>
      <c r="AJ61" s="116">
        <f>SUMIFS(Calculations!AO$5:AO$33,Calculations!$G$5:$G$33,1,Calculations!$B$5:$B$33,$B61)</f>
        <v>72700.458735466731</v>
      </c>
      <c r="AK61" s="116">
        <f>SUMIFS(Calculations!AP$5:AP$33,Calculations!$G$5:$G$33,1,Calculations!$B$5:$B$33,$B61)</f>
        <v>72700.458735466731</v>
      </c>
      <c r="AL61" s="116">
        <f>SUMIFS(Calculations!AQ$5:AQ$33,Calculations!$G$5:$G$33,1,Calculations!$B$5:$B$33,$B61)</f>
        <v>72700.458735466731</v>
      </c>
      <c r="AM61" s="116">
        <f>SUMIFS(Calculations!AR$5:AR$33,Calculations!$G$5:$G$33,1,Calculations!$B$5:$B$33,$B61)</f>
        <v>72700.458735466731</v>
      </c>
      <c r="AN61" s="116">
        <f>SUMIFS(Calculations!AS$5:AS$33,Calculations!$G$5:$G$33,1,Calculations!$B$5:$B$33,$B61)</f>
        <v>72700.458735466731</v>
      </c>
      <c r="AO61" s="116">
        <f>SUMIFS(Calculations!AT$5:AT$33,Calculations!$G$5:$G$33,1,Calculations!$B$5:$B$33,$B61)</f>
        <v>72700.458735466731</v>
      </c>
      <c r="AP61" s="116">
        <f>SUMIFS(Calculations!AU$5:AU$33,Calculations!$G$5:$G$33,1,Calculations!$B$5:$B$33,$B61)</f>
        <v>72700.458735466731</v>
      </c>
      <c r="AQ61" s="116">
        <f>SUMIFS(Calculations!AV$5:AV$33,Calculations!$G$5:$G$33,1,Calculations!$B$5:$B$33,$B61)</f>
        <v>72700.458735466731</v>
      </c>
      <c r="AR61" s="116">
        <f>SUMIFS(Calculations!AW$5:AW$33,Calculations!$G$5:$G$33,1,Calculations!$B$5:$B$33,$B61)</f>
        <v>72700.458735466731</v>
      </c>
      <c r="AS61" s="116">
        <f>SUMIFS(Calculations!AX$5:AX$33,Calculations!$G$5:$G$33,1,Calculations!$B$5:$B$33,$B61)</f>
        <v>72700.458735466731</v>
      </c>
      <c r="AT61" s="116">
        <f>SUMIFS(Calculations!AY$5:AY$33,Calculations!$G$5:$G$33,1,Calculations!$B$5:$B$33,$B61)</f>
        <v>72700.458735466731</v>
      </c>
      <c r="AU61" s="116">
        <f>SUMIFS(Calculations!AZ$5:AZ$33,Calculations!$G$5:$G$33,1,Calculations!$B$5:$B$33,$B61)</f>
        <v>72700.458735466731</v>
      </c>
      <c r="AV61" s="116">
        <f>SUMIFS(Calculations!BA$5:BA$33,Calculations!$G$5:$G$33,1,Calculations!$B$5:$B$33,$B61)</f>
        <v>72700.458735466731</v>
      </c>
      <c r="AW61" s="116">
        <f>SUMIFS(Calculations!BB$5:BB$33,Calculations!$G$5:$G$33,1,Calculations!$B$5:$B$33,$B61)</f>
        <v>72700.458735466731</v>
      </c>
      <c r="AX61" s="116">
        <f>SUMIFS(Calculations!BC$5:BC$33,Calculations!$G$5:$G$33,1,Calculations!$B$5:$B$33,$B61)</f>
        <v>72700.458735466731</v>
      </c>
      <c r="AY61" s="116">
        <f>SUMIFS(Calculations!BD$5:BD$33,Calculations!$G$5:$G$33,1,Calculations!$B$5:$B$33,$B61)</f>
        <v>72700.458735466731</v>
      </c>
      <c r="AZ61" s="116">
        <f>SUMIFS(Calculations!BE$5:BE$33,Calculations!$G$5:$G$33,1,Calculations!$B$5:$B$33,$B61)</f>
        <v>72700.458735466731</v>
      </c>
      <c r="BA61" s="116">
        <f>SUMIFS(Calculations!BF$5:BF$33,Calculations!$G$5:$G$33,1,Calculations!$B$5:$B$33,$B61)</f>
        <v>72700.458735466731</v>
      </c>
      <c r="BB61" s="116">
        <f>SUMIFS(Calculations!BG$5:BG$33,Calculations!$G$5:$G$33,1,Calculations!$B$5:$B$33,$B61)</f>
        <v>72700.458735466731</v>
      </c>
      <c r="BC61" s="116">
        <f>SUMIFS(Calculations!BH$5:BH$33,Calculations!$G$5:$G$33,1,Calculations!$B$5:$B$33,$B61)</f>
        <v>72700.458735466731</v>
      </c>
      <c r="BD61" s="116">
        <f>SUMIFS(Calculations!BI$5:BI$33,Calculations!$G$5:$G$33,1,Calculations!$B$5:$B$33,$B61)</f>
        <v>72700.458735466731</v>
      </c>
      <c r="BE61" s="116">
        <f>SUMIFS(Calculations!BJ$5:BJ$33,Calculations!$G$5:$G$33,1,Calculations!$B$5:$B$33,$B61)</f>
        <v>72700.458735466731</v>
      </c>
      <c r="BF61" s="116">
        <f>SUMIFS(Calculations!BK$5:BK$33,Calculations!$G$5:$G$33,1,Calculations!$B$5:$B$33,$B61)</f>
        <v>72700.458735466731</v>
      </c>
      <c r="BG61" s="116">
        <f>SUMIFS(Calculations!BL$5:BL$33,Calculations!$G$5:$G$33,1,Calculations!$B$5:$B$33,$B61)</f>
        <v>72700.458735466731</v>
      </c>
      <c r="BH61" s="116">
        <f>SUMIFS(Calculations!BM$5:BM$33,Calculations!$G$5:$G$33,1,Calculations!$B$5:$B$33,$B61)</f>
        <v>72700.458735466731</v>
      </c>
      <c r="BI61" s="116">
        <f>SUMIFS(Calculations!BN$5:BN$33,Calculations!$G$5:$G$33,1,Calculations!$B$5:$B$33,$B61)</f>
        <v>72700.458735466731</v>
      </c>
      <c r="BJ61" s="116">
        <f>SUMIFS(Calculations!BO$5:BO$33,Calculations!$G$5:$G$33,1,Calculations!$B$5:$B$33,$B61)</f>
        <v>72700.458735466731</v>
      </c>
      <c r="BK61" s="116">
        <f>SUMIFS(Calculations!BP$5:BP$33,Calculations!$G$5:$G$33,1,Calculations!$B$5:$B$33,$B61)</f>
        <v>72700.458735466731</v>
      </c>
      <c r="BL61" s="116">
        <f>SUMIFS(Calculations!BQ$5:BQ$33,Calculations!$G$5:$G$33,1,Calculations!$B$5:$B$33,$B61)</f>
        <v>72700.458735466731</v>
      </c>
      <c r="BM61" s="116">
        <f>SUMIFS(Calculations!BR$5:BR$33,Calculations!$G$5:$G$33,1,Calculations!$B$5:$B$33,$B61)</f>
        <v>72700.458735466731</v>
      </c>
      <c r="BN61" s="116">
        <f>SUMIFS(Calculations!BS$5:BS$33,Calculations!$G$5:$G$33,1,Calculations!$B$5:$B$33,$B61)</f>
        <v>72700.458735466731</v>
      </c>
      <c r="BO61" s="116">
        <f>SUMIFS(Calculations!BT$5:BT$33,Calculations!$G$5:$G$33,1,Calculations!$B$5:$B$33,$B61)</f>
        <v>72700.458735466731</v>
      </c>
      <c r="BP61" s="116">
        <f>SUMIFS(Calculations!BU$5:BU$33,Calculations!$G$5:$G$33,1,Calculations!$B$5:$B$33,$B61)</f>
        <v>72700.458735466731</v>
      </c>
      <c r="BQ61" s="116">
        <f>SUMIFS(Calculations!BV$5:BV$33,Calculations!$G$5:$G$33,1,Calculations!$B$5:$B$33,$B61)</f>
        <v>72700.458735466731</v>
      </c>
      <c r="BR61" s="116">
        <f>SUMIFS(Calculations!BW$5:BW$33,Calculations!$G$5:$G$33,1,Calculations!$B$5:$B$33,$B61)</f>
        <v>72700.458735466731</v>
      </c>
      <c r="BS61" s="116">
        <f>SUMIFS(Calculations!BX$5:BX$33,Calculations!$G$5:$G$33,1,Calculations!$B$5:$B$33,$B61)</f>
        <v>72700.458735466731</v>
      </c>
      <c r="BT61" s="116">
        <f>SUMIFS(Calculations!BY$5:BY$33,Calculations!$G$5:$G$33,1,Calculations!$B$5:$B$33,$B61)</f>
        <v>72700.458735466731</v>
      </c>
      <c r="BU61" s="116">
        <f>SUMIFS(Calculations!BZ$5:BZ$33,Calculations!$G$5:$G$33,1,Calculations!$B$5:$B$33,$B61)</f>
        <v>72700.458735466731</v>
      </c>
      <c r="BV61" s="116">
        <f>SUMIFS(Calculations!CA$5:CA$33,Calculations!$G$5:$G$33,1,Calculations!$B$5:$B$33,$B61)</f>
        <v>72700.458735466731</v>
      </c>
      <c r="BW61" s="116">
        <f>SUMIFS(Calculations!CB$5:CB$33,Calculations!$G$5:$G$33,1,Calculations!$B$5:$B$33,$B61)</f>
        <v>72700.458735466731</v>
      </c>
      <c r="BX61" s="116">
        <f>SUMIFS(Calculations!CC$5:CC$33,Calculations!$G$5:$G$33,1,Calculations!$B$5:$B$33,$B61)</f>
        <v>72700.458735466731</v>
      </c>
      <c r="BY61" s="116">
        <f>SUMIFS(Calculations!CD$5:CD$33,Calculations!$G$5:$G$33,1,Calculations!$B$5:$B$33,$B61)</f>
        <v>72700.458735466731</v>
      </c>
      <c r="BZ61" s="116">
        <f>SUMIFS(Calculations!CE$5:CE$33,Calculations!$G$5:$G$33,1,Calculations!$B$5:$B$33,$B61)</f>
        <v>72700.458735466731</v>
      </c>
      <c r="CA61" s="116">
        <f>SUMIFS(Calculations!CF$5:CF$33,Calculations!$G$5:$G$33,1,Calculations!$B$5:$B$33,$B61)</f>
        <v>72700.458735466731</v>
      </c>
      <c r="CB61" s="116">
        <f>SUMIFS(Calculations!CG$5:CG$33,Calculations!$G$5:$G$33,1,Calculations!$B$5:$B$33,$B61)</f>
        <v>72700.458735466731</v>
      </c>
      <c r="CC61" s="116">
        <f>SUMIFS(Calculations!CH$5:CH$33,Calculations!$G$5:$G$33,1,Calculations!$B$5:$B$33,$B61)</f>
        <v>72700.458735466731</v>
      </c>
      <c r="CD61" s="116">
        <f>SUMIFS(Calculations!CI$5:CI$33,Calculations!$G$5:$G$33,1,Calculations!$B$5:$B$33,$B61)</f>
        <v>72700.458735466731</v>
      </c>
      <c r="CE61" s="116">
        <f>SUMIFS(Calculations!CJ$5:CJ$33,Calculations!$G$5:$G$33,1,Calculations!$B$5:$B$33,$B61)</f>
        <v>72700.458735466731</v>
      </c>
      <c r="CF61" s="116">
        <f>SUMIFS(Calculations!CK$5:CK$33,Calculations!$G$5:$G$33,1,Calculations!$B$5:$B$33,$B61)</f>
        <v>72700.458735466731</v>
      </c>
      <c r="CG61" s="116">
        <f>SUMIFS(Calculations!CL$5:CL$33,Calculations!$G$5:$G$33,1,Calculations!$B$5:$B$33,$B61)</f>
        <v>72700.458735466731</v>
      </c>
      <c r="CH61" s="116">
        <f>SUMIFS(Calculations!CM$5:CM$33,Calculations!$G$5:$G$33,1,Calculations!$B$5:$B$33,$B61)</f>
        <v>72700.458735466731</v>
      </c>
      <c r="CI61" s="116">
        <f>SUMIFS(Calculations!CN$5:CN$33,Calculations!$G$5:$G$33,1,Calculations!$B$5:$B$33,$B61)</f>
        <v>72700.458735466731</v>
      </c>
    </row>
    <row r="62" spans="1:87">
      <c r="B62" s="101" t="s">
        <v>41</v>
      </c>
      <c r="C62" s="116"/>
      <c r="D62" s="116"/>
      <c r="E62" s="116"/>
      <c r="F62" s="116"/>
      <c r="G62" s="116"/>
      <c r="H62" s="116"/>
      <c r="I62" s="116"/>
      <c r="J62" s="116">
        <f>SUMIFS(Calculations!O$5:O$33,Calculations!$G$5:$G$33,1,Calculations!$B$5:$B$33,$B62)</f>
        <v>0</v>
      </c>
      <c r="K62" s="116">
        <f>SUMIFS(Calculations!P$5:P$33,Calculations!$G$5:$G$33,1,Calculations!$B$5:$B$33,$B62)</f>
        <v>0</v>
      </c>
      <c r="L62" s="116">
        <f>SUMIFS(Calculations!Q$5:Q$33,Calculations!$G$5:$G$33,1,Calculations!$B$5:$B$33,$B62)</f>
        <v>0</v>
      </c>
      <c r="M62" s="116">
        <f>SUMIFS(Calculations!R$5:R$33,Calculations!$G$5:$G$33,1,Calculations!$B$5:$B$33,$B62)</f>
        <v>0</v>
      </c>
      <c r="N62" s="116">
        <f>SUMIFS(Calculations!S$5:S$33,Calculations!$G$5:$G$33,1,Calculations!$B$5:$B$33,$B62)</f>
        <v>0</v>
      </c>
      <c r="O62" s="116">
        <f>SUMIFS(Calculations!T$5:T$33,Calculations!$G$5:$G$33,1,Calculations!$B$5:$B$33,$B62)</f>
        <v>0</v>
      </c>
      <c r="P62" s="116">
        <f>SUMIFS(Calculations!U$5:U$33,Calculations!$G$5:$G$33,1,Calculations!$B$5:$B$33,$B62)</f>
        <v>0</v>
      </c>
      <c r="Q62" s="116">
        <f>SUMIFS(Calculations!V$5:V$33,Calculations!$G$5:$G$33,1,Calculations!$B$5:$B$33,$B62)</f>
        <v>0</v>
      </c>
      <c r="R62" s="116">
        <f>SUMIFS(Calculations!W$5:W$33,Calculations!$G$5:$G$33,1,Calculations!$B$5:$B$33,$B62)</f>
        <v>0</v>
      </c>
      <c r="S62" s="116">
        <f>SUMIFS(Calculations!X$5:X$33,Calculations!$G$5:$G$33,1,Calculations!$B$5:$B$33,$B62)</f>
        <v>0</v>
      </c>
      <c r="T62" s="116">
        <f>SUMIFS(Calculations!Y$5:Y$33,Calculations!$G$5:$G$33,1,Calculations!$B$5:$B$33,$B62)</f>
        <v>0</v>
      </c>
      <c r="U62" s="116">
        <f>SUMIFS(Calculations!Z$5:Z$33,Calculations!$G$5:$G$33,1,Calculations!$B$5:$B$33,$B62)</f>
        <v>0</v>
      </c>
      <c r="V62" s="116">
        <f>SUMIFS(Calculations!AA$5:AA$33,Calculations!$G$5:$G$33,1,Calculations!$B$5:$B$33,$B62)</f>
        <v>0</v>
      </c>
      <c r="W62" s="116">
        <f>SUMIFS(Calculations!AB$5:AB$33,Calculations!$G$5:$G$33,1,Calculations!$B$5:$B$33,$B62)</f>
        <v>0</v>
      </c>
      <c r="X62" s="116">
        <f>SUMIFS(Calculations!AC$5:AC$33,Calculations!$G$5:$G$33,1,Calculations!$B$5:$B$33,$B62)</f>
        <v>0</v>
      </c>
      <c r="Y62" s="116">
        <f>SUMIFS(Calculations!AD$5:AD$33,Calculations!$G$5:$G$33,1,Calculations!$B$5:$B$33,$B62)</f>
        <v>0</v>
      </c>
      <c r="Z62" s="116">
        <f>SUMIFS(Calculations!AE$5:AE$33,Calculations!$G$5:$G$33,1,Calculations!$B$5:$B$33,$B62)</f>
        <v>0</v>
      </c>
      <c r="AA62" s="116">
        <f>SUMIFS(Calculations!AF$5:AF$33,Calculations!$G$5:$G$33,1,Calculations!$B$5:$B$33,$B62)</f>
        <v>0</v>
      </c>
      <c r="AB62" s="116">
        <f>SUMIFS(Calculations!AG$5:AG$33,Calculations!$G$5:$G$33,1,Calculations!$B$5:$B$33,$B62)</f>
        <v>0</v>
      </c>
      <c r="AC62" s="116">
        <f>SUMIFS(Calculations!AH$5:AH$33,Calculations!$G$5:$G$33,1,Calculations!$B$5:$B$33,$B62)</f>
        <v>0</v>
      </c>
      <c r="AD62" s="116">
        <f>SUMIFS(Calculations!AI$5:AI$33,Calculations!$G$5:$G$33,1,Calculations!$B$5:$B$33,$B62)</f>
        <v>0</v>
      </c>
      <c r="AE62" s="116">
        <f>SUMIFS(Calculations!AJ$5:AJ$33,Calculations!$G$5:$G$33,1,Calculations!$B$5:$B$33,$B62)</f>
        <v>0</v>
      </c>
      <c r="AF62" s="116">
        <f>SUMIFS(Calculations!AK$5:AK$33,Calculations!$G$5:$G$33,1,Calculations!$B$5:$B$33,$B62)</f>
        <v>0</v>
      </c>
      <c r="AG62" s="116">
        <f>SUMIFS(Calculations!AL$5:AL$33,Calculations!$G$5:$G$33,1,Calculations!$B$5:$B$33,$B62)</f>
        <v>0</v>
      </c>
      <c r="AH62" s="116">
        <f>SUMIFS(Calculations!AM$5:AM$33,Calculations!$G$5:$G$33,1,Calculations!$B$5:$B$33,$B62)</f>
        <v>0</v>
      </c>
      <c r="AI62" s="116">
        <f>SUMIFS(Calculations!AN$5:AN$33,Calculations!$G$5:$G$33,1,Calculations!$B$5:$B$33,$B62)</f>
        <v>0</v>
      </c>
      <c r="AJ62" s="116">
        <f>SUMIFS(Calculations!AO$5:AO$33,Calculations!$G$5:$G$33,1,Calculations!$B$5:$B$33,$B62)</f>
        <v>0</v>
      </c>
      <c r="AK62" s="116">
        <f>SUMIFS(Calculations!AP$5:AP$33,Calculations!$G$5:$G$33,1,Calculations!$B$5:$B$33,$B62)</f>
        <v>0</v>
      </c>
      <c r="AL62" s="116">
        <f>SUMIFS(Calculations!AQ$5:AQ$33,Calculations!$G$5:$G$33,1,Calculations!$B$5:$B$33,$B62)</f>
        <v>0</v>
      </c>
      <c r="AM62" s="116">
        <f>SUMIFS(Calculations!AR$5:AR$33,Calculations!$G$5:$G$33,1,Calculations!$B$5:$B$33,$B62)</f>
        <v>0</v>
      </c>
      <c r="AN62" s="116">
        <f>SUMIFS(Calculations!AS$5:AS$33,Calculations!$G$5:$G$33,1,Calculations!$B$5:$B$33,$B62)</f>
        <v>0</v>
      </c>
      <c r="AO62" s="116">
        <f>SUMIFS(Calculations!AT$5:AT$33,Calculations!$G$5:$G$33,1,Calculations!$B$5:$B$33,$B62)</f>
        <v>0</v>
      </c>
      <c r="AP62" s="116">
        <f>SUMIFS(Calculations!AU$5:AU$33,Calculations!$G$5:$G$33,1,Calculations!$B$5:$B$33,$B62)</f>
        <v>0</v>
      </c>
      <c r="AQ62" s="116">
        <f>SUMIFS(Calculations!AV$5:AV$33,Calculations!$G$5:$G$33,1,Calculations!$B$5:$B$33,$B62)</f>
        <v>0</v>
      </c>
      <c r="AR62" s="116">
        <f>SUMIFS(Calculations!AW$5:AW$33,Calculations!$G$5:$G$33,1,Calculations!$B$5:$B$33,$B62)</f>
        <v>0</v>
      </c>
      <c r="AS62" s="116">
        <f>SUMIFS(Calculations!AX$5:AX$33,Calculations!$G$5:$G$33,1,Calculations!$B$5:$B$33,$B62)</f>
        <v>0</v>
      </c>
      <c r="AT62" s="116">
        <f>SUMIFS(Calculations!AY$5:AY$33,Calculations!$G$5:$G$33,1,Calculations!$B$5:$B$33,$B62)</f>
        <v>0</v>
      </c>
      <c r="AU62" s="116">
        <f>SUMIFS(Calculations!AZ$5:AZ$33,Calculations!$G$5:$G$33,1,Calculations!$B$5:$B$33,$B62)</f>
        <v>0</v>
      </c>
      <c r="AV62" s="116">
        <f>SUMIFS(Calculations!BA$5:BA$33,Calculations!$G$5:$G$33,1,Calculations!$B$5:$B$33,$B62)</f>
        <v>0</v>
      </c>
      <c r="AW62" s="116">
        <f>SUMIFS(Calculations!BB$5:BB$33,Calculations!$G$5:$G$33,1,Calculations!$B$5:$B$33,$B62)</f>
        <v>0</v>
      </c>
      <c r="AX62" s="116">
        <f>SUMIFS(Calculations!BC$5:BC$33,Calculations!$G$5:$G$33,1,Calculations!$B$5:$B$33,$B62)</f>
        <v>0</v>
      </c>
      <c r="AY62" s="116">
        <f>SUMIFS(Calculations!BD$5:BD$33,Calculations!$G$5:$G$33,1,Calculations!$B$5:$B$33,$B62)</f>
        <v>0</v>
      </c>
      <c r="AZ62" s="116">
        <f>SUMIFS(Calculations!BE$5:BE$33,Calculations!$G$5:$G$33,1,Calculations!$B$5:$B$33,$B62)</f>
        <v>0</v>
      </c>
      <c r="BA62" s="116">
        <f>SUMIFS(Calculations!BF$5:BF$33,Calculations!$G$5:$G$33,1,Calculations!$B$5:$B$33,$B62)</f>
        <v>0</v>
      </c>
      <c r="BB62" s="116">
        <f>SUMIFS(Calculations!BG$5:BG$33,Calculations!$G$5:$G$33,1,Calculations!$B$5:$B$33,$B62)</f>
        <v>0</v>
      </c>
      <c r="BC62" s="116">
        <f>SUMIFS(Calculations!BH$5:BH$33,Calculations!$G$5:$G$33,1,Calculations!$B$5:$B$33,$B62)</f>
        <v>0</v>
      </c>
      <c r="BD62" s="116">
        <f>SUMIFS(Calculations!BI$5:BI$33,Calculations!$G$5:$G$33,1,Calculations!$B$5:$B$33,$B62)</f>
        <v>0</v>
      </c>
      <c r="BE62" s="116">
        <f>SUMIFS(Calculations!BJ$5:BJ$33,Calculations!$G$5:$G$33,1,Calculations!$B$5:$B$33,$B62)</f>
        <v>0</v>
      </c>
      <c r="BF62" s="116">
        <f>SUMIFS(Calculations!BK$5:BK$33,Calculations!$G$5:$G$33,1,Calculations!$B$5:$B$33,$B62)</f>
        <v>0</v>
      </c>
      <c r="BG62" s="116">
        <f>SUMIFS(Calculations!BL$5:BL$33,Calculations!$G$5:$G$33,1,Calculations!$B$5:$B$33,$B62)</f>
        <v>0</v>
      </c>
      <c r="BH62" s="116">
        <f>SUMIFS(Calculations!BM$5:BM$33,Calculations!$G$5:$G$33,1,Calculations!$B$5:$B$33,$B62)</f>
        <v>0</v>
      </c>
      <c r="BI62" s="116">
        <f>SUMIFS(Calculations!BN$5:BN$33,Calculations!$G$5:$G$33,1,Calculations!$B$5:$B$33,$B62)</f>
        <v>0</v>
      </c>
      <c r="BJ62" s="116">
        <f>SUMIFS(Calculations!BO$5:BO$33,Calculations!$G$5:$G$33,1,Calculations!$B$5:$B$33,$B62)</f>
        <v>0</v>
      </c>
      <c r="BK62" s="116">
        <f>SUMIFS(Calculations!BP$5:BP$33,Calculations!$G$5:$G$33,1,Calculations!$B$5:$B$33,$B62)</f>
        <v>0</v>
      </c>
      <c r="BL62" s="116">
        <f>SUMIFS(Calculations!BQ$5:BQ$33,Calculations!$G$5:$G$33,1,Calculations!$B$5:$B$33,$B62)</f>
        <v>0</v>
      </c>
      <c r="BM62" s="116">
        <f>SUMIFS(Calculations!BR$5:BR$33,Calculations!$G$5:$G$33,1,Calculations!$B$5:$B$33,$B62)</f>
        <v>0</v>
      </c>
      <c r="BN62" s="116">
        <f>SUMIFS(Calculations!BS$5:BS$33,Calculations!$G$5:$G$33,1,Calculations!$B$5:$B$33,$B62)</f>
        <v>0</v>
      </c>
      <c r="BO62" s="116">
        <f>SUMIFS(Calculations!BT$5:BT$33,Calculations!$G$5:$G$33,1,Calculations!$B$5:$B$33,$B62)</f>
        <v>0</v>
      </c>
      <c r="BP62" s="116">
        <f>SUMIFS(Calculations!BU$5:BU$33,Calculations!$G$5:$G$33,1,Calculations!$B$5:$B$33,$B62)</f>
        <v>0</v>
      </c>
      <c r="BQ62" s="116">
        <f>SUMIFS(Calculations!BV$5:BV$33,Calculations!$G$5:$G$33,1,Calculations!$B$5:$B$33,$B62)</f>
        <v>0</v>
      </c>
      <c r="BR62" s="116">
        <f>SUMIFS(Calculations!BW$5:BW$33,Calculations!$G$5:$G$33,1,Calculations!$B$5:$B$33,$B62)</f>
        <v>0</v>
      </c>
      <c r="BS62" s="116">
        <f>SUMIFS(Calculations!BX$5:BX$33,Calculations!$G$5:$G$33,1,Calculations!$B$5:$B$33,$B62)</f>
        <v>0</v>
      </c>
      <c r="BT62" s="116">
        <f>SUMIFS(Calculations!BY$5:BY$33,Calculations!$G$5:$G$33,1,Calculations!$B$5:$B$33,$B62)</f>
        <v>0</v>
      </c>
      <c r="BU62" s="116">
        <f>SUMIFS(Calculations!BZ$5:BZ$33,Calculations!$G$5:$G$33,1,Calculations!$B$5:$B$33,$B62)</f>
        <v>0</v>
      </c>
      <c r="BV62" s="116">
        <f>SUMIFS(Calculations!CA$5:CA$33,Calculations!$G$5:$G$33,1,Calculations!$B$5:$B$33,$B62)</f>
        <v>0</v>
      </c>
      <c r="BW62" s="116">
        <f>SUMIFS(Calculations!CB$5:CB$33,Calculations!$G$5:$G$33,1,Calculations!$B$5:$B$33,$B62)</f>
        <v>0</v>
      </c>
      <c r="BX62" s="116">
        <f>SUMIFS(Calculations!CC$5:CC$33,Calculations!$G$5:$G$33,1,Calculations!$B$5:$B$33,$B62)</f>
        <v>0</v>
      </c>
      <c r="BY62" s="116">
        <f>SUMIFS(Calculations!CD$5:CD$33,Calculations!$G$5:$G$33,1,Calculations!$B$5:$B$33,$B62)</f>
        <v>0</v>
      </c>
      <c r="BZ62" s="116">
        <f>SUMIFS(Calculations!CE$5:CE$33,Calculations!$G$5:$G$33,1,Calculations!$B$5:$B$33,$B62)</f>
        <v>0</v>
      </c>
      <c r="CA62" s="116">
        <f>SUMIFS(Calculations!CF$5:CF$33,Calculations!$G$5:$G$33,1,Calculations!$B$5:$B$33,$B62)</f>
        <v>0</v>
      </c>
      <c r="CB62" s="116">
        <f>SUMIFS(Calculations!CG$5:CG$33,Calculations!$G$5:$G$33,1,Calculations!$B$5:$B$33,$B62)</f>
        <v>0</v>
      </c>
      <c r="CC62" s="116">
        <f>SUMIFS(Calculations!CH$5:CH$33,Calculations!$G$5:$G$33,1,Calculations!$B$5:$B$33,$B62)</f>
        <v>0</v>
      </c>
      <c r="CD62" s="116">
        <f>SUMIFS(Calculations!CI$5:CI$33,Calculations!$G$5:$G$33,1,Calculations!$B$5:$B$33,$B62)</f>
        <v>0</v>
      </c>
      <c r="CE62" s="116">
        <f>SUMIFS(Calculations!CJ$5:CJ$33,Calculations!$G$5:$G$33,1,Calculations!$B$5:$B$33,$B62)</f>
        <v>0</v>
      </c>
      <c r="CF62" s="116">
        <f>SUMIFS(Calculations!CK$5:CK$33,Calculations!$G$5:$G$33,1,Calculations!$B$5:$B$33,$B62)</f>
        <v>0</v>
      </c>
      <c r="CG62" s="116">
        <f>SUMIFS(Calculations!CL$5:CL$33,Calculations!$G$5:$G$33,1,Calculations!$B$5:$B$33,$B62)</f>
        <v>0</v>
      </c>
      <c r="CH62" s="116">
        <f>SUMIFS(Calculations!CM$5:CM$33,Calculations!$G$5:$G$33,1,Calculations!$B$5:$B$33,$B62)</f>
        <v>0</v>
      </c>
      <c r="CI62" s="116">
        <f>SUMIFS(Calculations!CN$5:CN$33,Calculations!$G$5:$G$33,1,Calculations!$B$5:$B$33,$B62)</f>
        <v>0</v>
      </c>
    </row>
    <row r="63" spans="1:87">
      <c r="B63" s="117" t="s">
        <v>42</v>
      </c>
      <c r="C63" s="116" t="e">
        <f>SUMIFS(Calculations!H$5:H$33,Calculations!$G$5:$G$33,1,Calculations!$B$5:$B$33,$B63)</f>
        <v>#REF!</v>
      </c>
      <c r="D63" s="116" t="e">
        <f>SUMIFS(Calculations!I$5:I$33,Calculations!$G$5:$G$33,1,Calculations!$B$5:$B$33,$B63)</f>
        <v>#REF!</v>
      </c>
      <c r="E63" s="116" t="e">
        <f>SUMIFS(Calculations!J$5:J$33,Calculations!$G$5:$G$33,1,Calculations!$B$5:$B$33,$B63)</f>
        <v>#REF!</v>
      </c>
      <c r="F63" s="116" t="e">
        <f>SUMIFS(Calculations!K$5:K$33,Calculations!$G$5:$G$33,1,Calculations!$B$5:$B$33,$B63)</f>
        <v>#REF!</v>
      </c>
      <c r="G63" s="116" t="e">
        <f>SUMIFS(Calculations!L$5:L$33,Calculations!$G$5:$G$33,1,Calculations!$B$5:$B$33,$B63)</f>
        <v>#REF!</v>
      </c>
      <c r="H63" s="116" t="e">
        <f>SUMIFS(Calculations!M$5:M$33,Calculations!$G$5:$G$33,1,Calculations!$B$5:$B$33,$B63)</f>
        <v>#REF!</v>
      </c>
      <c r="I63" s="116" t="e">
        <f>SUMIFS(Calculations!N$5:N$33,Calculations!$G$5:$G$33,1,Calculations!$B$5:$B$33,$B63)</f>
        <v>#REF!</v>
      </c>
      <c r="J63" s="116" t="e">
        <f>SUMIFS(Calculations!O$5:O$33,Calculations!$G$5:$G$33,1,Calculations!$B$5:$B$33,$B63)</f>
        <v>#REF!</v>
      </c>
      <c r="K63" s="116" t="e">
        <f>SUMIFS(Calculations!P$5:P$33,Calculations!$G$5:$G$33,1,Calculations!$B$5:$B$33,$B63)</f>
        <v>#REF!</v>
      </c>
      <c r="L63" s="116" t="e">
        <f>SUMIFS(Calculations!Q$5:Q$33,Calculations!$G$5:$G$33,1,Calculations!$B$5:$B$33,$B63)</f>
        <v>#REF!</v>
      </c>
      <c r="M63" s="116" t="e">
        <f>SUMIFS(Calculations!R$5:R$33,Calculations!$G$5:$G$33,1,Calculations!$B$5:$B$33,$B63)</f>
        <v>#REF!</v>
      </c>
      <c r="N63" s="116" t="e">
        <f>SUMIFS(Calculations!S$5:S$33,Calculations!$G$5:$G$33,1,Calculations!$B$5:$B$33,$B63)</f>
        <v>#REF!</v>
      </c>
      <c r="O63" s="116" t="e">
        <f>SUMIFS(Calculations!T$5:T$33,Calculations!$G$5:$G$33,1,Calculations!$B$5:$B$33,$B63)</f>
        <v>#REF!</v>
      </c>
      <c r="P63" s="116" t="e">
        <f>SUMIFS(Calculations!U$5:U$33,Calculations!$G$5:$G$33,1,Calculations!$B$5:$B$33,$B63)</f>
        <v>#REF!</v>
      </c>
      <c r="Q63" s="116" t="e">
        <f>SUMIFS(Calculations!V$5:V$33,Calculations!$G$5:$G$33,1,Calculations!$B$5:$B$33,$B63)</f>
        <v>#REF!</v>
      </c>
      <c r="R63" s="116" t="e">
        <f>SUMIFS(Calculations!W$5:W$33,Calculations!$G$5:$G$33,1,Calculations!$B$5:$B$33,$B63)</f>
        <v>#REF!</v>
      </c>
      <c r="S63" s="116" t="e">
        <f>SUMIFS(Calculations!X$5:X$33,Calculations!$G$5:$G$33,1,Calculations!$B$5:$B$33,$B63)</f>
        <v>#REF!</v>
      </c>
      <c r="T63" s="116" t="e">
        <f>SUMIFS(Calculations!Y$5:Y$33,Calculations!$G$5:$G$33,1,Calculations!$B$5:$B$33,$B63)</f>
        <v>#REF!</v>
      </c>
      <c r="U63" s="116" t="e">
        <f>SUMIFS(Calculations!Z$5:Z$33,Calculations!$G$5:$G$33,1,Calculations!$B$5:$B$33,$B63)</f>
        <v>#REF!</v>
      </c>
      <c r="V63" s="116" t="e">
        <f>SUMIFS(Calculations!AA$5:AA$33,Calculations!$G$5:$G$33,1,Calculations!$B$5:$B$33,$B63)</f>
        <v>#REF!</v>
      </c>
      <c r="W63" s="116" t="e">
        <f>SUMIFS(Calculations!AB$5:AB$33,Calculations!$G$5:$G$33,1,Calculations!$B$5:$B$33,$B63)</f>
        <v>#REF!</v>
      </c>
      <c r="X63" s="116" t="e">
        <f>SUMIFS(Calculations!AC$5:AC$33,Calculations!$G$5:$G$33,1,Calculations!$B$5:$B$33,$B63)</f>
        <v>#REF!</v>
      </c>
      <c r="Y63" s="116" t="e">
        <f>SUMIFS(Calculations!AD$5:AD$33,Calculations!$G$5:$G$33,1,Calculations!$B$5:$B$33,$B63)</f>
        <v>#REF!</v>
      </c>
      <c r="Z63" s="116" t="e">
        <f>SUMIFS(Calculations!AE$5:AE$33,Calculations!$G$5:$G$33,1,Calculations!$B$5:$B$33,$B63)</f>
        <v>#REF!</v>
      </c>
      <c r="AA63" s="116" t="e">
        <f>SUMIFS(Calculations!AF$5:AF$33,Calculations!$G$5:$G$33,1,Calculations!$B$5:$B$33,$B63)</f>
        <v>#REF!</v>
      </c>
      <c r="AB63" s="116" t="e">
        <f>SUMIFS(Calculations!AG$5:AG$33,Calculations!$G$5:$G$33,1,Calculations!$B$5:$B$33,$B63)</f>
        <v>#REF!</v>
      </c>
      <c r="AC63" s="116" t="e">
        <f>SUMIFS(Calculations!AH$5:AH$33,Calculations!$G$5:$G$33,1,Calculations!$B$5:$B$33,$B63)</f>
        <v>#REF!</v>
      </c>
      <c r="AD63" s="116" t="e">
        <f>SUMIFS(Calculations!AI$5:AI$33,Calculations!$G$5:$G$33,1,Calculations!$B$5:$B$33,$B63)</f>
        <v>#REF!</v>
      </c>
      <c r="AE63" s="116" t="e">
        <f>SUMIFS(Calculations!AJ$5:AJ$33,Calculations!$G$5:$G$33,1,Calculations!$B$5:$B$33,$B63)</f>
        <v>#REF!</v>
      </c>
      <c r="AF63" s="116" t="e">
        <f>SUMIFS(Calculations!AK$5:AK$33,Calculations!$G$5:$G$33,1,Calculations!$B$5:$B$33,$B63)</f>
        <v>#REF!</v>
      </c>
      <c r="AG63" s="116" t="e">
        <f>SUMIFS(Calculations!AL$5:AL$33,Calculations!$G$5:$G$33,1,Calculations!$B$5:$B$33,$B63)</f>
        <v>#REF!</v>
      </c>
      <c r="AH63" s="116" t="e">
        <f>SUMIFS(Calculations!AM$5:AM$33,Calculations!$G$5:$G$33,1,Calculations!$B$5:$B$33,$B63)</f>
        <v>#REF!</v>
      </c>
      <c r="AI63" s="116" t="e">
        <f>SUMIFS(Calculations!AN$5:AN$33,Calculations!$G$5:$G$33,1,Calculations!$B$5:$B$33,$B63)</f>
        <v>#REF!</v>
      </c>
      <c r="AJ63" s="116" t="e">
        <f>SUMIFS(Calculations!AO$5:AO$33,Calculations!$G$5:$G$33,1,Calculations!$B$5:$B$33,$B63)</f>
        <v>#REF!</v>
      </c>
      <c r="AK63" s="116" t="e">
        <f>SUMIFS(Calculations!AP$5:AP$33,Calculations!$G$5:$G$33,1,Calculations!$B$5:$B$33,$B63)</f>
        <v>#REF!</v>
      </c>
      <c r="AL63" s="116" t="e">
        <f>SUMIFS(Calculations!AQ$5:AQ$33,Calculations!$G$5:$G$33,1,Calculations!$B$5:$B$33,$B63)</f>
        <v>#REF!</v>
      </c>
      <c r="AM63" s="116" t="e">
        <f>SUMIFS(Calculations!AR$5:AR$33,Calculations!$G$5:$G$33,1,Calculations!$B$5:$B$33,$B63)</f>
        <v>#REF!</v>
      </c>
      <c r="AN63" s="116" t="e">
        <f>SUMIFS(Calculations!AS$5:AS$33,Calculations!$G$5:$G$33,1,Calculations!$B$5:$B$33,$B63)</f>
        <v>#N/A</v>
      </c>
      <c r="AO63" s="116" t="e">
        <f>SUMIFS(Calculations!AT$5:AT$33,Calculations!$G$5:$G$33,1,Calculations!$B$5:$B$33,$B63)</f>
        <v>#N/A</v>
      </c>
      <c r="AP63" s="116" t="e">
        <f>SUMIFS(Calculations!AU$5:AU$33,Calculations!$G$5:$G$33,1,Calculations!$B$5:$B$33,$B63)</f>
        <v>#N/A</v>
      </c>
      <c r="AQ63" s="116" t="e">
        <f>SUMIFS(Calculations!AV$5:AV$33,Calculations!$G$5:$G$33,1,Calculations!$B$5:$B$33,$B63)</f>
        <v>#N/A</v>
      </c>
      <c r="AR63" s="116">
        <f>SUMIFS(Calculations!AW$5:AW$33,Calculations!$G$5:$G$33,1,Calculations!$B$5:$B$33,$B63)</f>
        <v>4523.2681748442847</v>
      </c>
      <c r="AS63" s="116">
        <f>SUMIFS(Calculations!AX$5:AX$33,Calculations!$G$5:$G$33,1,Calculations!$B$5:$B$33,$B63)</f>
        <v>4103.7880475949496</v>
      </c>
      <c r="AT63" s="116">
        <f>SUMIFS(Calculations!AY$5:AY$33,Calculations!$G$5:$G$33,1,Calculations!$B$5:$B$33,$B63)</f>
        <v>3556.6425193307296</v>
      </c>
      <c r="AU63" s="116">
        <f>SUMIFS(Calculations!AZ$5:AZ$33,Calculations!$G$5:$G$33,1,Calculations!$B$5:$B$33,$B63)</f>
        <v>3007.3803174980712</v>
      </c>
      <c r="AV63" s="116">
        <f>SUMIFS(Calculations!BA$5:BA$33,Calculations!$G$5:$G$33,1,Calculations!$B$5:$B$33,$B63)</f>
        <v>2547.5082522124721</v>
      </c>
      <c r="AW63" s="116">
        <f>SUMIFS(Calculations!BB$5:BB$33,Calculations!$G$5:$G$33,1,Calculations!$B$5:$B$33,$B63)</f>
        <v>2894.1051933237759</v>
      </c>
      <c r="AX63" s="116">
        <f>SUMIFS(Calculations!BC$5:BC$33,Calculations!$G$5:$G$33,1,Calculations!$B$5:$B$33,$B63)</f>
        <v>3227.308886460989</v>
      </c>
      <c r="AY63" s="116">
        <f>SUMIFS(Calculations!BD$5:BD$33,Calculations!$G$5:$G$33,1,Calculations!$B$5:$B$33,$B63)</f>
        <v>3543.2689200382883</v>
      </c>
      <c r="AZ63" s="116">
        <f>SUMIFS(Calculations!BE$5:BE$33,Calculations!$G$5:$G$33,1,Calculations!$B$5:$B$33,$B63)</f>
        <v>3859.9381305511633</v>
      </c>
      <c r="BA63" s="116">
        <f>SUMIFS(Calculations!BF$5:BF$33,Calculations!$G$5:$G$33,1,Calculations!$B$5:$B$33,$B63)</f>
        <v>4119.1472387757531</v>
      </c>
      <c r="BB63" s="116">
        <f>SUMIFS(Calculations!BG$5:BG$33,Calculations!$G$5:$G$33,1,Calculations!$B$5:$B$33,$B63)</f>
        <v>4394.1505240212136</v>
      </c>
      <c r="BC63" s="116">
        <f>SUMIFS(Calculations!BH$5:BH$33,Calculations!$G$5:$G$33,1,Calculations!$B$5:$B$33,$B63)</f>
        <v>4691.7409693207155</v>
      </c>
      <c r="BD63" s="116">
        <f>SUMIFS(Calculations!BI$5:BI$33,Calculations!$G$5:$G$33,1,Calculations!$B$5:$B$33,$B63)</f>
        <v>4553.162741713546</v>
      </c>
      <c r="BE63" s="116">
        <f>SUMIFS(Calculations!BJ$5:BJ$33,Calculations!$G$5:$G$33,1,Calculations!$B$5:$B$33,$B63)</f>
        <v>4388.9619928134998</v>
      </c>
      <c r="BF63" s="116">
        <f>SUMIFS(Calculations!BK$5:BK$33,Calculations!$G$5:$G$33,1,Calculations!$B$5:$B$33,$B63)</f>
        <v>4253.4574850610588</v>
      </c>
      <c r="BG63" s="116">
        <f>SUMIFS(Calculations!BL$5:BL$33,Calculations!$G$5:$G$33,1,Calculations!$B$5:$B$33,$B63)</f>
        <v>4116.1180495152439</v>
      </c>
      <c r="BH63" s="116">
        <f>SUMIFS(Calculations!BM$5:BM$33,Calculations!$G$5:$G$33,1,Calculations!$B$5:$B$33,$B63)</f>
        <v>3992.314026827924</v>
      </c>
      <c r="BI63" s="116">
        <f>SUMIFS(Calculations!BN$5:BN$33,Calculations!$G$5:$G$33,1,Calculations!$B$5:$B$33,$B63)</f>
        <v>3886.7809654456214</v>
      </c>
      <c r="BJ63" s="116">
        <f>SUMIFS(Calculations!BO$5:BO$33,Calculations!$G$5:$G$33,1,Calculations!$B$5:$B$33,$B63)</f>
        <v>3803.9549302022933</v>
      </c>
      <c r="BK63" s="116">
        <f>SUMIFS(Calculations!BP$5:BP$33,Calculations!$G$5:$G$33,1,Calculations!$B$5:$B$33,$B63)</f>
        <v>3959.1558937824884</v>
      </c>
      <c r="BL63" s="116">
        <f>SUMIFS(Calculations!BQ$5:BQ$33,Calculations!$G$5:$G$33,1,Calculations!$B$5:$B$33,$B63)</f>
        <v>4138.8781744856969</v>
      </c>
      <c r="BM63" s="116">
        <f>SUMIFS(Calculations!BR$5:BR$33,Calculations!$G$5:$G$33,1,Calculations!$B$5:$B$33,$B63)</f>
        <v>4360.757823919972</v>
      </c>
      <c r="BN63" s="116">
        <f>SUMIFS(Calculations!BS$5:BS$33,Calculations!$G$5:$G$33,1,Calculations!$B$5:$B$33,$B63)</f>
        <v>4579.9308070488914</v>
      </c>
      <c r="BO63" s="116">
        <f>SUMIFS(Calculations!BT$5:BT$33,Calculations!$G$5:$G$33,1,Calculations!$B$5:$B$33,$B63)</f>
        <v>4821.2716109931789</v>
      </c>
      <c r="BP63" s="116">
        <f>SUMIFS(Calculations!BU$5:BU$33,Calculations!$G$5:$G$33,1,Calculations!$B$5:$B$33,$B63)</f>
        <v>5078.2090943036892</v>
      </c>
      <c r="BQ63" s="116">
        <f>SUMIFS(Calculations!BV$5:BV$33,Calculations!$G$5:$G$33,1,Calculations!$B$5:$B$33,$B63)</f>
        <v>5344.82564136773</v>
      </c>
      <c r="BR63" s="116">
        <f>SUMIFS(Calculations!BW$5:BW$33,Calculations!$G$5:$G$33,1,Calculations!$B$5:$B$33,$B63)</f>
        <v>5786.2646747612016</v>
      </c>
      <c r="BS63" s="116">
        <f>SUMIFS(Calculations!BX$5:BX$33,Calculations!$G$5:$G$33,1,Calculations!$B$5:$B$33,$B63)</f>
        <v>6227.6516239149205</v>
      </c>
      <c r="BT63" s="116">
        <f>SUMIFS(Calculations!BY$5:BY$33,Calculations!$G$5:$G$33,1,Calculations!$B$5:$B$33,$B63)</f>
        <v>6692.1498921328966</v>
      </c>
      <c r="BU63" s="116">
        <f>SUMIFS(Calculations!BZ$5:BZ$33,Calculations!$G$5:$G$33,1,Calculations!$B$5:$B$33,$B63)</f>
        <v>7143.6338582282842</v>
      </c>
      <c r="BV63" s="116">
        <f>SUMIFS(Calculations!CA$5:CA$33,Calculations!$G$5:$G$33,1,Calculations!$B$5:$B$33,$B63)</f>
        <v>7567.0921478968521</v>
      </c>
      <c r="BW63" s="116">
        <f>SUMIFS(Calculations!CB$5:CB$33,Calculations!$G$5:$G$33,1,Calculations!$B$5:$B$33,$B63)</f>
        <v>8007.1203122058796</v>
      </c>
      <c r="BX63" s="116">
        <f>SUMIFS(Calculations!CC$5:CC$33,Calculations!$G$5:$G$33,1,Calculations!$B$5:$B$33,$B63)</f>
        <v>8447.5619760113186</v>
      </c>
      <c r="BY63" s="116">
        <f>SUMIFS(Calculations!CD$5:CD$33,Calculations!$G$5:$G$33,1,Calculations!$B$5:$B$33,$B63)</f>
        <v>9513.3412016390212</v>
      </c>
      <c r="BZ63" s="116">
        <f>SUMIFS(Calculations!CE$5:CE$33,Calculations!$G$5:$G$33,1,Calculations!$B$5:$B$33,$B63)</f>
        <v>10591.89757925173</v>
      </c>
      <c r="CA63" s="116">
        <f>SUMIFS(Calculations!CF$5:CF$33,Calculations!$G$5:$G$33,1,Calculations!$B$5:$B$33,$B63)</f>
        <v>11658.405582413863</v>
      </c>
      <c r="CB63" s="116">
        <f>SUMIFS(Calculations!CG$5:CG$33,Calculations!$G$5:$G$33,1,Calculations!$B$5:$B$33,$B63)</f>
        <v>12732.485756902461</v>
      </c>
      <c r="CC63" s="116">
        <f>SUMIFS(Calculations!CH$5:CH$33,Calculations!$G$5:$G$33,1,Calculations!$B$5:$B$33,$B63)</f>
        <v>13817.858709903419</v>
      </c>
      <c r="CD63" s="116">
        <f>SUMIFS(Calculations!CI$5:CI$33,Calculations!$G$5:$G$33,1,Calculations!$B$5:$B$33,$B63)</f>
        <v>14656.844240923543</v>
      </c>
      <c r="CE63" s="116">
        <f>SUMIFS(Calculations!CJ$5:CJ$33,Calculations!$G$5:$G$33,1,Calculations!$B$5:$B$33,$B63)</f>
        <v>15495.829771943667</v>
      </c>
      <c r="CF63" s="116">
        <f>SUMIFS(Calculations!CK$5:CK$33,Calculations!$G$5:$G$33,1,Calculations!$B$5:$B$33,$B63)</f>
        <v>18090.557555041465</v>
      </c>
      <c r="CG63" s="116">
        <f>SUMIFS(Calculations!CL$5:CL$33,Calculations!$G$5:$G$33,1,Calculations!$B$5:$B$33,$B63)</f>
        <v>20685.285338139292</v>
      </c>
      <c r="CH63" s="116">
        <f>SUMIFS(Calculations!CM$5:CM$33,Calculations!$G$5:$G$33,1,Calculations!$B$5:$B$33,$B63)</f>
        <v>23280.013121237105</v>
      </c>
      <c r="CI63" s="116">
        <f>SUMIFS(Calculations!CN$5:CN$33,Calculations!$G$5:$G$33,1,Calculations!$B$5:$B$33,$B63)</f>
        <v>25874.740904334722</v>
      </c>
    </row>
    <row r="64" spans="1:87">
      <c r="B64" s="117" t="s">
        <v>43</v>
      </c>
      <c r="C64" s="116" t="e">
        <f>SUMIFS(Calculations!H$5:H$33,Calculations!$G$5:$G$33,1,Calculations!$B$5:$B$33,$B64)</f>
        <v>#REF!</v>
      </c>
      <c r="D64" s="116" t="e">
        <f>SUMIFS(Calculations!I$5:I$33,Calculations!$G$5:$G$33,1,Calculations!$B$5:$B$33,$B64)</f>
        <v>#REF!</v>
      </c>
      <c r="E64" s="116" t="e">
        <f>SUMIFS(Calculations!J$5:J$33,Calculations!$G$5:$G$33,1,Calculations!$B$5:$B$33,$B64)</f>
        <v>#REF!</v>
      </c>
      <c r="F64" s="116" t="e">
        <f>SUMIFS(Calculations!K$5:K$33,Calculations!$G$5:$G$33,1,Calculations!$B$5:$B$33,$B64)</f>
        <v>#REF!</v>
      </c>
      <c r="G64" s="116" t="e">
        <f>SUMIFS(Calculations!L$5:L$33,Calculations!$G$5:$G$33,1,Calculations!$B$5:$B$33,$B64)</f>
        <v>#REF!</v>
      </c>
      <c r="H64" s="116" t="e">
        <f>SUMIFS(Calculations!M$5:M$33,Calculations!$G$5:$G$33,1,Calculations!$B$5:$B$33,$B64)</f>
        <v>#REF!</v>
      </c>
      <c r="I64" s="116" t="e">
        <f>SUMIFS(Calculations!N$5:N$33,Calculations!$G$5:$G$33,1,Calculations!$B$5:$B$33,$B64)</f>
        <v>#REF!</v>
      </c>
      <c r="J64" s="116" t="e">
        <f>SUMIFS(Calculations!O$5:O$33,Calculations!$G$5:$G$33,1,Calculations!$B$5:$B$33,$B64)</f>
        <v>#REF!</v>
      </c>
      <c r="K64" s="116" t="e">
        <f>SUMIFS(Calculations!P$5:P$33,Calculations!$G$5:$G$33,1,Calculations!$B$5:$B$33,$B64)</f>
        <v>#REF!</v>
      </c>
      <c r="L64" s="116" t="e">
        <f>SUMIFS(Calculations!Q$5:Q$33,Calculations!$G$5:$G$33,1,Calculations!$B$5:$B$33,$B64)</f>
        <v>#REF!</v>
      </c>
      <c r="M64" s="116" t="e">
        <f>SUMIFS(Calculations!R$5:R$33,Calculations!$G$5:$G$33,1,Calculations!$B$5:$B$33,$B64)</f>
        <v>#REF!</v>
      </c>
      <c r="N64" s="116" t="e">
        <f>SUMIFS(Calculations!S$5:S$33,Calculations!$G$5:$G$33,1,Calculations!$B$5:$B$33,$B64)</f>
        <v>#REF!</v>
      </c>
      <c r="O64" s="116" t="e">
        <f>SUMIFS(Calculations!T$5:T$33,Calculations!$G$5:$G$33,1,Calculations!$B$5:$B$33,$B64)</f>
        <v>#REF!</v>
      </c>
      <c r="P64" s="116" t="e">
        <f>SUMIFS(Calculations!U$5:U$33,Calculations!$G$5:$G$33,1,Calculations!$B$5:$B$33,$B64)</f>
        <v>#REF!</v>
      </c>
      <c r="Q64" s="116" t="e">
        <f>SUMIFS(Calculations!V$5:V$33,Calculations!$G$5:$G$33,1,Calculations!$B$5:$B$33,$B64)</f>
        <v>#REF!</v>
      </c>
      <c r="R64" s="116" t="e">
        <f>SUMIFS(Calculations!W$5:W$33,Calculations!$G$5:$G$33,1,Calculations!$B$5:$B$33,$B64)</f>
        <v>#REF!</v>
      </c>
      <c r="S64" s="116" t="e">
        <f>SUMIFS(Calculations!X$5:X$33,Calculations!$G$5:$G$33,1,Calculations!$B$5:$B$33,$B64)</f>
        <v>#REF!</v>
      </c>
      <c r="T64" s="116" t="e">
        <f>SUMIFS(Calculations!Y$5:Y$33,Calculations!$G$5:$G$33,1,Calculations!$B$5:$B$33,$B64)</f>
        <v>#REF!</v>
      </c>
      <c r="U64" s="116" t="e">
        <f>SUMIFS(Calculations!Z$5:Z$33,Calculations!$G$5:$G$33,1,Calculations!$B$5:$B$33,$B64)</f>
        <v>#REF!</v>
      </c>
      <c r="V64" s="116" t="e">
        <f>SUMIFS(Calculations!AA$5:AA$33,Calculations!$G$5:$G$33,1,Calculations!$B$5:$B$33,$B64)</f>
        <v>#REF!</v>
      </c>
      <c r="W64" s="116" t="e">
        <f>SUMIFS(Calculations!AB$5:AB$33,Calculations!$G$5:$G$33,1,Calculations!$B$5:$B$33,$B64)</f>
        <v>#REF!</v>
      </c>
      <c r="X64" s="116" t="e">
        <f>SUMIFS(Calculations!AC$5:AC$33,Calculations!$G$5:$G$33,1,Calculations!$B$5:$B$33,$B64)</f>
        <v>#REF!</v>
      </c>
      <c r="Y64" s="116" t="e">
        <f>SUMIFS(Calculations!AD$5:AD$33,Calculations!$G$5:$G$33,1,Calculations!$B$5:$B$33,$B64)</f>
        <v>#REF!</v>
      </c>
      <c r="Z64" s="116" t="e">
        <f>SUMIFS(Calculations!AE$5:AE$33,Calculations!$G$5:$G$33,1,Calculations!$B$5:$B$33,$B64)</f>
        <v>#REF!</v>
      </c>
      <c r="AA64" s="116" t="e">
        <f>SUMIFS(Calculations!AF$5:AF$33,Calculations!$G$5:$G$33,1,Calculations!$B$5:$B$33,$B64)</f>
        <v>#REF!</v>
      </c>
      <c r="AB64" s="116" t="e">
        <f>SUMIFS(Calculations!AG$5:AG$33,Calculations!$G$5:$G$33,1,Calculations!$B$5:$B$33,$B64)</f>
        <v>#REF!</v>
      </c>
      <c r="AC64" s="116" t="e">
        <f>SUMIFS(Calculations!AH$5:AH$33,Calculations!$G$5:$G$33,1,Calculations!$B$5:$B$33,$B64)</f>
        <v>#REF!</v>
      </c>
      <c r="AD64" s="116" t="e">
        <f>SUMIFS(Calculations!AI$5:AI$33,Calculations!$G$5:$G$33,1,Calculations!$B$5:$B$33,$B64)</f>
        <v>#REF!</v>
      </c>
      <c r="AE64" s="116" t="e">
        <f>SUMIFS(Calculations!AJ$5:AJ$33,Calculations!$G$5:$G$33,1,Calculations!$B$5:$B$33,$B64)</f>
        <v>#REF!</v>
      </c>
      <c r="AF64" s="116" t="e">
        <f>SUMIFS(Calculations!AK$5:AK$33,Calculations!$G$5:$G$33,1,Calculations!$B$5:$B$33,$B64)</f>
        <v>#REF!</v>
      </c>
      <c r="AG64" s="116" t="e">
        <f>SUMIFS(Calculations!AL$5:AL$33,Calculations!$G$5:$G$33,1,Calculations!$B$5:$B$33,$B64)</f>
        <v>#REF!</v>
      </c>
      <c r="AH64" s="116" t="e">
        <f>SUMIFS(Calculations!AM$5:AM$33,Calculations!$G$5:$G$33,1,Calculations!$B$5:$B$33,$B64)</f>
        <v>#REF!</v>
      </c>
      <c r="AI64" s="116" t="e">
        <f>SUMIFS(Calculations!AN$5:AN$33,Calculations!$G$5:$G$33,1,Calculations!$B$5:$B$33,$B64)</f>
        <v>#REF!</v>
      </c>
      <c r="AJ64" s="116" t="e">
        <f>SUMIFS(Calculations!AO$5:AO$33,Calculations!$G$5:$G$33,1,Calculations!$B$5:$B$33,$B64)</f>
        <v>#REF!</v>
      </c>
      <c r="AK64" s="116" t="e">
        <f>SUMIFS(Calculations!AP$5:AP$33,Calculations!$G$5:$G$33,1,Calculations!$B$5:$B$33,$B64)</f>
        <v>#REF!</v>
      </c>
      <c r="AL64" s="116" t="e">
        <f>SUMIFS(Calculations!AQ$5:AQ$33,Calculations!$G$5:$G$33,1,Calculations!$B$5:$B$33,$B64)</f>
        <v>#REF!</v>
      </c>
      <c r="AM64" s="116" t="e">
        <f>SUMIFS(Calculations!AR$5:AR$33,Calculations!$G$5:$G$33,1,Calculations!$B$5:$B$33,$B64)</f>
        <v>#REF!</v>
      </c>
      <c r="AN64" s="116" t="e">
        <f>SUMIFS(Calculations!AS$5:AS$33,Calculations!$G$5:$G$33,1,Calculations!$B$5:$B$33,$B64)</f>
        <v>#N/A</v>
      </c>
      <c r="AO64" s="116" t="e">
        <f>SUMIFS(Calculations!AT$5:AT$33,Calculations!$G$5:$G$33,1,Calculations!$B$5:$B$33,$B64)</f>
        <v>#N/A</v>
      </c>
      <c r="AP64" s="116" t="e">
        <f>SUMIFS(Calculations!AU$5:AU$33,Calculations!$G$5:$G$33,1,Calculations!$B$5:$B$33,$B64)</f>
        <v>#N/A</v>
      </c>
      <c r="AQ64" s="116" t="e">
        <f>SUMIFS(Calculations!AV$5:AV$33,Calculations!$G$5:$G$33,1,Calculations!$B$5:$B$33,$B64)</f>
        <v>#N/A</v>
      </c>
      <c r="AR64" s="116">
        <f>SUMIFS(Calculations!AW$5:AW$33,Calculations!$G$5:$G$33,1,Calculations!$B$5:$B$33,$B64)</f>
        <v>45560.938791539775</v>
      </c>
      <c r="AS64" s="116">
        <f>SUMIFS(Calculations!AX$5:AX$33,Calculations!$G$5:$G$33,1,Calculations!$B$5:$B$33,$B64)</f>
        <v>44979.486392550469</v>
      </c>
      <c r="AT64" s="116">
        <f>SUMIFS(Calculations!AY$5:AY$33,Calculations!$G$5:$G$33,1,Calculations!$B$5:$B$33,$B64)</f>
        <v>55053.814993713342</v>
      </c>
      <c r="AU64" s="116">
        <f>SUMIFS(Calculations!AZ$5:AZ$33,Calculations!$G$5:$G$33,1,Calculations!$B$5:$B$33,$B64)</f>
        <v>64038.01971226446</v>
      </c>
      <c r="AV64" s="116">
        <f>SUMIFS(Calculations!BA$5:BA$33,Calculations!$G$5:$G$33,1,Calculations!$B$5:$B$33,$B64)</f>
        <v>65750.383154707306</v>
      </c>
      <c r="AW64" s="116">
        <f>SUMIFS(Calculations!BB$5:BB$33,Calculations!$G$5:$G$33,1,Calculations!$B$5:$B$33,$B64)</f>
        <v>64110.236513433396</v>
      </c>
      <c r="AX64" s="116">
        <f>SUMIFS(Calculations!BC$5:BC$33,Calculations!$G$5:$G$33,1,Calculations!$B$5:$B$33,$B64)</f>
        <v>61431.447232508282</v>
      </c>
      <c r="AY64" s="116">
        <f>SUMIFS(Calculations!BD$5:BD$33,Calculations!$G$5:$G$33,1,Calculations!$B$5:$B$33,$B64)</f>
        <v>49751.977482003735</v>
      </c>
      <c r="AZ64" s="116">
        <f>SUMIFS(Calculations!BE$5:BE$33,Calculations!$G$5:$G$33,1,Calculations!$B$5:$B$33,$B64)</f>
        <v>48390.100770415163</v>
      </c>
      <c r="BA64" s="116">
        <f>SUMIFS(Calculations!BF$5:BF$33,Calculations!$G$5:$G$33,1,Calculations!$B$5:$B$33,$B64)</f>
        <v>58054.808626877522</v>
      </c>
      <c r="BB64" s="116">
        <f>SUMIFS(Calculations!BG$5:BG$33,Calculations!$G$5:$G$33,1,Calculations!$B$5:$B$33,$B64)</f>
        <v>66512.901432489423</v>
      </c>
      <c r="BC64" s="116">
        <f>SUMIFS(Calculations!BH$5:BH$33,Calculations!$G$5:$G$33,1,Calculations!$B$5:$B$33,$B64)</f>
        <v>67805.018361232957</v>
      </c>
      <c r="BD64" s="116">
        <f>SUMIFS(Calculations!BI$5:BI$33,Calculations!$G$5:$G$33,1,Calculations!$B$5:$B$33,$B64)</f>
        <v>66788.189947627674</v>
      </c>
      <c r="BE64" s="116">
        <f>SUMIFS(Calculations!BJ$5:BJ$33,Calculations!$G$5:$G$33,1,Calculations!$B$5:$B$33,$B64)</f>
        <v>64747.71194591892</v>
      </c>
      <c r="BF64" s="116">
        <f>SUMIFS(Calculations!BK$5:BK$33,Calculations!$G$5:$G$33,1,Calculations!$B$5:$B$33,$B64)</f>
        <v>53715.838222660714</v>
      </c>
      <c r="BG64" s="116">
        <f>SUMIFS(Calculations!BL$5:BL$33,Calculations!$G$5:$G$33,1,Calculations!$B$5:$B$33,$B64)</f>
        <v>53018.69668338765</v>
      </c>
      <c r="BH64" s="116">
        <f>SUMIFS(Calculations!BM$5:BM$33,Calculations!$G$5:$G$33,1,Calculations!$B$5:$B$33,$B64)</f>
        <v>63244.368347483207</v>
      </c>
      <c r="BI64" s="116">
        <f>SUMIFS(Calculations!BN$5:BN$33,Calculations!$G$5:$G$33,1,Calculations!$B$5:$B$33,$B64)</f>
        <v>72221.051099593955</v>
      </c>
      <c r="BJ64" s="116">
        <f>SUMIFS(Calculations!BO$5:BO$33,Calculations!$G$5:$G$33,1,Calculations!$B$5:$B$33,$B64)</f>
        <v>74026.578308791679</v>
      </c>
      <c r="BK64" s="116">
        <f>SUMIFS(Calculations!BP$5:BP$33,Calculations!$G$5:$G$33,1,Calculations!$B$5:$B$33,$B64)</f>
        <v>72843.794381963235</v>
      </c>
      <c r="BL64" s="116">
        <f>SUMIFS(Calculations!BQ$5:BQ$33,Calculations!$G$5:$G$33,1,Calculations!$B$5:$B$33,$B64)</f>
        <v>70612.697348712973</v>
      </c>
      <c r="BM64" s="116">
        <f>SUMIFS(Calculations!BR$5:BR$33,Calculations!$G$5:$G$33,1,Calculations!$B$5:$B$33,$B64)</f>
        <v>59401.523065792804</v>
      </c>
      <c r="BN64" s="116">
        <f>SUMIFS(Calculations!BS$5:BS$33,Calculations!$G$5:$G$33,1,Calculations!$B$5:$B$33,$B64)</f>
        <v>58518.634792688936</v>
      </c>
      <c r="BO64" s="116">
        <f>SUMIFS(Calculations!BT$5:BT$33,Calculations!$G$5:$G$33,1,Calculations!$B$5:$B$33,$B64)</f>
        <v>68578.288473317079</v>
      </c>
      <c r="BP64" s="116">
        <f>SUMIFS(Calculations!BU$5:BU$33,Calculations!$G$5:$G$33,1,Calculations!$B$5:$B$33,$B64)</f>
        <v>77363.705257928581</v>
      </c>
      <c r="BQ64" s="116">
        <f>SUMIFS(Calculations!BV$5:BV$33,Calculations!$G$5:$G$33,1,Calculations!$B$5:$B$33,$B64)</f>
        <v>78896.315323563613</v>
      </c>
      <c r="BR64" s="116">
        <f>SUMIFS(Calculations!BW$5:BW$33,Calculations!$G$5:$G$33,1,Calculations!$B$5:$B$33,$B64)</f>
        <v>77727.260365855705</v>
      </c>
      <c r="BS64" s="116">
        <f>SUMIFS(Calculations!BX$5:BX$33,Calculations!$G$5:$G$33,1,Calculations!$B$5:$B$33,$B64)</f>
        <v>75540.62377449061</v>
      </c>
      <c r="BT64" s="116">
        <f>SUMIFS(Calculations!BY$5:BY$33,Calculations!$G$5:$G$33,1,Calculations!$B$5:$B$33,$B64)</f>
        <v>64368.290141539583</v>
      </c>
      <c r="BU64" s="116">
        <f>SUMIFS(Calculations!BZ$5:BZ$33,Calculations!$G$5:$G$33,1,Calculations!$B$5:$B$33,$B64)</f>
        <v>63545.975522483968</v>
      </c>
      <c r="BV64" s="116">
        <f>SUMIFS(Calculations!CA$5:CA$33,Calculations!$G$5:$G$33,1,Calculations!$B$5:$B$33,$B64)</f>
        <v>73626.505453068996</v>
      </c>
      <c r="BW64" s="116">
        <f>SUMIFS(Calculations!CB$5:CB$33,Calculations!$G$5:$G$33,1,Calculations!$B$5:$B$33,$B64)</f>
        <v>82478.135885383803</v>
      </c>
      <c r="BX64" s="116">
        <f>SUMIFS(Calculations!CC$5:CC$33,Calculations!$G$5:$G$33,1,Calculations!$B$5:$B$33,$B64)</f>
        <v>84038.445910785682</v>
      </c>
      <c r="BY64" s="116">
        <f>SUMIFS(Calculations!CD$5:CD$33,Calculations!$G$5:$G$33,1,Calculations!$B$5:$B$33,$B64)</f>
        <v>82379.056563698512</v>
      </c>
      <c r="BZ64" s="116">
        <f>SUMIFS(Calculations!CE$5:CE$33,Calculations!$G$5:$G$33,1,Calculations!$B$5:$B$33,$B64)</f>
        <v>79733.057734935806</v>
      </c>
      <c r="CA64" s="116">
        <f>SUMIFS(Calculations!CF$5:CF$33,Calculations!$G$5:$G$33,1,Calculations!$B$5:$B$33,$B64)</f>
        <v>68061.67931511777</v>
      </c>
      <c r="CB64" s="116">
        <f>SUMIFS(Calculations!CG$5:CG$33,Calculations!$G$5:$G$33,1,Calculations!$B$5:$B$33,$B64)</f>
        <v>65864.110159180782</v>
      </c>
      <c r="CC64" s="116">
        <f>SUMIFS(Calculations!CH$5:CH$33,Calculations!$G$5:$G$33,1,Calculations!$B$5:$B$33,$B64)</f>
        <v>75490.501456777987</v>
      </c>
      <c r="CD64" s="116">
        <f>SUMIFS(Calculations!CI$5:CI$33,Calculations!$G$5:$G$33,1,Calculations!$B$5:$B$33,$B64)</f>
        <v>83421.697168306593</v>
      </c>
      <c r="CE64" s="116">
        <f>SUMIFS(Calculations!CJ$5:CJ$33,Calculations!$G$5:$G$33,1,Calculations!$B$5:$B$33,$B64)</f>
        <v>84051.944894134998</v>
      </c>
      <c r="CF64" s="116">
        <f>SUMIFS(Calculations!CK$5:CK$33,Calculations!$G$5:$G$33,1,Calculations!$B$5:$B$33,$B64)</f>
        <v>81814.732053182772</v>
      </c>
      <c r="CG64" s="116">
        <f>SUMIFS(Calculations!CL$5:CL$33,Calculations!$G$5:$G$33,1,Calculations!$B$5:$B$33,$B64)</f>
        <v>78570.762735290249</v>
      </c>
      <c r="CH64" s="116">
        <f>SUMIFS(Calculations!CM$5:CM$33,Calculations!$G$5:$G$33,1,Calculations!$B$5:$B$33,$B64)</f>
        <v>66374.480805813961</v>
      </c>
      <c r="CI64" s="116">
        <f>SUMIFS(Calculations!CN$5:CN$33,Calculations!$G$5:$G$33,1,Calculations!$B$5:$B$33,$B64)</f>
        <v>64544.945479838068</v>
      </c>
    </row>
    <row r="65" spans="1:87">
      <c r="B65" t="s">
        <v>44</v>
      </c>
      <c r="C65" s="116">
        <f>SUMIFS(Calculations!H$5:H$33,Calculations!$G$5:$G$33,1,Calculations!$B$5:$B$33,$B65)</f>
        <v>0</v>
      </c>
      <c r="D65" s="116">
        <f>SUMIFS(Calculations!I$5:I$33,Calculations!$G$5:$G$33,1,Calculations!$B$5:$B$33,$B65)</f>
        <v>0</v>
      </c>
      <c r="E65" s="116">
        <f>SUMIFS(Calculations!J$5:J$33,Calculations!$G$5:$G$33,1,Calculations!$B$5:$B$33,$B65)</f>
        <v>0</v>
      </c>
      <c r="F65" s="116">
        <f>SUMIFS(Calculations!K$5:K$33,Calculations!$G$5:$G$33,1,Calculations!$B$5:$B$33,$B65)</f>
        <v>0</v>
      </c>
      <c r="G65" s="116">
        <f>SUMIFS(Calculations!L$5:L$33,Calculations!$G$5:$G$33,1,Calculations!$B$5:$B$33,$B65)</f>
        <v>0</v>
      </c>
      <c r="H65" s="116">
        <f>SUMIFS(Calculations!M$5:M$33,Calculations!$G$5:$G$33,1,Calculations!$B$5:$B$33,$B65)</f>
        <v>0</v>
      </c>
      <c r="I65" s="116">
        <f>SUMIFS(Calculations!N$5:N$33,Calculations!$G$5:$G$33,1,Calculations!$B$5:$B$33,$B65)</f>
        <v>0</v>
      </c>
      <c r="J65" s="116" t="e">
        <f>SUMIFS(Calculations!O$5:O$33,Calculations!$G$5:$G$33,1,Calculations!$B$5:$B$33,$B65)</f>
        <v>#REF!</v>
      </c>
      <c r="K65" s="116" t="e">
        <f>SUMIFS(Calculations!P$5:P$33,Calculations!$G$5:$G$33,1,Calculations!$B$5:$B$33,$B65)</f>
        <v>#REF!</v>
      </c>
      <c r="L65" s="116" t="e">
        <f>SUMIFS(Calculations!Q$5:Q$33,Calculations!$G$5:$G$33,1,Calculations!$B$5:$B$33,$B65)</f>
        <v>#REF!</v>
      </c>
      <c r="M65" s="116" t="e">
        <f>SUMIFS(Calculations!R$5:R$33,Calculations!$G$5:$G$33,1,Calculations!$B$5:$B$33,$B65)</f>
        <v>#REF!</v>
      </c>
      <c r="N65" s="116" t="e">
        <f>SUMIFS(Calculations!S$5:S$33,Calculations!$G$5:$G$33,1,Calculations!$B$5:$B$33,$B65)</f>
        <v>#REF!</v>
      </c>
      <c r="O65" s="116" t="e">
        <f>SUMIFS(Calculations!T$5:T$33,Calculations!$G$5:$G$33,1,Calculations!$B$5:$B$33,$B65)</f>
        <v>#REF!</v>
      </c>
      <c r="P65" s="116" t="e">
        <f>SUMIFS(Calculations!U$5:U$33,Calculations!$G$5:$G$33,1,Calculations!$B$5:$B$33,$B65)</f>
        <v>#REF!</v>
      </c>
      <c r="Q65" s="116" t="e">
        <f>SUMIFS(Calculations!V$5:V$33,Calculations!$G$5:$G$33,1,Calculations!$B$5:$B$33,$B65)</f>
        <v>#REF!</v>
      </c>
      <c r="R65" s="116" t="e">
        <f>SUMIFS(Calculations!W$5:W$33,Calculations!$G$5:$G$33,1,Calculations!$B$5:$B$33,$B65)</f>
        <v>#REF!</v>
      </c>
      <c r="S65" s="116" t="e">
        <f>SUMIFS(Calculations!X$5:X$33,Calculations!$G$5:$G$33,1,Calculations!$B$5:$B$33,$B65)</f>
        <v>#REF!</v>
      </c>
      <c r="T65" s="116" t="e">
        <f>SUMIFS(Calculations!Y$5:Y$33,Calculations!$G$5:$G$33,1,Calculations!$B$5:$B$33,$B65)</f>
        <v>#REF!</v>
      </c>
      <c r="U65" s="116" t="e">
        <f>SUMIFS(Calculations!Z$5:Z$33,Calculations!$G$5:$G$33,1,Calculations!$B$5:$B$33,$B65)</f>
        <v>#REF!</v>
      </c>
      <c r="V65" s="116" t="e">
        <f>SUMIFS(Calculations!AA$5:AA$33,Calculations!$G$5:$G$33,1,Calculations!$B$5:$B$33,$B65)</f>
        <v>#REF!</v>
      </c>
      <c r="W65" s="116" t="e">
        <f>SUMIFS(Calculations!AB$5:AB$33,Calculations!$G$5:$G$33,1,Calculations!$B$5:$B$33,$B65)</f>
        <v>#REF!</v>
      </c>
      <c r="X65" s="116" t="e">
        <f>SUMIFS(Calculations!AC$5:AC$33,Calculations!$G$5:$G$33,1,Calculations!$B$5:$B$33,$B65)</f>
        <v>#REF!</v>
      </c>
      <c r="Y65" s="116" t="e">
        <f>SUMIFS(Calculations!AD$5:AD$33,Calculations!$G$5:$G$33,1,Calculations!$B$5:$B$33,$B65)</f>
        <v>#REF!</v>
      </c>
      <c r="Z65" s="116" t="e">
        <f>SUMIFS(Calculations!AE$5:AE$33,Calculations!$G$5:$G$33,1,Calculations!$B$5:$B$33,$B65)</f>
        <v>#REF!</v>
      </c>
      <c r="AA65" s="116" t="e">
        <f>SUMIFS(Calculations!AF$5:AF$33,Calculations!$G$5:$G$33,1,Calculations!$B$5:$B$33,$B65)</f>
        <v>#REF!</v>
      </c>
      <c r="AB65" s="116" t="e">
        <f>SUMIFS(Calculations!AG$5:AG$33,Calculations!$G$5:$G$33,1,Calculations!$B$5:$B$33,$B65)</f>
        <v>#REF!</v>
      </c>
      <c r="AC65" s="116" t="e">
        <f>SUMIFS(Calculations!AH$5:AH$33,Calculations!$G$5:$G$33,1,Calculations!$B$5:$B$33,$B65)</f>
        <v>#REF!</v>
      </c>
      <c r="AD65" s="116" t="e">
        <f>SUMIFS(Calculations!AI$5:AI$33,Calculations!$G$5:$G$33,1,Calculations!$B$5:$B$33,$B65)</f>
        <v>#REF!</v>
      </c>
      <c r="AE65" s="116" t="e">
        <f>SUMIFS(Calculations!AJ$5:AJ$33,Calculations!$G$5:$G$33,1,Calculations!$B$5:$B$33,$B65)</f>
        <v>#REF!</v>
      </c>
      <c r="AF65" s="116" t="e">
        <f>SUMIFS(Calculations!AK$5:AK$33,Calculations!$G$5:$G$33,1,Calculations!$B$5:$B$33,$B65)</f>
        <v>#REF!</v>
      </c>
      <c r="AG65" s="116" t="e">
        <f>SUMIFS(Calculations!AL$5:AL$33,Calculations!$G$5:$G$33,1,Calculations!$B$5:$B$33,$B65)</f>
        <v>#REF!</v>
      </c>
      <c r="AH65" s="116" t="e">
        <f>SUMIFS(Calculations!AM$5:AM$33,Calculations!$G$5:$G$33,1,Calculations!$B$5:$B$33,$B65)</f>
        <v>#REF!</v>
      </c>
      <c r="AI65" s="116" t="e">
        <f>SUMIFS(Calculations!AN$5:AN$33,Calculations!$G$5:$G$33,1,Calculations!$B$5:$B$33,$B65)</f>
        <v>#REF!</v>
      </c>
      <c r="AJ65" s="116" t="e">
        <f>SUMIFS(Calculations!AO$5:AO$33,Calculations!$G$5:$G$33,1,Calculations!$B$5:$B$33,$B65)</f>
        <v>#REF!</v>
      </c>
      <c r="AK65" s="116" t="e">
        <f>SUMIFS(Calculations!AP$5:AP$33,Calculations!$G$5:$G$33,1,Calculations!$B$5:$B$33,$B65)</f>
        <v>#REF!</v>
      </c>
      <c r="AL65" s="116" t="e">
        <f>SUMIFS(Calculations!AQ$5:AQ$33,Calculations!$G$5:$G$33,1,Calculations!$B$5:$B$33,$B65)</f>
        <v>#REF!</v>
      </c>
      <c r="AM65" s="116" t="e">
        <f>SUMIFS(Calculations!AR$5:AR$33,Calculations!$G$5:$G$33,1,Calculations!$B$5:$B$33,$B65)</f>
        <v>#REF!</v>
      </c>
      <c r="AN65" s="116" t="e">
        <f>SUMIFS(Calculations!AS$5:AS$33,Calculations!$G$5:$G$33,1,Calculations!$B$5:$B$33,$B65)</f>
        <v>#REF!</v>
      </c>
      <c r="AO65" s="116" t="e">
        <f>SUMIFS(Calculations!AT$5:AT$33,Calculations!$G$5:$G$33,1,Calculations!$B$5:$B$33,$B65)</f>
        <v>#REF!</v>
      </c>
      <c r="AP65" s="116" t="e">
        <f>SUMIFS(Calculations!AU$5:AU$33,Calculations!$G$5:$G$33,1,Calculations!$B$5:$B$33,$B65)</f>
        <v>#REF!</v>
      </c>
      <c r="AQ65" s="116" t="e">
        <f>SUMIFS(Calculations!AV$5:AV$33,Calculations!$G$5:$G$33,1,Calculations!$B$5:$B$33,$B65)</f>
        <v>#REF!</v>
      </c>
      <c r="AR65" s="116">
        <f>SUMIFS(Calculations!AW$5:AW$33,Calculations!$G$5:$G$33,1,Calculations!$B$5:$B$33,$B65)</f>
        <v>48550.894632206764</v>
      </c>
      <c r="AS65" s="116">
        <f>SUMIFS(Calculations!AX$5:AX$33,Calculations!$G$5:$G$33,1,Calculations!$B$5:$B$33,$B65)</f>
        <v>49828.10394367855</v>
      </c>
      <c r="AT65" s="116">
        <f>SUMIFS(Calculations!AY$5:AY$33,Calculations!$G$5:$G$33,1,Calculations!$B$5:$B$33,$B65)</f>
        <v>51689.295331999871</v>
      </c>
      <c r="AU65" s="116">
        <f>SUMIFS(Calculations!AZ$5:AZ$33,Calculations!$G$5:$G$33,1,Calculations!$B$5:$B$33,$B65)</f>
        <v>53605.000839740256</v>
      </c>
      <c r="AV65" s="116">
        <f>SUMIFS(Calculations!BA$5:BA$33,Calculations!$G$5:$G$33,1,Calculations!$B$5:$B$33,$B65)</f>
        <v>55346.983400354446</v>
      </c>
      <c r="AW65" s="116">
        <f>SUMIFS(Calculations!BB$5:BB$33,Calculations!$G$5:$G$33,1,Calculations!$B$5:$B$33,$B65)</f>
        <v>57196.392047503061</v>
      </c>
      <c r="AX65" s="116">
        <f>SUMIFS(Calculations!BC$5:BC$33,Calculations!$G$5:$G$33,1,Calculations!$B$5:$B$33,$B65)</f>
        <v>59156.715112685793</v>
      </c>
      <c r="AY65" s="116">
        <f>SUMIFS(Calculations!BD$5:BD$33,Calculations!$G$5:$G$33,1,Calculations!$B$5:$B$33,$B65)</f>
        <v>61192.723526294641</v>
      </c>
      <c r="AZ65" s="116">
        <f>SUMIFS(Calculations!BE$5:BE$33,Calculations!$G$5:$G$33,1,Calculations!$B$5:$B$33,$B65)</f>
        <v>63264.247596460678</v>
      </c>
      <c r="BA65" s="116">
        <f>SUMIFS(Calculations!BF$5:BF$33,Calculations!$G$5:$G$33,1,Calculations!$B$5:$B$33,$B65)</f>
        <v>65560.95562882669</v>
      </c>
      <c r="BB65" s="116">
        <f>SUMIFS(Calculations!BG$5:BG$33,Calculations!$G$5:$G$33,1,Calculations!$B$5:$B$33,$B65)</f>
        <v>67968.275402209198</v>
      </c>
      <c r="BC65" s="116">
        <f>SUMIFS(Calculations!BH$5:BH$33,Calculations!$G$5:$G$33,1,Calculations!$B$5:$B$33,$B65)</f>
        <v>70283.901025030835</v>
      </c>
      <c r="BD65" s="116">
        <f>SUMIFS(Calculations!BI$5:BI$33,Calculations!$G$5:$G$33,1,Calculations!$B$5:$B$33,$B65)</f>
        <v>72691.37504267483</v>
      </c>
      <c r="BE65" s="116">
        <f>SUMIFS(Calculations!BJ$5:BJ$33,Calculations!$G$5:$G$33,1,Calculations!$B$5:$B$33,$B65)</f>
        <v>75291.618546287995</v>
      </c>
      <c r="BF65" s="116">
        <f>SUMIFS(Calculations!BK$5:BK$33,Calculations!$G$5:$G$33,1,Calculations!$B$5:$B$33,$B65)</f>
        <v>77909.683646197795</v>
      </c>
      <c r="BG65" s="116">
        <f>SUMIFS(Calculations!BL$5:BL$33,Calculations!$G$5:$G$33,1,Calculations!$B$5:$B$33,$B65)</f>
        <v>80514.260224977334</v>
      </c>
      <c r="BH65" s="116">
        <f>SUMIFS(Calculations!BM$5:BM$33,Calculations!$G$5:$G$33,1,Calculations!$B$5:$B$33,$B65)</f>
        <v>83088.925520658086</v>
      </c>
      <c r="BI65" s="116">
        <f>SUMIFS(Calculations!BN$5:BN$33,Calculations!$G$5:$G$33,1,Calculations!$B$5:$B$33,$B65)</f>
        <v>85709.830930005512</v>
      </c>
      <c r="BJ65" s="116">
        <f>SUMIFS(Calculations!BO$5:BO$33,Calculations!$G$5:$G$33,1,Calculations!$B$5:$B$33,$B65)</f>
        <v>88307.510424807522</v>
      </c>
      <c r="BK65" s="116">
        <f>SUMIFS(Calculations!BP$5:BP$33,Calculations!$G$5:$G$33,1,Calculations!$B$5:$B$33,$B65)</f>
        <v>90911.627295029699</v>
      </c>
      <c r="BL65" s="116">
        <f>SUMIFS(Calculations!BQ$5:BQ$33,Calculations!$G$5:$G$33,1,Calculations!$B$5:$B$33,$B65)</f>
        <v>93420.726194649513</v>
      </c>
      <c r="BM65" s="116">
        <f>SUMIFS(Calculations!BR$5:BR$33,Calculations!$G$5:$G$33,1,Calculations!$B$5:$B$33,$B65)</f>
        <v>95854.069782350678</v>
      </c>
      <c r="BN65" s="116">
        <f>SUMIFS(Calculations!BS$5:BS$33,Calculations!$G$5:$G$33,1,Calculations!$B$5:$B$33,$B65)</f>
        <v>98168.089978999516</v>
      </c>
      <c r="BO65" s="116">
        <f>SUMIFS(Calculations!BT$5:BT$33,Calculations!$G$5:$G$33,1,Calculations!$B$5:$B$33,$B65)</f>
        <v>100466.06099181881</v>
      </c>
      <c r="BP65" s="116">
        <f>SUMIFS(Calculations!BU$5:BU$33,Calculations!$G$5:$G$33,1,Calculations!$B$5:$B$33,$B65)</f>
        <v>102724.47173013032</v>
      </c>
      <c r="BQ65" s="116">
        <f>SUMIFS(Calculations!BV$5:BV$33,Calculations!$G$5:$G$33,1,Calculations!$B$5:$B$33,$B65)</f>
        <v>104814.29185461125</v>
      </c>
      <c r="BR65" s="116">
        <f>SUMIFS(Calculations!BW$5:BW$33,Calculations!$G$5:$G$33,1,Calculations!$B$5:$B$33,$B65)</f>
        <v>106868.33718312609</v>
      </c>
      <c r="BS65" s="116">
        <f>SUMIFS(Calculations!BX$5:BX$33,Calculations!$G$5:$G$33,1,Calculations!$B$5:$B$33,$B65)</f>
        <v>108879.830623969</v>
      </c>
      <c r="BT65" s="116">
        <f>SUMIFS(Calculations!BY$5:BY$33,Calculations!$G$5:$G$33,1,Calculations!$B$5:$B$33,$B65)</f>
        <v>110780.12701178795</v>
      </c>
      <c r="BU65" s="116">
        <f>SUMIFS(Calculations!BZ$5:BZ$33,Calculations!$G$5:$G$33,1,Calculations!$B$5:$B$33,$B65)</f>
        <v>112623.16257432815</v>
      </c>
      <c r="BV65" s="116">
        <f>SUMIFS(Calculations!CA$5:CA$33,Calculations!$G$5:$G$33,1,Calculations!$B$5:$B$33,$B65)</f>
        <v>114253.91433304267</v>
      </c>
      <c r="BW65" s="116">
        <f>SUMIFS(Calculations!CB$5:CB$33,Calculations!$G$5:$G$33,1,Calculations!$B$5:$B$33,$B65)</f>
        <v>115862.60450598694</v>
      </c>
      <c r="BX65" s="116">
        <f>SUMIFS(Calculations!CC$5:CC$33,Calculations!$G$5:$G$33,1,Calculations!$B$5:$B$33,$B65)</f>
        <v>117541.29253640889</v>
      </c>
      <c r="BY65" s="116">
        <f>SUMIFS(Calculations!CD$5:CD$33,Calculations!$G$5:$G$33,1,Calculations!$B$5:$B$33,$B65)</f>
        <v>118899.65832111186</v>
      </c>
      <c r="BZ65" s="116">
        <f>SUMIFS(Calculations!CE$5:CE$33,Calculations!$G$5:$G$33,1,Calculations!$B$5:$B$33,$B65)</f>
        <v>120449.21944034408</v>
      </c>
      <c r="CA65" s="116">
        <f>SUMIFS(Calculations!CF$5:CF$33,Calculations!$G$5:$G$33,1,Calculations!$B$5:$B$33,$B65)</f>
        <v>121769.08703944388</v>
      </c>
      <c r="CB65" s="116">
        <f>SUMIFS(Calculations!CG$5:CG$33,Calculations!$G$5:$G$33,1,Calculations!$B$5:$B$33,$B65)</f>
        <v>123170.0415642086</v>
      </c>
      <c r="CC65" s="116">
        <f>SUMIFS(Calculations!CH$5:CH$33,Calculations!$G$5:$G$33,1,Calculations!$B$5:$B$33,$B65)</f>
        <v>124579.09915693864</v>
      </c>
      <c r="CD65" s="116">
        <f>SUMIFS(Calculations!CI$5:CI$33,Calculations!$G$5:$G$33,1,Calculations!$B$5:$B$33,$B65)</f>
        <v>123356.5381355526</v>
      </c>
      <c r="CE65" s="116">
        <f>SUMIFS(Calculations!CJ$5:CJ$33,Calculations!$G$5:$G$33,1,Calculations!$B$5:$B$33,$B65)</f>
        <v>122133.97711416658</v>
      </c>
      <c r="CF65" s="116">
        <f>SUMIFS(Calculations!CK$5:CK$33,Calculations!$G$5:$G$33,1,Calculations!$B$5:$B$33,$B65)</f>
        <v>120911.41609278055</v>
      </c>
      <c r="CG65" s="116">
        <f>SUMIFS(Calculations!CL$5:CL$33,Calculations!$G$5:$G$33,1,Calculations!$B$5:$B$33,$B65)</f>
        <v>119688.85507139454</v>
      </c>
      <c r="CH65" s="116">
        <f>SUMIFS(Calculations!CM$5:CM$33,Calculations!$G$5:$G$33,1,Calculations!$B$5:$B$33,$B65)</f>
        <v>118466.29405000854</v>
      </c>
      <c r="CI65" s="116">
        <f>SUMIFS(Calculations!CN$5:CN$33,Calculations!$G$5:$G$33,1,Calculations!$B$5:$B$33,$B65)</f>
        <v>117243.73302862249</v>
      </c>
    </row>
    <row r="66" spans="1:87">
      <c r="B66" s="101" t="s">
        <v>45</v>
      </c>
      <c r="C66" s="116" t="e">
        <f>SUMIFS(Calculations!H$5:H$33,Calculations!$G$5:$G$33,1,Calculations!$B$5:$B$33,$B66)</f>
        <v>#REF!</v>
      </c>
      <c r="D66" s="116" t="e">
        <f>SUMIFS(Calculations!I$5:I$33,Calculations!$G$5:$G$33,1,Calculations!$B$5:$B$33,$B66)</f>
        <v>#REF!</v>
      </c>
      <c r="E66" s="116" t="e">
        <f>SUMIFS(Calculations!J$5:J$33,Calculations!$G$5:$G$33,1,Calculations!$B$5:$B$33,$B66)</f>
        <v>#REF!</v>
      </c>
      <c r="F66" s="116" t="e">
        <f>SUMIFS(Calculations!K$5:K$33,Calculations!$G$5:$G$33,1,Calculations!$B$5:$B$33,$B66)</f>
        <v>#REF!</v>
      </c>
      <c r="G66" s="116" t="e">
        <f>SUMIFS(Calculations!L$5:L$33,Calculations!$G$5:$G$33,1,Calculations!$B$5:$B$33,$B66)</f>
        <v>#REF!</v>
      </c>
      <c r="H66" s="116" t="e">
        <f>SUMIFS(Calculations!M$5:M$33,Calculations!$G$5:$G$33,1,Calculations!$B$5:$B$33,$B66)</f>
        <v>#REF!</v>
      </c>
      <c r="I66" s="116" t="e">
        <f>SUMIFS(Calculations!N$5:N$33,Calculations!$G$5:$G$33,1,Calculations!$B$5:$B$33,$B66)</f>
        <v>#REF!</v>
      </c>
      <c r="J66" s="116" t="e">
        <f>SUMIFS(Calculations!O$5:O$33,Calculations!$G$5:$G$33,1,Calculations!$B$5:$B$33,$B66)</f>
        <v>#REF!</v>
      </c>
      <c r="K66" s="116" t="e">
        <f>SUMIFS(Calculations!P$5:P$33,Calculations!$G$5:$G$33,1,Calculations!$B$5:$B$33,$B66)</f>
        <v>#REF!</v>
      </c>
      <c r="L66" s="116" t="e">
        <f>SUMIFS(Calculations!Q$5:Q$33,Calculations!$G$5:$G$33,1,Calculations!$B$5:$B$33,$B66)</f>
        <v>#REF!</v>
      </c>
      <c r="M66" s="116" t="e">
        <f>SUMIFS(Calculations!R$5:R$33,Calculations!$G$5:$G$33,1,Calculations!$B$5:$B$33,$B66)</f>
        <v>#REF!</v>
      </c>
      <c r="N66" s="116" t="e">
        <f>SUMIFS(Calculations!S$5:S$33,Calculations!$G$5:$G$33,1,Calculations!$B$5:$B$33,$B66)</f>
        <v>#REF!</v>
      </c>
      <c r="O66" s="116" t="e">
        <f>SUMIFS(Calculations!T$5:T$33,Calculations!$G$5:$G$33,1,Calculations!$B$5:$B$33,$B66)</f>
        <v>#REF!</v>
      </c>
      <c r="P66" s="116" t="e">
        <f>SUMIFS(Calculations!U$5:U$33,Calculations!$G$5:$G$33,1,Calculations!$B$5:$B$33,$B66)</f>
        <v>#REF!</v>
      </c>
      <c r="Q66" s="116" t="e">
        <f>SUMIFS(Calculations!V$5:V$33,Calculations!$G$5:$G$33,1,Calculations!$B$5:$B$33,$B66)</f>
        <v>#REF!</v>
      </c>
      <c r="R66" s="116" t="e">
        <f>SUMIFS(Calculations!W$5:W$33,Calculations!$G$5:$G$33,1,Calculations!$B$5:$B$33,$B66)</f>
        <v>#REF!</v>
      </c>
      <c r="S66" s="116" t="e">
        <f>SUMIFS(Calculations!X$5:X$33,Calculations!$G$5:$G$33,1,Calculations!$B$5:$B$33,$B66)</f>
        <v>#REF!</v>
      </c>
      <c r="T66" s="116" t="e">
        <f>SUMIFS(Calculations!Y$5:Y$33,Calculations!$G$5:$G$33,1,Calculations!$B$5:$B$33,$B66)</f>
        <v>#REF!</v>
      </c>
      <c r="U66" s="116" t="e">
        <f>SUMIFS(Calculations!Z$5:Z$33,Calculations!$G$5:$G$33,1,Calculations!$B$5:$B$33,$B66)</f>
        <v>#REF!</v>
      </c>
      <c r="V66" s="116" t="e">
        <f>SUMIFS(Calculations!AA$5:AA$33,Calculations!$G$5:$G$33,1,Calculations!$B$5:$B$33,$B66)</f>
        <v>#REF!</v>
      </c>
      <c r="W66" s="116" t="e">
        <f>SUMIFS(Calculations!AB$5:AB$33,Calculations!$G$5:$G$33,1,Calculations!$B$5:$B$33,$B66)</f>
        <v>#REF!</v>
      </c>
      <c r="X66" s="116" t="e">
        <f>SUMIFS(Calculations!AC$5:AC$33,Calculations!$G$5:$G$33,1,Calculations!$B$5:$B$33,$B66)</f>
        <v>#REF!</v>
      </c>
      <c r="Y66" s="116" t="e">
        <f>SUMIFS(Calculations!AD$5:AD$33,Calculations!$G$5:$G$33,1,Calculations!$B$5:$B$33,$B66)</f>
        <v>#REF!</v>
      </c>
      <c r="Z66" s="116" t="e">
        <f>SUMIFS(Calculations!AE$5:AE$33,Calculations!$G$5:$G$33,1,Calculations!$B$5:$B$33,$B66)</f>
        <v>#REF!</v>
      </c>
      <c r="AA66" s="116" t="e">
        <f>SUMIFS(Calculations!AF$5:AF$33,Calculations!$G$5:$G$33,1,Calculations!$B$5:$B$33,$B66)</f>
        <v>#REF!</v>
      </c>
      <c r="AB66" s="116" t="e">
        <f>SUMIFS(Calculations!AG$5:AG$33,Calculations!$G$5:$G$33,1,Calculations!$B$5:$B$33,$B66)</f>
        <v>#REF!</v>
      </c>
      <c r="AC66" s="116" t="e">
        <f>SUMIFS(Calculations!AH$5:AH$33,Calculations!$G$5:$G$33,1,Calculations!$B$5:$B$33,$B66)</f>
        <v>#REF!</v>
      </c>
      <c r="AD66" s="116" t="e">
        <f>SUMIFS(Calculations!AI$5:AI$33,Calculations!$G$5:$G$33,1,Calculations!$B$5:$B$33,$B66)</f>
        <v>#REF!</v>
      </c>
      <c r="AE66" s="116" t="e">
        <f>SUMIFS(Calculations!AJ$5:AJ$33,Calculations!$G$5:$G$33,1,Calculations!$B$5:$B$33,$B66)</f>
        <v>#REF!</v>
      </c>
      <c r="AF66" s="116" t="e">
        <f>SUMIFS(Calculations!AK$5:AK$33,Calculations!$G$5:$G$33,1,Calculations!$B$5:$B$33,$B66)</f>
        <v>#REF!</v>
      </c>
      <c r="AG66" s="116" t="e">
        <f>SUMIFS(Calculations!AL$5:AL$33,Calculations!$G$5:$G$33,1,Calculations!$B$5:$B$33,$B66)</f>
        <v>#REF!</v>
      </c>
      <c r="AH66" s="116" t="e">
        <f>SUMIFS(Calculations!AM$5:AM$33,Calculations!$G$5:$G$33,1,Calculations!$B$5:$B$33,$B66)</f>
        <v>#REF!</v>
      </c>
      <c r="AI66" s="116" t="e">
        <f>SUMIFS(Calculations!AN$5:AN$33,Calculations!$G$5:$G$33,1,Calculations!$B$5:$B$33,$B66)</f>
        <v>#REF!</v>
      </c>
      <c r="AJ66" s="116" t="e">
        <f>SUMIFS(Calculations!AO$5:AO$33,Calculations!$G$5:$G$33,1,Calculations!$B$5:$B$33,$B66)</f>
        <v>#REF!</v>
      </c>
      <c r="AK66" s="116" t="e">
        <f>SUMIFS(Calculations!AP$5:AP$33,Calculations!$G$5:$G$33,1,Calculations!$B$5:$B$33,$B66)</f>
        <v>#REF!</v>
      </c>
      <c r="AL66" s="116" t="e">
        <f>SUMIFS(Calculations!AQ$5:AQ$33,Calculations!$G$5:$G$33,1,Calculations!$B$5:$B$33,$B66)</f>
        <v>#REF!</v>
      </c>
      <c r="AM66" s="116" t="e">
        <f>SUMIFS(Calculations!AR$5:AR$33,Calculations!$G$5:$G$33,1,Calculations!$B$5:$B$33,$B66)</f>
        <v>#REF!</v>
      </c>
      <c r="AN66" s="116" t="e">
        <f>SUMIFS(Calculations!AS$5:AS$33,Calculations!$G$5:$G$33,1,Calculations!$B$5:$B$33,$B66)</f>
        <v>#REF!</v>
      </c>
      <c r="AO66" s="116" t="e">
        <f>SUMIFS(Calculations!AT$5:AT$33,Calculations!$G$5:$G$33,1,Calculations!$B$5:$B$33,$B66)</f>
        <v>#REF!</v>
      </c>
      <c r="AP66" s="116" t="e">
        <f>SUMIFS(Calculations!AU$5:AU$33,Calculations!$G$5:$G$33,1,Calculations!$B$5:$B$33,$B66)</f>
        <v>#REF!</v>
      </c>
      <c r="AQ66" s="116" t="e">
        <f>SUMIFS(Calculations!AV$5:AV$33,Calculations!$G$5:$G$33,1,Calculations!$B$5:$B$33,$B66)</f>
        <v>#REF!</v>
      </c>
      <c r="AR66" s="116">
        <f>SUMIFS(Calculations!AW$5:AW$33,Calculations!$G$5:$G$33,1,Calculations!$B$5:$B$33,$B66)</f>
        <v>0</v>
      </c>
      <c r="AS66" s="116">
        <f>SUMIFS(Calculations!AX$5:AX$33,Calculations!$G$5:$G$33,1,Calculations!$B$5:$B$33,$B66)</f>
        <v>109.47268461828753</v>
      </c>
      <c r="AT66" s="116">
        <f>SUMIFS(Calculations!AY$5:AY$33,Calculations!$G$5:$G$33,1,Calculations!$B$5:$B$33,$B66)</f>
        <v>29.991368757770033</v>
      </c>
      <c r="AU66" s="116">
        <f>SUMIFS(Calculations!AZ$5:AZ$33,Calculations!$G$5:$G$33,1,Calculations!$B$5:$B$33,$B66)</f>
        <v>-98.406349078351923</v>
      </c>
      <c r="AV66" s="116">
        <f>SUMIFS(Calculations!BA$5:BA$33,Calculations!$G$5:$G$33,1,Calculations!$B$5:$B$33,$B66)</f>
        <v>-230.01549500692636</v>
      </c>
      <c r="AW66" s="116">
        <f>SUMIFS(Calculations!BB$5:BB$33,Calculations!$G$5:$G$33,1,Calculations!$B$5:$B$33,$B66)</f>
        <v>-338.92419678892838</v>
      </c>
      <c r="AX66" s="116">
        <f>SUMIFS(Calculations!BC$5:BC$33,Calculations!$G$5:$G$33,1,Calculations!$B$5:$B$33,$B66)</f>
        <v>-446.51680830945043</v>
      </c>
      <c r="AY66" s="116">
        <f>SUMIFS(Calculations!BD$5:BD$33,Calculations!$G$5:$G$33,1,Calculations!$B$5:$B$33,$B66)</f>
        <v>-622.57370324494696</v>
      </c>
      <c r="AZ66" s="116">
        <f>SUMIFS(Calculations!BE$5:BE$33,Calculations!$G$5:$G$33,1,Calculations!$B$5:$B$33,$B66)</f>
        <v>-831.80072734892747</v>
      </c>
      <c r="BA66" s="116">
        <f>SUMIFS(Calculations!BF$5:BF$33,Calculations!$G$5:$G$33,1,Calculations!$B$5:$B$33,$B66)</f>
        <v>-1096.7191482592279</v>
      </c>
      <c r="BB66" s="116">
        <f>SUMIFS(Calculations!BG$5:BG$33,Calculations!$G$5:$G$33,1,Calculations!$B$5:$B$33,$B66)</f>
        <v>-1343.8026133813109</v>
      </c>
      <c r="BC66" s="116">
        <f>SUMIFS(Calculations!BH$5:BH$33,Calculations!$G$5:$G$33,1,Calculations!$B$5:$B$33,$B66)</f>
        <v>-1607.4914560198631</v>
      </c>
      <c r="BD66" s="116">
        <f>SUMIFS(Calculations!BI$5:BI$33,Calculations!$G$5:$G$33,1,Calculations!$B$5:$B$33,$B66)</f>
        <v>-1797.0041343228077</v>
      </c>
      <c r="BE66" s="116">
        <f>SUMIFS(Calculations!BJ$5:BJ$33,Calculations!$G$5:$G$33,1,Calculations!$B$5:$B$33,$B66)</f>
        <v>-2210.7312651906068</v>
      </c>
      <c r="BF66" s="116">
        <f>SUMIFS(Calculations!BK$5:BK$33,Calculations!$G$5:$G$33,1,Calculations!$B$5:$B$33,$B66)</f>
        <v>-2503.8139814466849</v>
      </c>
      <c r="BG66" s="116">
        <f>SUMIFS(Calculations!BL$5:BL$33,Calculations!$G$5:$G$33,1,Calculations!$B$5:$B$33,$B66)</f>
        <v>-2817.5735956049721</v>
      </c>
      <c r="BH66" s="116">
        <f>SUMIFS(Calculations!BM$5:BM$33,Calculations!$G$5:$G$33,1,Calculations!$B$5:$B$33,$B66)</f>
        <v>-3094.6665261480266</v>
      </c>
      <c r="BI66" s="116">
        <f>SUMIFS(Calculations!BN$5:BN$33,Calculations!$G$5:$G$33,1,Calculations!$B$5:$B$33,$B66)</f>
        <v>-3288.100670695374</v>
      </c>
      <c r="BJ66" s="116">
        <f>SUMIFS(Calculations!BO$5:BO$33,Calculations!$G$5:$G$33,1,Calculations!$B$5:$B$33,$B66)</f>
        <v>-3354.4403422953801</v>
      </c>
      <c r="BK66" s="116">
        <f>SUMIFS(Calculations!BP$5:BP$33,Calculations!$G$5:$G$33,1,Calculations!$B$5:$B$33,$B66)</f>
        <v>-3431.9141678964297</v>
      </c>
      <c r="BL66" s="116">
        <f>SUMIFS(Calculations!BQ$5:BQ$33,Calculations!$G$5:$G$33,1,Calculations!$B$5:$B$33,$B66)</f>
        <v>-3368.5011365978899</v>
      </c>
      <c r="BM66" s="116">
        <f>SUMIFS(Calculations!BR$5:BR$33,Calculations!$G$5:$G$33,1,Calculations!$B$5:$B$33,$B66)</f>
        <v>-3044.6615229914933</v>
      </c>
      <c r="BN66" s="116">
        <f>SUMIFS(Calculations!BS$5:BS$33,Calculations!$G$5:$G$33,1,Calculations!$B$5:$B$33,$B66)</f>
        <v>-2724.9293523294036</v>
      </c>
      <c r="BO66" s="116">
        <f>SUMIFS(Calculations!BT$5:BT$33,Calculations!$G$5:$G$33,1,Calculations!$B$5:$B$33,$B66)</f>
        <v>-2266.4946875905734</v>
      </c>
      <c r="BP66" s="116">
        <f>SUMIFS(Calculations!BU$5:BU$33,Calculations!$G$5:$G$33,1,Calculations!$B$5:$B$33,$B66)</f>
        <v>-1744.8033380795314</v>
      </c>
      <c r="BQ66" s="116">
        <f>SUMIFS(Calculations!BV$5:BV$33,Calculations!$G$5:$G$33,1,Calculations!$B$5:$B$33,$B66)</f>
        <v>-1110.8267380665056</v>
      </c>
      <c r="BR66" s="116">
        <f>SUMIFS(Calculations!BW$5:BW$33,Calculations!$G$5:$G$33,1,Calculations!$B$5:$B$33,$B66)</f>
        <v>-357.77178251891382</v>
      </c>
      <c r="BS66" s="116">
        <f>SUMIFS(Calculations!BX$5:BX$33,Calculations!$G$5:$G$33,1,Calculations!$B$5:$B$33,$B66)</f>
        <v>410.89348167381104</v>
      </c>
      <c r="BT66" s="116">
        <f>SUMIFS(Calculations!BY$5:BY$33,Calculations!$G$5:$G$33,1,Calculations!$B$5:$B$33,$B66)</f>
        <v>1284.1250356976743</v>
      </c>
      <c r="BU66" s="116">
        <f>SUMIFS(Calculations!BZ$5:BZ$33,Calculations!$G$5:$G$33,1,Calculations!$B$5:$B$33,$B66)</f>
        <v>2083.1221556021555</v>
      </c>
      <c r="BV66" s="116">
        <f>SUMIFS(Calculations!CA$5:CA$33,Calculations!$G$5:$G$33,1,Calculations!$B$5:$B$33,$B66)</f>
        <v>2776.5524168552984</v>
      </c>
      <c r="BW66" s="116">
        <f>SUMIFS(Calculations!CB$5:CB$33,Calculations!$G$5:$G$33,1,Calculations!$B$5:$B$33,$B66)</f>
        <v>3515.5221177291096</v>
      </c>
      <c r="BX66" s="116">
        <f>SUMIFS(Calculations!CC$5:CC$33,Calculations!$G$5:$G$33,1,Calculations!$B$5:$B$33,$B66)</f>
        <v>4186.4693587830698</v>
      </c>
      <c r="BY66" s="116">
        <f>SUMIFS(Calculations!CD$5:CD$33,Calculations!$G$5:$G$33,1,Calculations!$B$5:$B$33,$B66)</f>
        <v>4826.5764508955544</v>
      </c>
      <c r="BZ66" s="116">
        <f>SUMIFS(Calculations!CE$5:CE$33,Calculations!$G$5:$G$33,1,Calculations!$B$5:$B$33,$B66)</f>
        <v>5399.3218462428449</v>
      </c>
      <c r="CA66" s="116">
        <f>SUMIFS(Calculations!CF$5:CF$33,Calculations!$G$5:$G$33,1,Calculations!$B$5:$B$33,$B66)</f>
        <v>5821.2342174916303</v>
      </c>
      <c r="CB66" s="116">
        <f>SUMIFS(Calculations!CG$5:CG$33,Calculations!$G$5:$G$33,1,Calculations!$B$5:$B$33,$B66)</f>
        <v>6172.0455858315981</v>
      </c>
      <c r="CC66" s="116">
        <f>SUMIFS(Calculations!CH$5:CH$33,Calculations!$G$5:$G$33,1,Calculations!$B$5:$B$33,$B66)</f>
        <v>6497.301532715439</v>
      </c>
      <c r="CD66" s="116">
        <f>SUMIFS(Calculations!CI$5:CI$33,Calculations!$G$5:$G$33,1,Calculations!$B$5:$B$33,$B66)</f>
        <v>6367.3555020611384</v>
      </c>
      <c r="CE66" s="116">
        <f>SUMIFS(Calculations!CJ$5:CJ$33,Calculations!$G$5:$G$33,1,Calculations!$B$5:$B$33,$B66)</f>
        <v>6237.4094714068233</v>
      </c>
      <c r="CF66" s="116">
        <f>SUMIFS(Calculations!CK$5:CK$33,Calculations!$G$5:$G$33,1,Calculations!$B$5:$B$33,$B66)</f>
        <v>6107.4634407525264</v>
      </c>
      <c r="CG66" s="116">
        <f>SUMIFS(Calculations!CL$5:CL$33,Calculations!$G$5:$G$33,1,Calculations!$B$5:$B$33,$B66)</f>
        <v>5977.517410098204</v>
      </c>
      <c r="CH66" s="116">
        <f>SUMIFS(Calculations!CM$5:CM$33,Calculations!$G$5:$G$33,1,Calculations!$B$5:$B$33,$B66)</f>
        <v>5847.5713794438961</v>
      </c>
      <c r="CI66" s="116">
        <f>SUMIFS(Calculations!CN$5:CN$33,Calculations!$G$5:$G$33,1,Calculations!$B$5:$B$33,$B66)</f>
        <v>5717.6253487895883</v>
      </c>
    </row>
    <row r="67" spans="1:87">
      <c r="B67" s="101" t="s">
        <v>46</v>
      </c>
      <c r="C67" s="116" t="e">
        <f>SUMIFS(Calculations!H$5:H$33,Calculations!$G$5:$G$33,1,Calculations!$B$5:$B$33,$B67)</f>
        <v>#REF!</v>
      </c>
      <c r="D67" s="116" t="e">
        <f>SUMIFS(Calculations!I$5:I$33,Calculations!$G$5:$G$33,1,Calculations!$B$5:$B$33,$B67)</f>
        <v>#REF!</v>
      </c>
      <c r="E67" s="116" t="e">
        <f>SUMIFS(Calculations!J$5:J$33,Calculations!$G$5:$G$33,1,Calculations!$B$5:$B$33,$B67)</f>
        <v>#REF!</v>
      </c>
      <c r="F67" s="116" t="e">
        <f>SUMIFS(Calculations!K$5:K$33,Calculations!$G$5:$G$33,1,Calculations!$B$5:$B$33,$B67)</f>
        <v>#REF!</v>
      </c>
      <c r="G67" s="116" t="e">
        <f>SUMIFS(Calculations!L$5:L$33,Calculations!$G$5:$G$33,1,Calculations!$B$5:$B$33,$B67)</f>
        <v>#REF!</v>
      </c>
      <c r="H67" s="116" t="e">
        <f>SUMIFS(Calculations!M$5:M$33,Calculations!$G$5:$G$33,1,Calculations!$B$5:$B$33,$B67)</f>
        <v>#REF!</v>
      </c>
      <c r="I67" s="116" t="e">
        <f>SUMIFS(Calculations!N$5:N$33,Calculations!$G$5:$G$33,1,Calculations!$B$5:$B$33,$B67)</f>
        <v>#REF!</v>
      </c>
      <c r="J67" s="116" t="e">
        <f>SUMIFS(Calculations!O$5:O$33,Calculations!$G$5:$G$33,1,Calculations!$B$5:$B$33,$B67)</f>
        <v>#REF!</v>
      </c>
      <c r="K67" s="116" t="e">
        <f>SUMIFS(Calculations!P$5:P$33,Calculations!$G$5:$G$33,1,Calculations!$B$5:$B$33,$B67)</f>
        <v>#REF!</v>
      </c>
      <c r="L67" s="116" t="e">
        <f>SUMIFS(Calculations!Q$5:Q$33,Calculations!$G$5:$G$33,1,Calculations!$B$5:$B$33,$B67)</f>
        <v>#REF!</v>
      </c>
      <c r="M67" s="116" t="e">
        <f>SUMIFS(Calculations!R$5:R$33,Calculations!$G$5:$G$33,1,Calculations!$B$5:$B$33,$B67)</f>
        <v>#REF!</v>
      </c>
      <c r="N67" s="116" t="e">
        <f>SUMIFS(Calculations!S$5:S$33,Calculations!$G$5:$G$33,1,Calculations!$B$5:$B$33,$B67)</f>
        <v>#REF!</v>
      </c>
      <c r="O67" s="116" t="e">
        <f>SUMIFS(Calculations!T$5:T$33,Calculations!$G$5:$G$33,1,Calculations!$B$5:$B$33,$B67)</f>
        <v>#REF!</v>
      </c>
      <c r="P67" s="116" t="e">
        <f>SUMIFS(Calculations!U$5:U$33,Calculations!$G$5:$G$33,1,Calculations!$B$5:$B$33,$B67)</f>
        <v>#REF!</v>
      </c>
      <c r="Q67" s="116" t="e">
        <f>SUMIFS(Calculations!V$5:V$33,Calculations!$G$5:$G$33,1,Calculations!$B$5:$B$33,$B67)</f>
        <v>#REF!</v>
      </c>
      <c r="R67" s="116" t="e">
        <f>SUMIFS(Calculations!W$5:W$33,Calculations!$G$5:$G$33,1,Calculations!$B$5:$B$33,$B67)</f>
        <v>#REF!</v>
      </c>
      <c r="S67" s="116" t="e">
        <f>SUMIFS(Calculations!X$5:X$33,Calculations!$G$5:$G$33,1,Calculations!$B$5:$B$33,$B67)</f>
        <v>#REF!</v>
      </c>
      <c r="T67" s="116" t="e">
        <f>SUMIFS(Calculations!Y$5:Y$33,Calculations!$G$5:$G$33,1,Calculations!$B$5:$B$33,$B67)</f>
        <v>#REF!</v>
      </c>
      <c r="U67" s="116" t="e">
        <f>SUMIFS(Calculations!Z$5:Z$33,Calculations!$G$5:$G$33,1,Calculations!$B$5:$B$33,$B67)</f>
        <v>#REF!</v>
      </c>
      <c r="V67" s="116" t="e">
        <f>SUMIFS(Calculations!AA$5:AA$33,Calculations!$G$5:$G$33,1,Calculations!$B$5:$B$33,$B67)</f>
        <v>#REF!</v>
      </c>
      <c r="W67" s="116" t="e">
        <f>SUMIFS(Calculations!AB$5:AB$33,Calculations!$G$5:$G$33,1,Calculations!$B$5:$B$33,$B67)</f>
        <v>#REF!</v>
      </c>
      <c r="X67" s="116" t="e">
        <f>SUMIFS(Calculations!AC$5:AC$33,Calculations!$G$5:$G$33,1,Calculations!$B$5:$B$33,$B67)</f>
        <v>#REF!</v>
      </c>
      <c r="Y67" s="116" t="e">
        <f>SUMIFS(Calculations!AD$5:AD$33,Calculations!$G$5:$G$33,1,Calculations!$B$5:$B$33,$B67)</f>
        <v>#REF!</v>
      </c>
      <c r="Z67" s="116" t="e">
        <f>SUMIFS(Calculations!AE$5:AE$33,Calculations!$G$5:$G$33,1,Calculations!$B$5:$B$33,$B67)</f>
        <v>#REF!</v>
      </c>
      <c r="AA67" s="116" t="e">
        <f>SUMIFS(Calculations!AF$5:AF$33,Calculations!$G$5:$G$33,1,Calculations!$B$5:$B$33,$B67)</f>
        <v>#REF!</v>
      </c>
      <c r="AB67" s="116" t="e">
        <f>SUMIFS(Calculations!AG$5:AG$33,Calculations!$G$5:$G$33,1,Calculations!$B$5:$B$33,$B67)</f>
        <v>#REF!</v>
      </c>
      <c r="AC67" s="116" t="e">
        <f>SUMIFS(Calculations!AH$5:AH$33,Calculations!$G$5:$G$33,1,Calculations!$B$5:$B$33,$B67)</f>
        <v>#REF!</v>
      </c>
      <c r="AD67" s="116" t="e">
        <f>SUMIFS(Calculations!AI$5:AI$33,Calculations!$G$5:$G$33,1,Calculations!$B$5:$B$33,$B67)</f>
        <v>#REF!</v>
      </c>
      <c r="AE67" s="116" t="e">
        <f>SUMIFS(Calculations!AJ$5:AJ$33,Calculations!$G$5:$G$33,1,Calculations!$B$5:$B$33,$B67)</f>
        <v>#REF!</v>
      </c>
      <c r="AF67" s="116" t="e">
        <f>SUMIFS(Calculations!AK$5:AK$33,Calculations!$G$5:$G$33,1,Calculations!$B$5:$B$33,$B67)</f>
        <v>#REF!</v>
      </c>
      <c r="AG67" s="116" t="e">
        <f>SUMIFS(Calculations!AL$5:AL$33,Calculations!$G$5:$G$33,1,Calculations!$B$5:$B$33,$B67)</f>
        <v>#REF!</v>
      </c>
      <c r="AH67" s="116" t="e">
        <f>SUMIFS(Calculations!AM$5:AM$33,Calculations!$G$5:$G$33,1,Calculations!$B$5:$B$33,$B67)</f>
        <v>#REF!</v>
      </c>
      <c r="AI67" s="116" t="e">
        <f>SUMIFS(Calculations!AN$5:AN$33,Calculations!$G$5:$G$33,1,Calculations!$B$5:$B$33,$B67)</f>
        <v>#REF!</v>
      </c>
      <c r="AJ67" s="116" t="e">
        <f>SUMIFS(Calculations!AO$5:AO$33,Calculations!$G$5:$G$33,1,Calculations!$B$5:$B$33,$B67)</f>
        <v>#REF!</v>
      </c>
      <c r="AK67" s="116" t="e">
        <f>SUMIFS(Calculations!AP$5:AP$33,Calculations!$G$5:$G$33,1,Calculations!$B$5:$B$33,$B67)</f>
        <v>#REF!</v>
      </c>
      <c r="AL67" s="116" t="e">
        <f>SUMIFS(Calculations!AQ$5:AQ$33,Calculations!$G$5:$G$33,1,Calculations!$B$5:$B$33,$B67)</f>
        <v>#REF!</v>
      </c>
      <c r="AM67" s="116" t="e">
        <f>SUMIFS(Calculations!AR$5:AR$33,Calculations!$G$5:$G$33,1,Calculations!$B$5:$B$33,$B67)</f>
        <v>#REF!</v>
      </c>
      <c r="AN67" s="116" t="e">
        <f>SUMIFS(Calculations!AS$5:AS$33,Calculations!$G$5:$G$33,1,Calculations!$B$5:$B$33,$B67)</f>
        <v>#REF!</v>
      </c>
      <c r="AO67" s="116" t="e">
        <f>SUMIFS(Calculations!AT$5:AT$33,Calculations!$G$5:$G$33,1,Calculations!$B$5:$B$33,$B67)</f>
        <v>#REF!</v>
      </c>
      <c r="AP67" s="116" t="e">
        <f>SUMIFS(Calculations!AU$5:AU$33,Calculations!$G$5:$G$33,1,Calculations!$B$5:$B$33,$B67)</f>
        <v>#REF!</v>
      </c>
      <c r="AQ67" s="116" t="e">
        <f>SUMIFS(Calculations!AV$5:AV$33,Calculations!$G$5:$G$33,1,Calculations!$B$5:$B$33,$B67)</f>
        <v>#REF!</v>
      </c>
      <c r="AR67" s="116">
        <f>SUMIFS(Calculations!AW$5:AW$33,Calculations!$G$5:$G$33,1,Calculations!$B$5:$B$33,$B67)</f>
        <v>0</v>
      </c>
      <c r="AS67" s="116">
        <f>SUMIFS(Calculations!AX$5:AX$33,Calculations!$G$5:$G$33,1,Calculations!$B$5:$B$33,$B67)</f>
        <v>353.31739275215295</v>
      </c>
      <c r="AT67" s="116">
        <f>SUMIFS(Calculations!AY$5:AY$33,Calculations!$G$5:$G$33,1,Calculations!$B$5:$B$33,$B67)</f>
        <v>211.85874388993943</v>
      </c>
      <c r="AU67" s="116">
        <f>SUMIFS(Calculations!AZ$5:AZ$33,Calculations!$G$5:$G$33,1,Calculations!$B$5:$B$33,$B67)</f>
        <v>107.98035348624762</v>
      </c>
      <c r="AV67" s="116">
        <f>SUMIFS(Calculations!BA$5:BA$33,Calculations!$G$5:$G$33,1,Calculations!$B$5:$B$33,$B67)</f>
        <v>486.05486175512124</v>
      </c>
      <c r="AW67" s="116">
        <f>SUMIFS(Calculations!BB$5:BB$33,Calculations!$G$5:$G$33,1,Calculations!$B$5:$B$33,$B67)</f>
        <v>698.08731418974639</v>
      </c>
      <c r="AX67" s="116">
        <f>SUMIFS(Calculations!BC$5:BC$33,Calculations!$G$5:$G$33,1,Calculations!$B$5:$B$33,$B67)</f>
        <v>837.07424984408135</v>
      </c>
      <c r="AY67" s="116">
        <f>SUMIFS(Calculations!BD$5:BD$33,Calculations!$G$5:$G$33,1,Calculations!$B$5:$B$33,$B67)</f>
        <v>952.17462065684231</v>
      </c>
      <c r="AZ67" s="116">
        <f>SUMIFS(Calculations!BE$5:BE$33,Calculations!$G$5:$G$33,1,Calculations!$B$5:$B$33,$B67)</f>
        <v>1104.2432176332404</v>
      </c>
      <c r="BA67" s="116">
        <f>SUMIFS(Calculations!BF$5:BF$33,Calculations!$G$5:$G$33,1,Calculations!$B$5:$B$33,$B67)</f>
        <v>1004.2675379765933</v>
      </c>
      <c r="BB67" s="116">
        <f>SUMIFS(Calculations!BG$5:BG$33,Calculations!$G$5:$G$33,1,Calculations!$B$5:$B$33,$B67)</f>
        <v>971.04484283077545</v>
      </c>
      <c r="BC67" s="116">
        <f>SUMIFS(Calculations!BH$5:BH$33,Calculations!$G$5:$G$33,1,Calculations!$B$5:$B$33,$B67)</f>
        <v>1075.3962432076114</v>
      </c>
      <c r="BD67" s="116">
        <f>SUMIFS(Calculations!BI$5:BI$33,Calculations!$G$5:$G$33,1,Calculations!$B$5:$B$33,$B67)</f>
        <v>1160.2336990787589</v>
      </c>
      <c r="BE67" s="116">
        <f>SUMIFS(Calculations!BJ$5:BJ$33,Calculations!$G$5:$G$33,1,Calculations!$B$5:$B$33,$B67)</f>
        <v>1332.0605847376974</v>
      </c>
      <c r="BF67" s="116">
        <f>SUMIFS(Calculations!BK$5:BK$33,Calculations!$G$5:$G$33,1,Calculations!$B$5:$B$33,$B67)</f>
        <v>1536.9298183047249</v>
      </c>
      <c r="BG67" s="116">
        <f>SUMIFS(Calculations!BL$5:BL$33,Calculations!$G$5:$G$33,1,Calculations!$B$5:$B$33,$B67)</f>
        <v>1752.64873545097</v>
      </c>
      <c r="BH67" s="116">
        <f>SUMIFS(Calculations!BM$5:BM$33,Calculations!$G$5:$G$33,1,Calculations!$B$5:$B$33,$B67)</f>
        <v>2004.1917795690097</v>
      </c>
      <c r="BI67" s="116">
        <f>SUMIFS(Calculations!BN$5:BN$33,Calculations!$G$5:$G$33,1,Calculations!$B$5:$B$33,$B67)</f>
        <v>2269.9287451816963</v>
      </c>
      <c r="BJ67" s="116">
        <f>SUMIFS(Calculations!BO$5:BO$33,Calculations!$G$5:$G$33,1,Calculations!$B$5:$B$33,$B67)</f>
        <v>2530.181915559464</v>
      </c>
      <c r="BK67" s="116">
        <f>SUMIFS(Calculations!BP$5:BP$33,Calculations!$G$5:$G$33,1,Calculations!$B$5:$B$33,$B67)</f>
        <v>2801.356368096589</v>
      </c>
      <c r="BL67" s="116">
        <f>SUMIFS(Calculations!BQ$5:BQ$33,Calculations!$G$5:$G$33,1,Calculations!$B$5:$B$33,$B67)</f>
        <v>3062.9713324291261</v>
      </c>
      <c r="BM67" s="116">
        <f>SUMIFS(Calculations!BR$5:BR$33,Calculations!$G$5:$G$33,1,Calculations!$B$5:$B$33,$B67)</f>
        <v>3289.9394423041813</v>
      </c>
      <c r="BN67" s="116">
        <f>SUMIFS(Calculations!BS$5:BS$33,Calculations!$G$5:$G$33,1,Calculations!$B$5:$B$33,$B67)</f>
        <v>3506.519062379255</v>
      </c>
      <c r="BO67" s="116">
        <f>SUMIFS(Calculations!BT$5:BT$33,Calculations!$G$5:$G$33,1,Calculations!$B$5:$B$33,$B67)</f>
        <v>3703.1190760098107</v>
      </c>
      <c r="BP67" s="116">
        <f>SUMIFS(Calculations!BU$5:BU$33,Calculations!$G$5:$G$33,1,Calculations!$B$5:$B$33,$B67)</f>
        <v>3919.9926186517951</v>
      </c>
      <c r="BQ67" s="116">
        <f>SUMIFS(Calculations!BV$5:BV$33,Calculations!$G$5:$G$33,1,Calculations!$B$5:$B$33,$B67)</f>
        <v>4076.4185004209903</v>
      </c>
      <c r="BR67" s="116">
        <f>SUMIFS(Calculations!BW$5:BW$33,Calculations!$G$5:$G$33,1,Calculations!$B$5:$B$33,$B67)</f>
        <v>4253.1774831792063</v>
      </c>
      <c r="BS67" s="116">
        <f>SUMIFS(Calculations!BX$5:BX$33,Calculations!$G$5:$G$33,1,Calculations!$B$5:$B$33,$B67)</f>
        <v>4414.0472128077854</v>
      </c>
      <c r="BT67" s="116">
        <f>SUMIFS(Calculations!BY$5:BY$33,Calculations!$G$5:$G$33,1,Calculations!$B$5:$B$33,$B67)</f>
        <v>4594.1265780402464</v>
      </c>
      <c r="BU67" s="116">
        <f>SUMIFS(Calculations!BZ$5:BZ$33,Calculations!$G$5:$G$33,1,Calculations!$B$5:$B$33,$B67)</f>
        <v>4778.7404487723434</v>
      </c>
      <c r="BV67" s="116">
        <f>SUMIFS(Calculations!CA$5:CA$33,Calculations!$G$5:$G$33,1,Calculations!$B$5:$B$33,$B67)</f>
        <v>4918.8257194737998</v>
      </c>
      <c r="BW67" s="116">
        <f>SUMIFS(Calculations!CB$5:CB$33,Calculations!$G$5:$G$33,1,Calculations!$B$5:$B$33,$B67)</f>
        <v>5102.1138487435601</v>
      </c>
      <c r="BX67" s="116">
        <f>SUMIFS(Calculations!CC$5:CC$33,Calculations!$G$5:$G$33,1,Calculations!$B$5:$B$33,$B67)</f>
        <v>5355.63899264676</v>
      </c>
      <c r="BY67" s="116">
        <f>SUMIFS(Calculations!CD$5:CD$33,Calculations!$G$5:$G$33,1,Calculations!$B$5:$B$33,$B67)</f>
        <v>5642.212702519013</v>
      </c>
      <c r="BZ67" s="116">
        <f>SUMIFS(Calculations!CE$5:CE$33,Calculations!$G$5:$G$33,1,Calculations!$B$5:$B$33,$B67)</f>
        <v>6064.5779468032233</v>
      </c>
      <c r="CA67" s="116">
        <f>SUMIFS(Calculations!CF$5:CF$33,Calculations!$G$5:$G$33,1,Calculations!$B$5:$B$33,$B67)</f>
        <v>6573.2494483033988</v>
      </c>
      <c r="CB67" s="116">
        <f>SUMIFS(Calculations!CG$5:CG$33,Calculations!$G$5:$G$33,1,Calculations!$B$5:$B$33,$B67)</f>
        <v>7193.5757831041337</v>
      </c>
      <c r="CC67" s="116">
        <f>SUMIFS(Calculations!CH$5:CH$33,Calculations!$G$5:$G$33,1,Calculations!$B$5:$B$33,$B67)</f>
        <v>7899.9376057404261</v>
      </c>
      <c r="CD67" s="116">
        <f>SUMIFS(Calculations!CI$5:CI$33,Calculations!$G$5:$G$33,1,Calculations!$B$5:$B$33,$B67)</f>
        <v>7741.9388536256156</v>
      </c>
      <c r="CE67" s="116">
        <f>SUMIFS(Calculations!CJ$5:CJ$33,Calculations!$G$5:$G$33,1,Calculations!$B$5:$B$33,$B67)</f>
        <v>7583.9401015108051</v>
      </c>
      <c r="CF67" s="116">
        <f>SUMIFS(Calculations!CK$5:CK$33,Calculations!$G$5:$G$33,1,Calculations!$B$5:$B$33,$B67)</f>
        <v>7425.9413493959983</v>
      </c>
      <c r="CG67" s="116">
        <f>SUMIFS(Calculations!CL$5:CL$33,Calculations!$G$5:$G$33,1,Calculations!$B$5:$B$33,$B67)</f>
        <v>7267.942597281195</v>
      </c>
      <c r="CH67" s="116">
        <f>SUMIFS(Calculations!CM$5:CM$33,Calculations!$G$5:$G$33,1,Calculations!$B$5:$B$33,$B67)</f>
        <v>7109.9438451663846</v>
      </c>
      <c r="CI67" s="116">
        <f>SUMIFS(Calculations!CN$5:CN$33,Calculations!$G$5:$G$33,1,Calculations!$B$5:$B$33,$B67)</f>
        <v>6951.9450930515741</v>
      </c>
    </row>
    <row r="68" spans="1:87">
      <c r="B68" s="101" t="s">
        <v>47</v>
      </c>
      <c r="C68" s="116" t="e">
        <f>SUMIFS(Calculations!H$5:H$33,Calculations!$G$5:$G$33,1,Calculations!$B$5:$B$33,$B68)</f>
        <v>#REF!</v>
      </c>
      <c r="D68" s="116" t="e">
        <f>SUMIFS(Calculations!I$5:I$33,Calculations!$G$5:$G$33,1,Calculations!$B$5:$B$33,$B68)</f>
        <v>#REF!</v>
      </c>
      <c r="E68" s="116" t="e">
        <f>SUMIFS(Calculations!J$5:J$33,Calculations!$G$5:$G$33,1,Calculations!$B$5:$B$33,$B68)</f>
        <v>#REF!</v>
      </c>
      <c r="F68" s="116" t="e">
        <f>SUMIFS(Calculations!K$5:K$33,Calculations!$G$5:$G$33,1,Calculations!$B$5:$B$33,$B68)</f>
        <v>#REF!</v>
      </c>
      <c r="G68" s="116" t="e">
        <f>SUMIFS(Calculations!L$5:L$33,Calculations!$G$5:$G$33,1,Calculations!$B$5:$B$33,$B68)</f>
        <v>#REF!</v>
      </c>
      <c r="H68" s="116" t="e">
        <f>SUMIFS(Calculations!M$5:M$33,Calculations!$G$5:$G$33,1,Calculations!$B$5:$B$33,$B68)</f>
        <v>#REF!</v>
      </c>
      <c r="I68" s="116" t="e">
        <f>SUMIFS(Calculations!N$5:N$33,Calculations!$G$5:$G$33,1,Calculations!$B$5:$B$33,$B68)</f>
        <v>#REF!</v>
      </c>
      <c r="J68" s="116" t="e">
        <f>SUMIFS(Calculations!O$5:O$33,Calculations!$G$5:$G$33,1,Calculations!$B$5:$B$33,$B68)</f>
        <v>#REF!</v>
      </c>
      <c r="K68" s="116" t="e">
        <f>SUMIFS(Calculations!P$5:P$33,Calculations!$G$5:$G$33,1,Calculations!$B$5:$B$33,$B68)</f>
        <v>#REF!</v>
      </c>
      <c r="L68" s="116" t="e">
        <f>SUMIFS(Calculations!Q$5:Q$33,Calculations!$G$5:$G$33,1,Calculations!$B$5:$B$33,$B68)</f>
        <v>#REF!</v>
      </c>
      <c r="M68" s="116" t="e">
        <f>SUMIFS(Calculations!R$5:R$33,Calculations!$G$5:$G$33,1,Calculations!$B$5:$B$33,$B68)</f>
        <v>#REF!</v>
      </c>
      <c r="N68" s="116" t="e">
        <f>SUMIFS(Calculations!S$5:S$33,Calculations!$G$5:$G$33,1,Calculations!$B$5:$B$33,$B68)</f>
        <v>#REF!</v>
      </c>
      <c r="O68" s="116" t="e">
        <f>SUMIFS(Calculations!T$5:T$33,Calculations!$G$5:$G$33,1,Calculations!$B$5:$B$33,$B68)</f>
        <v>#REF!</v>
      </c>
      <c r="P68" s="116" t="e">
        <f>SUMIFS(Calculations!U$5:U$33,Calculations!$G$5:$G$33,1,Calculations!$B$5:$B$33,$B68)</f>
        <v>#REF!</v>
      </c>
      <c r="Q68" s="116" t="e">
        <f>SUMIFS(Calculations!V$5:V$33,Calculations!$G$5:$G$33,1,Calculations!$B$5:$B$33,$B68)</f>
        <v>#REF!</v>
      </c>
      <c r="R68" s="116" t="e">
        <f>SUMIFS(Calculations!W$5:W$33,Calculations!$G$5:$G$33,1,Calculations!$B$5:$B$33,$B68)</f>
        <v>#REF!</v>
      </c>
      <c r="S68" s="116" t="e">
        <f>SUMIFS(Calculations!X$5:X$33,Calculations!$G$5:$G$33,1,Calculations!$B$5:$B$33,$B68)</f>
        <v>#REF!</v>
      </c>
      <c r="T68" s="116" t="e">
        <f>SUMIFS(Calculations!Y$5:Y$33,Calculations!$G$5:$G$33,1,Calculations!$B$5:$B$33,$B68)</f>
        <v>#REF!</v>
      </c>
      <c r="U68" s="116" t="e">
        <f>SUMIFS(Calculations!Z$5:Z$33,Calculations!$G$5:$G$33,1,Calculations!$B$5:$B$33,$B68)</f>
        <v>#REF!</v>
      </c>
      <c r="V68" s="116" t="e">
        <f>SUMIFS(Calculations!AA$5:AA$33,Calculations!$G$5:$G$33,1,Calculations!$B$5:$B$33,$B68)</f>
        <v>#REF!</v>
      </c>
      <c r="W68" s="116" t="e">
        <f>SUMIFS(Calculations!AB$5:AB$33,Calculations!$G$5:$G$33,1,Calculations!$B$5:$B$33,$B68)</f>
        <v>#REF!</v>
      </c>
      <c r="X68" s="116" t="e">
        <f>SUMIFS(Calculations!AC$5:AC$33,Calculations!$G$5:$G$33,1,Calculations!$B$5:$B$33,$B68)</f>
        <v>#REF!</v>
      </c>
      <c r="Y68" s="116" t="e">
        <f>SUMIFS(Calculations!AD$5:AD$33,Calculations!$G$5:$G$33,1,Calculations!$B$5:$B$33,$B68)</f>
        <v>#REF!</v>
      </c>
      <c r="Z68" s="116" t="e">
        <f>SUMIFS(Calculations!AE$5:AE$33,Calculations!$G$5:$G$33,1,Calculations!$B$5:$B$33,$B68)</f>
        <v>#REF!</v>
      </c>
      <c r="AA68" s="116" t="e">
        <f>SUMIFS(Calculations!AF$5:AF$33,Calculations!$G$5:$G$33,1,Calculations!$B$5:$B$33,$B68)</f>
        <v>#REF!</v>
      </c>
      <c r="AB68" s="116" t="e">
        <f>SUMIFS(Calculations!AG$5:AG$33,Calculations!$G$5:$G$33,1,Calculations!$B$5:$B$33,$B68)</f>
        <v>#REF!</v>
      </c>
      <c r="AC68" s="116" t="e">
        <f>SUMIFS(Calculations!AH$5:AH$33,Calculations!$G$5:$G$33,1,Calculations!$B$5:$B$33,$B68)</f>
        <v>#REF!</v>
      </c>
      <c r="AD68" s="116" t="e">
        <f>SUMIFS(Calculations!AI$5:AI$33,Calculations!$G$5:$G$33,1,Calculations!$B$5:$B$33,$B68)</f>
        <v>#REF!</v>
      </c>
      <c r="AE68" s="116" t="e">
        <f>SUMIFS(Calculations!AJ$5:AJ$33,Calculations!$G$5:$G$33,1,Calculations!$B$5:$B$33,$B68)</f>
        <v>#REF!</v>
      </c>
      <c r="AF68" s="116" t="e">
        <f>SUMIFS(Calculations!AK$5:AK$33,Calculations!$G$5:$G$33,1,Calculations!$B$5:$B$33,$B68)</f>
        <v>#N/A</v>
      </c>
      <c r="AG68" s="116" t="e">
        <f>SUMIFS(Calculations!AL$5:AL$33,Calculations!$G$5:$G$33,1,Calculations!$B$5:$B$33,$B68)</f>
        <v>#REF!</v>
      </c>
      <c r="AH68" s="116" t="e">
        <f>SUMIFS(Calculations!AM$5:AM$33,Calculations!$G$5:$G$33,1,Calculations!$B$5:$B$33,$B68)</f>
        <v>#REF!</v>
      </c>
      <c r="AI68" s="116" t="e">
        <f>SUMIFS(Calculations!AN$5:AN$33,Calculations!$G$5:$G$33,1,Calculations!$B$5:$B$33,$B68)</f>
        <v>#REF!</v>
      </c>
      <c r="AJ68" s="116" t="e">
        <f>SUMIFS(Calculations!AO$5:AO$33,Calculations!$G$5:$G$33,1,Calculations!$B$5:$B$33,$B68)</f>
        <v>#REF!</v>
      </c>
      <c r="AK68" s="116" t="e">
        <f>SUMIFS(Calculations!AP$5:AP$33,Calculations!$G$5:$G$33,1,Calculations!$B$5:$B$33,$B68)</f>
        <v>#REF!</v>
      </c>
      <c r="AL68" s="116" t="e">
        <f>SUMIFS(Calculations!AQ$5:AQ$33,Calculations!$G$5:$G$33,1,Calculations!$B$5:$B$33,$B68)</f>
        <v>#REF!</v>
      </c>
      <c r="AM68" s="116" t="e">
        <f>SUMIFS(Calculations!AR$5:AR$33,Calculations!$G$5:$G$33,1,Calculations!$B$5:$B$33,$B68)</f>
        <v>#REF!</v>
      </c>
      <c r="AN68" s="116" t="e">
        <f>SUMIFS(Calculations!AS$5:AS$33,Calculations!$G$5:$G$33,1,Calculations!$B$5:$B$33,$B68)</f>
        <v>#N/A</v>
      </c>
      <c r="AO68" s="116" t="e">
        <f>SUMIFS(Calculations!AT$5:AT$33,Calculations!$G$5:$G$33,1,Calculations!$B$5:$B$33,$B68)</f>
        <v>#N/A</v>
      </c>
      <c r="AP68" s="116" t="e">
        <f>SUMIFS(Calculations!AU$5:AU$33,Calculations!$G$5:$G$33,1,Calculations!$B$5:$B$33,$B68)</f>
        <v>#N/A</v>
      </c>
      <c r="AQ68" s="116" t="e">
        <f>SUMIFS(Calculations!AV$5:AV$33,Calculations!$G$5:$G$33,1,Calculations!$B$5:$B$33,$B68)</f>
        <v>#N/A</v>
      </c>
      <c r="AR68" s="116">
        <f>SUMIFS(Calculations!AW$5:AW$33,Calculations!$G$5:$G$33,1,Calculations!$B$5:$B$33,$B68)</f>
        <v>14900</v>
      </c>
      <c r="AS68" s="116">
        <f>SUMIFS(Calculations!AX$5:AX$33,Calculations!$G$5:$G$33,1,Calculations!$B$5:$B$33,$B68)</f>
        <v>14938.651053660484</v>
      </c>
      <c r="AT68" s="116">
        <f>SUMIFS(Calculations!AY$5:AY$33,Calculations!$G$5:$G$33,1,Calculations!$B$5:$B$33,$B68)</f>
        <v>15651.299005955047</v>
      </c>
      <c r="AU68" s="116">
        <f>SUMIFS(Calculations!AZ$5:AZ$33,Calculations!$G$5:$G$33,1,Calculations!$B$5:$B$33,$B68)</f>
        <v>16343.096780369364</v>
      </c>
      <c r="AV68" s="116">
        <f>SUMIFS(Calculations!BA$5:BA$33,Calculations!$G$5:$G$33,1,Calculations!$B$5:$B$33,$B68)</f>
        <v>16499.627048176717</v>
      </c>
      <c r="AW68" s="116">
        <f>SUMIFS(Calculations!BB$5:BB$33,Calculations!$G$5:$G$33,1,Calculations!$B$5:$B$33,$B68)</f>
        <v>16855.167841328275</v>
      </c>
      <c r="AX68" s="116">
        <f>SUMIFS(Calculations!BC$5:BC$33,Calculations!$G$5:$G$33,1,Calculations!$B$5:$B$33,$B68)</f>
        <v>17317.793170339537</v>
      </c>
      <c r="AY68" s="116">
        <f>SUMIFS(Calculations!BD$5:BD$33,Calculations!$G$5:$G$33,1,Calculations!$B$5:$B$33,$B68)</f>
        <v>17827.532477406734</v>
      </c>
      <c r="AZ68" s="116">
        <f>SUMIFS(Calculations!BE$5:BE$33,Calculations!$G$5:$G$33,1,Calculations!$B$5:$B$33,$B68)</f>
        <v>18311.203116118875</v>
      </c>
      <c r="BA68" s="116">
        <f>SUMIFS(Calculations!BF$5:BF$33,Calculations!$G$5:$G$33,1,Calculations!$B$5:$B$33,$B68)</f>
        <v>19116.025739204506</v>
      </c>
      <c r="BB68" s="116">
        <f>SUMIFS(Calculations!BG$5:BG$33,Calculations!$G$5:$G$33,1,Calculations!$B$5:$B$33,$B68)</f>
        <v>19888.041506962527</v>
      </c>
      <c r="BC68" s="116">
        <f>SUMIFS(Calculations!BH$5:BH$33,Calculations!$G$5:$G$33,1,Calculations!$B$5:$B$33,$B68)</f>
        <v>20494.342753491906</v>
      </c>
      <c r="BD68" s="116">
        <f>SUMIFS(Calculations!BI$5:BI$33,Calculations!$G$5:$G$33,1,Calculations!$B$5:$B$33,$B68)</f>
        <v>21148.345706940421</v>
      </c>
      <c r="BE68" s="116">
        <f>SUMIFS(Calculations!BJ$5:BJ$33,Calculations!$G$5:$G$33,1,Calculations!$B$5:$B$33,$B68)</f>
        <v>21774.519115556905</v>
      </c>
      <c r="BF68" s="116">
        <f>SUMIFS(Calculations!BK$5:BK$33,Calculations!$G$5:$G$33,1,Calculations!$B$5:$B$33,$B68)</f>
        <v>22373.119525220282</v>
      </c>
      <c r="BG68" s="116">
        <f>SUMIFS(Calculations!BL$5:BL$33,Calculations!$G$5:$G$33,1,Calculations!$B$5:$B$33,$B68)</f>
        <v>22956.73069906007</v>
      </c>
      <c r="BH68" s="116">
        <f>SUMIFS(Calculations!BM$5:BM$33,Calculations!$G$5:$G$33,1,Calculations!$B$5:$B$33,$B68)</f>
        <v>23495.338139217452</v>
      </c>
      <c r="BI68" s="116">
        <f>SUMIFS(Calculations!BN$5:BN$33,Calculations!$G$5:$G$33,1,Calculations!$B$5:$B$33,$B68)</f>
        <v>24033.942492031711</v>
      </c>
      <c r="BJ68" s="116">
        <f>SUMIFS(Calculations!BO$5:BO$33,Calculations!$G$5:$G$33,1,Calculations!$B$5:$B$33,$B68)</f>
        <v>24570.902735861022</v>
      </c>
      <c r="BK68" s="116">
        <f>SUMIFS(Calculations!BP$5:BP$33,Calculations!$G$5:$G$33,1,Calculations!$B$5:$B$33,$B68)</f>
        <v>25098.917292306054</v>
      </c>
      <c r="BL68" s="116">
        <f>SUMIFS(Calculations!BQ$5:BQ$33,Calculations!$G$5:$G$33,1,Calculations!$B$5:$B$33,$B68)</f>
        <v>25607.330849333353</v>
      </c>
      <c r="BM68" s="116">
        <f>SUMIFS(Calculations!BR$5:BR$33,Calculations!$G$5:$G$33,1,Calculations!$B$5:$B$33,$B68)</f>
        <v>26127.142376196363</v>
      </c>
      <c r="BN68" s="116">
        <f>SUMIFS(Calculations!BS$5:BS$33,Calculations!$G$5:$G$33,1,Calculations!$B$5:$B$33,$B68)</f>
        <v>26620.722706648663</v>
      </c>
      <c r="BO68" s="116">
        <f>SUMIFS(Calculations!BT$5:BT$33,Calculations!$G$5:$G$33,1,Calculations!$B$5:$B$33,$B68)</f>
        <v>27129.357238135923</v>
      </c>
      <c r="BP68" s="116">
        <f>SUMIFS(Calculations!BU$5:BU$33,Calculations!$G$5:$G$33,1,Calculations!$B$5:$B$33,$B68)</f>
        <v>27605.577412010527</v>
      </c>
      <c r="BQ68" s="116">
        <f>SUMIFS(Calculations!BV$5:BV$33,Calculations!$G$5:$G$33,1,Calculations!$B$5:$B$33,$B68)</f>
        <v>28090.505723416387</v>
      </c>
      <c r="BR68" s="116">
        <f>SUMIFS(Calculations!BW$5:BW$33,Calculations!$G$5:$G$33,1,Calculations!$B$5:$B$33,$B68)</f>
        <v>28544.121847578826</v>
      </c>
      <c r="BS68" s="116">
        <f>SUMIFS(Calculations!BX$5:BX$33,Calculations!$G$5:$G$33,1,Calculations!$B$5:$B$33,$B68)</f>
        <v>29000.568286799538</v>
      </c>
      <c r="BT68" s="116">
        <f>SUMIFS(Calculations!BY$5:BY$33,Calculations!$G$5:$G$33,1,Calculations!$B$5:$B$33,$B68)</f>
        <v>29403.679332227803</v>
      </c>
      <c r="BU68" s="116">
        <f>SUMIFS(Calculations!BZ$5:BZ$33,Calculations!$G$5:$G$33,1,Calculations!$B$5:$B$33,$B68)</f>
        <v>29784.68284279999</v>
      </c>
      <c r="BV68" s="116">
        <f>SUMIFS(Calculations!CA$5:CA$33,Calculations!$G$5:$G$33,1,Calculations!$B$5:$B$33,$B68)</f>
        <v>30145.066232643625</v>
      </c>
      <c r="BW68" s="116">
        <f>SUMIFS(Calculations!CB$5:CB$33,Calculations!$G$5:$G$33,1,Calculations!$B$5:$B$33,$B68)</f>
        <v>30455.47618573565</v>
      </c>
      <c r="BX68" s="116">
        <f>SUMIFS(Calculations!CC$5:CC$33,Calculations!$G$5:$G$33,1,Calculations!$B$5:$B$33,$B68)</f>
        <v>30717.131078014419</v>
      </c>
      <c r="BY68" s="116">
        <f>SUMIFS(Calculations!CD$5:CD$33,Calculations!$G$5:$G$33,1,Calculations!$B$5:$B$33,$B68)</f>
        <v>30847.432285595241</v>
      </c>
      <c r="BZ68" s="116">
        <f>SUMIFS(Calculations!CE$5:CE$33,Calculations!$G$5:$G$33,1,Calculations!$B$5:$B$33,$B68)</f>
        <v>30900.618745382908</v>
      </c>
      <c r="CA68" s="116">
        <f>SUMIFS(Calculations!CF$5:CF$33,Calculations!$G$5:$G$33,1,Calculations!$B$5:$B$33,$B68)</f>
        <v>30797.007281922513</v>
      </c>
      <c r="CB68" s="116">
        <f>SUMIFS(Calculations!CG$5:CG$33,Calculations!$G$5:$G$33,1,Calculations!$B$5:$B$33,$B68)</f>
        <v>30606.626112440048</v>
      </c>
      <c r="CC68" s="116">
        <f>SUMIFS(Calculations!CH$5:CH$33,Calculations!$G$5:$G$33,1,Calculations!$B$5:$B$33,$B68)</f>
        <v>30332.696241691014</v>
      </c>
      <c r="CD68" s="116">
        <f>SUMIFS(Calculations!CI$5:CI$33,Calculations!$G$5:$G$33,1,Calculations!$B$5:$B$33,$B68)</f>
        <v>30115.497804204133</v>
      </c>
      <c r="CE68" s="116">
        <f>SUMIFS(Calculations!CJ$5:CJ$33,Calculations!$G$5:$G$33,1,Calculations!$B$5:$B$33,$B68)</f>
        <v>29898.299366717252</v>
      </c>
      <c r="CF68" s="116">
        <f>SUMIFS(Calculations!CK$5:CK$33,Calculations!$G$5:$G$33,1,Calculations!$B$5:$B$33,$B68)</f>
        <v>29681.100929230368</v>
      </c>
      <c r="CG68" s="116">
        <f>SUMIFS(Calculations!CL$5:CL$33,Calculations!$G$5:$G$33,1,Calculations!$B$5:$B$33,$B68)</f>
        <v>29463.902491743487</v>
      </c>
      <c r="CH68" s="116">
        <f>SUMIFS(Calculations!CM$5:CM$33,Calculations!$G$5:$G$33,1,Calculations!$B$5:$B$33,$B68)</f>
        <v>29246.704054256606</v>
      </c>
      <c r="CI68" s="116">
        <f>SUMIFS(Calculations!CN$5:CN$33,Calculations!$G$5:$G$33,1,Calculations!$B$5:$B$33,$B68)</f>
        <v>29029.505616769726</v>
      </c>
    </row>
    <row r="69" spans="1:87">
      <c r="B69" s="101" t="s">
        <v>48</v>
      </c>
      <c r="C69" s="116" t="e">
        <f>SUMIFS(Calculations!H$5:H$33,Calculations!$G$5:$G$33,1,Calculations!$B$5:$B$33,$B69)</f>
        <v>#REF!</v>
      </c>
      <c r="D69" s="116" t="e">
        <f>SUMIFS(Calculations!I$5:I$33,Calculations!$G$5:$G$33,1,Calculations!$B$5:$B$33,$B69)</f>
        <v>#REF!</v>
      </c>
      <c r="E69" s="116" t="e">
        <f>SUMIFS(Calculations!J$5:J$33,Calculations!$G$5:$G$33,1,Calculations!$B$5:$B$33,$B69)</f>
        <v>#REF!</v>
      </c>
      <c r="F69" s="116" t="e">
        <f>SUMIFS(Calculations!K$5:K$33,Calculations!$G$5:$G$33,1,Calculations!$B$5:$B$33,$B69)</f>
        <v>#REF!</v>
      </c>
      <c r="G69" s="116" t="e">
        <f>SUMIFS(Calculations!L$5:L$33,Calculations!$G$5:$G$33,1,Calculations!$B$5:$B$33,$B69)</f>
        <v>#REF!</v>
      </c>
      <c r="H69" s="116" t="e">
        <f>SUMIFS(Calculations!M$5:M$33,Calculations!$G$5:$G$33,1,Calculations!$B$5:$B$33,$B69)</f>
        <v>#REF!</v>
      </c>
      <c r="I69" s="116" t="e">
        <f>SUMIFS(Calculations!N$5:N$33,Calculations!$G$5:$G$33,1,Calculations!$B$5:$B$33,$B69)</f>
        <v>#REF!</v>
      </c>
      <c r="J69" s="116" t="e">
        <f>SUMIFS(Calculations!O$5:O$33,Calculations!$G$5:$G$33,1,Calculations!$B$5:$B$33,$B69)</f>
        <v>#REF!</v>
      </c>
      <c r="K69" s="116" t="e">
        <f>SUMIFS(Calculations!P$5:P$33,Calculations!$G$5:$G$33,1,Calculations!$B$5:$B$33,$B69)</f>
        <v>#REF!</v>
      </c>
      <c r="L69" s="116" t="e">
        <f>SUMIFS(Calculations!Q$5:Q$33,Calculations!$G$5:$G$33,1,Calculations!$B$5:$B$33,$B69)</f>
        <v>#REF!</v>
      </c>
      <c r="M69" s="116" t="e">
        <f>SUMIFS(Calculations!R$5:R$33,Calculations!$G$5:$G$33,1,Calculations!$B$5:$B$33,$B69)</f>
        <v>#REF!</v>
      </c>
      <c r="N69" s="116" t="e">
        <f>SUMIFS(Calculations!S$5:S$33,Calculations!$G$5:$G$33,1,Calculations!$B$5:$B$33,$B69)</f>
        <v>#REF!</v>
      </c>
      <c r="O69" s="116" t="e">
        <f>SUMIFS(Calculations!T$5:T$33,Calculations!$G$5:$G$33,1,Calculations!$B$5:$B$33,$B69)</f>
        <v>#REF!</v>
      </c>
      <c r="P69" s="116" t="e">
        <f>SUMIFS(Calculations!U$5:U$33,Calculations!$G$5:$G$33,1,Calculations!$B$5:$B$33,$B69)</f>
        <v>#REF!</v>
      </c>
      <c r="Q69" s="116" t="e">
        <f>SUMIFS(Calculations!V$5:V$33,Calculations!$G$5:$G$33,1,Calculations!$B$5:$B$33,$B69)</f>
        <v>#REF!</v>
      </c>
      <c r="R69" s="116" t="e">
        <f>SUMIFS(Calculations!W$5:W$33,Calculations!$G$5:$G$33,1,Calculations!$B$5:$B$33,$B69)</f>
        <v>#REF!</v>
      </c>
      <c r="S69" s="116" t="e">
        <f>SUMIFS(Calculations!X$5:X$33,Calculations!$G$5:$G$33,1,Calculations!$B$5:$B$33,$B69)</f>
        <v>#REF!</v>
      </c>
      <c r="T69" s="116" t="e">
        <f>SUMIFS(Calculations!Y$5:Y$33,Calculations!$G$5:$G$33,1,Calculations!$B$5:$B$33,$B69)</f>
        <v>#REF!</v>
      </c>
      <c r="U69" s="116" t="e">
        <f>SUMIFS(Calculations!Z$5:Z$33,Calculations!$G$5:$G$33,1,Calculations!$B$5:$B$33,$B69)</f>
        <v>#REF!</v>
      </c>
      <c r="V69" s="116" t="e">
        <f>SUMIFS(Calculations!AA$5:AA$33,Calculations!$G$5:$G$33,1,Calculations!$B$5:$B$33,$B69)</f>
        <v>#REF!</v>
      </c>
      <c r="W69" s="116" t="e">
        <f>SUMIFS(Calculations!AB$5:AB$33,Calculations!$G$5:$G$33,1,Calculations!$B$5:$B$33,$B69)</f>
        <v>#REF!</v>
      </c>
      <c r="X69" s="116" t="e">
        <f>SUMIFS(Calculations!AC$5:AC$33,Calculations!$G$5:$G$33,1,Calculations!$B$5:$B$33,$B69)</f>
        <v>#REF!</v>
      </c>
      <c r="Y69" s="116" t="e">
        <f>SUMIFS(Calculations!AD$5:AD$33,Calculations!$G$5:$G$33,1,Calculations!$B$5:$B$33,$B69)</f>
        <v>#REF!</v>
      </c>
      <c r="Z69" s="116" t="e">
        <f>SUMIFS(Calculations!AE$5:AE$33,Calculations!$G$5:$G$33,1,Calculations!$B$5:$B$33,$B69)</f>
        <v>#REF!</v>
      </c>
      <c r="AA69" s="116" t="e">
        <f>SUMIFS(Calculations!AF$5:AF$33,Calculations!$G$5:$G$33,1,Calculations!$B$5:$B$33,$B69)</f>
        <v>#REF!</v>
      </c>
      <c r="AB69" s="116" t="e">
        <f>SUMIFS(Calculations!AG$5:AG$33,Calculations!$G$5:$G$33,1,Calculations!$B$5:$B$33,$B69)</f>
        <v>#REF!</v>
      </c>
      <c r="AC69" s="116" t="e">
        <f>SUMIFS(Calculations!AH$5:AH$33,Calculations!$G$5:$G$33,1,Calculations!$B$5:$B$33,$B69)</f>
        <v>#REF!</v>
      </c>
      <c r="AD69" s="116" t="e">
        <f>SUMIFS(Calculations!AI$5:AI$33,Calculations!$G$5:$G$33,1,Calculations!$B$5:$B$33,$B69)</f>
        <v>#REF!</v>
      </c>
      <c r="AE69" s="116" t="e">
        <f>SUMIFS(Calculations!AJ$5:AJ$33,Calculations!$G$5:$G$33,1,Calculations!$B$5:$B$33,$B69)</f>
        <v>#REF!</v>
      </c>
      <c r="AF69" s="116" t="e">
        <f>SUMIFS(Calculations!AK$5:AK$33,Calculations!$G$5:$G$33,1,Calculations!$B$5:$B$33,$B69)</f>
        <v>#REF!</v>
      </c>
      <c r="AG69" s="116" t="e">
        <f>SUMIFS(Calculations!AL$5:AL$33,Calculations!$G$5:$G$33,1,Calculations!$B$5:$B$33,$B69)</f>
        <v>#REF!</v>
      </c>
      <c r="AH69" s="116" t="e">
        <f>SUMIFS(Calculations!AM$5:AM$33,Calculations!$G$5:$G$33,1,Calculations!$B$5:$B$33,$B69)</f>
        <v>#REF!</v>
      </c>
      <c r="AI69" s="116" t="e">
        <f>SUMIFS(Calculations!AN$5:AN$33,Calculations!$G$5:$G$33,1,Calculations!$B$5:$B$33,$B69)</f>
        <v>#REF!</v>
      </c>
      <c r="AJ69" s="116" t="e">
        <f>SUMIFS(Calculations!AO$5:AO$33,Calculations!$G$5:$G$33,1,Calculations!$B$5:$B$33,$B69)</f>
        <v>#REF!</v>
      </c>
      <c r="AK69" s="116" t="e">
        <f>SUMIFS(Calculations!AP$5:AP$33,Calculations!$G$5:$G$33,1,Calculations!$B$5:$B$33,$B69)</f>
        <v>#REF!</v>
      </c>
      <c r="AL69" s="116" t="e">
        <f>SUMIFS(Calculations!AQ$5:AQ$33,Calculations!$G$5:$G$33,1,Calculations!$B$5:$B$33,$B69)</f>
        <v>#REF!</v>
      </c>
      <c r="AM69" s="116" t="e">
        <f>SUMIFS(Calculations!AR$5:AR$33,Calculations!$G$5:$G$33,1,Calculations!$B$5:$B$33,$B69)</f>
        <v>#REF!</v>
      </c>
      <c r="AN69" s="116" t="e">
        <f>SUMIFS(Calculations!AS$5:AS$33,Calculations!$G$5:$G$33,1,Calculations!$B$5:$B$33,$B69)</f>
        <v>#REF!</v>
      </c>
      <c r="AO69" s="116" t="e">
        <f>SUMIFS(Calculations!AT$5:AT$33,Calculations!$G$5:$G$33,1,Calculations!$B$5:$B$33,$B69)</f>
        <v>#REF!</v>
      </c>
      <c r="AP69" s="116" t="e">
        <f>SUMIFS(Calculations!AU$5:AU$33,Calculations!$G$5:$G$33,1,Calculations!$B$5:$B$33,$B69)</f>
        <v>#REF!</v>
      </c>
      <c r="AQ69" s="116" t="e">
        <f>SUMIFS(Calculations!AV$5:AV$33,Calculations!$G$5:$G$33,1,Calculations!$B$5:$B$33,$B69)</f>
        <v>#REF!</v>
      </c>
      <c r="AR69" s="116">
        <f>SUMIFS(Calculations!AW$5:AW$33,Calculations!$G$5:$G$33,1,Calculations!$B$5:$B$33,$B69)</f>
        <v>12112.500000000102</v>
      </c>
      <c r="AS69" s="116">
        <f>SUMIFS(Calculations!AX$5:AX$33,Calculations!$G$5:$G$33,1,Calculations!$B$5:$B$33,$B69)</f>
        <v>10757.8125</v>
      </c>
      <c r="AT69" s="116">
        <f>SUMIFS(Calculations!AY$5:AY$33,Calculations!$G$5:$G$33,1,Calculations!$B$5:$B$33,$B69)</f>
        <v>9403.125</v>
      </c>
      <c r="AU69" s="116">
        <f>SUMIFS(Calculations!AZ$5:AZ$33,Calculations!$G$5:$G$33,1,Calculations!$B$5:$B$33,$B69)</f>
        <v>8048.4375</v>
      </c>
      <c r="AV69" s="116">
        <f>SUMIFS(Calculations!BA$5:BA$33,Calculations!$G$5:$G$33,1,Calculations!$B$5:$B$33,$B69)</f>
        <v>6693.7500000001019</v>
      </c>
      <c r="AW69" s="116">
        <f>SUMIFS(Calculations!BB$5:BB$33,Calculations!$G$5:$G$33,1,Calculations!$B$5:$B$33,$B69)</f>
        <v>7570.3125000001019</v>
      </c>
      <c r="AX69" s="116">
        <f>SUMIFS(Calculations!BC$5:BC$33,Calculations!$G$5:$G$33,1,Calculations!$B$5:$B$33,$B69)</f>
        <v>8446.8749999998981</v>
      </c>
      <c r="AY69" s="116">
        <f>SUMIFS(Calculations!BD$5:BD$33,Calculations!$G$5:$G$33,1,Calculations!$B$5:$B$33,$B69)</f>
        <v>9323.4374999998981</v>
      </c>
      <c r="AZ69" s="116">
        <f>SUMIFS(Calculations!BE$5:BE$33,Calculations!$G$5:$G$33,1,Calculations!$B$5:$B$33,$B69)</f>
        <v>10200.000000000102</v>
      </c>
      <c r="BA69" s="116">
        <f>SUMIFS(Calculations!BF$5:BF$33,Calculations!$G$5:$G$33,1,Calculations!$B$5:$B$33,$B69)</f>
        <v>11076.562500000102</v>
      </c>
      <c r="BB69" s="116">
        <f>SUMIFS(Calculations!BG$5:BG$33,Calculations!$G$5:$G$33,1,Calculations!$B$5:$B$33,$B69)</f>
        <v>11953.125</v>
      </c>
      <c r="BC69" s="116">
        <f>SUMIFS(Calculations!BH$5:BH$33,Calculations!$G$5:$G$33,1,Calculations!$B$5:$B$33,$B69)</f>
        <v>12829.687500000102</v>
      </c>
      <c r="BD69" s="116">
        <f>SUMIFS(Calculations!BI$5:BI$33,Calculations!$G$5:$G$33,1,Calculations!$B$5:$B$33,$B69)</f>
        <v>12510.9375</v>
      </c>
      <c r="BE69" s="116">
        <f>SUMIFS(Calculations!BJ$5:BJ$33,Calculations!$G$5:$G$33,1,Calculations!$B$5:$B$33,$B69)</f>
        <v>12192.1875</v>
      </c>
      <c r="BF69" s="116">
        <f>SUMIFS(Calculations!BK$5:BK$33,Calculations!$G$5:$G$33,1,Calculations!$B$5:$B$33,$B69)</f>
        <v>11873.4375</v>
      </c>
      <c r="BG69" s="116">
        <f>SUMIFS(Calculations!BL$5:BL$33,Calculations!$G$5:$G$33,1,Calculations!$B$5:$B$33,$B69)</f>
        <v>11554.687500000102</v>
      </c>
      <c r="BH69" s="116">
        <f>SUMIFS(Calculations!BM$5:BM$33,Calculations!$G$5:$G$33,1,Calculations!$B$5:$B$33,$B69)</f>
        <v>11235.937500000102</v>
      </c>
      <c r="BI69" s="116">
        <f>SUMIFS(Calculations!BN$5:BN$33,Calculations!$G$5:$G$33,1,Calculations!$B$5:$B$33,$B69)</f>
        <v>10917.1875</v>
      </c>
      <c r="BJ69" s="116">
        <f>SUMIFS(Calculations!BO$5:BO$33,Calculations!$G$5:$G$33,1,Calculations!$B$5:$B$33,$B69)</f>
        <v>10598.4375</v>
      </c>
      <c r="BK69" s="116">
        <f>SUMIFS(Calculations!BP$5:BP$33,Calculations!$G$5:$G$33,1,Calculations!$B$5:$B$33,$B69)</f>
        <v>10917.1875</v>
      </c>
      <c r="BL69" s="116">
        <f>SUMIFS(Calculations!BQ$5:BQ$33,Calculations!$G$5:$G$33,1,Calculations!$B$5:$B$33,$B69)</f>
        <v>11235.9375</v>
      </c>
      <c r="BM69" s="116">
        <f>SUMIFS(Calculations!BR$5:BR$33,Calculations!$G$5:$G$33,1,Calculations!$B$5:$B$33,$B69)</f>
        <v>11554.687500000102</v>
      </c>
      <c r="BN69" s="116">
        <f>SUMIFS(Calculations!BS$5:BS$33,Calculations!$G$5:$G$33,1,Calculations!$B$5:$B$33,$B69)</f>
        <v>11873.4375</v>
      </c>
      <c r="BO69" s="116">
        <f>SUMIFS(Calculations!BT$5:BT$33,Calculations!$G$5:$G$33,1,Calculations!$B$5:$B$33,$B69)</f>
        <v>12192.187499999898</v>
      </c>
      <c r="BP69" s="116">
        <f>SUMIFS(Calculations!BU$5:BU$33,Calculations!$G$5:$G$33,1,Calculations!$B$5:$B$33,$B69)</f>
        <v>12510.9375</v>
      </c>
      <c r="BQ69" s="116">
        <f>SUMIFS(Calculations!BV$5:BV$33,Calculations!$G$5:$G$33,1,Calculations!$B$5:$B$33,$B69)</f>
        <v>12829.6875</v>
      </c>
      <c r="BR69" s="116">
        <f>SUMIFS(Calculations!BW$5:BW$33,Calculations!$G$5:$G$33,1,Calculations!$B$5:$B$33,$B69)</f>
        <v>13546.874999999898</v>
      </c>
      <c r="BS69" s="116">
        <f>SUMIFS(Calculations!BX$5:BX$33,Calculations!$G$5:$G$33,1,Calculations!$B$5:$B$33,$B69)</f>
        <v>14264.062500000102</v>
      </c>
      <c r="BT69" s="116">
        <f>SUMIFS(Calculations!BY$5:BY$33,Calculations!$G$5:$G$33,1,Calculations!$B$5:$B$33,$B69)</f>
        <v>14981.250000000102</v>
      </c>
      <c r="BU69" s="116">
        <f>SUMIFS(Calculations!BZ$5:BZ$33,Calculations!$G$5:$G$33,1,Calculations!$B$5:$B$33,$B69)</f>
        <v>15698.437499999098</v>
      </c>
      <c r="BV69" s="116">
        <f>SUMIFS(Calculations!CA$5:CA$33,Calculations!$G$5:$G$33,1,Calculations!$B$5:$B$33,$B69)</f>
        <v>16415.624999998996</v>
      </c>
      <c r="BW69" s="116">
        <f>SUMIFS(Calculations!CB$5:CB$33,Calculations!$G$5:$G$33,1,Calculations!$B$5:$B$33,$B69)</f>
        <v>17132.812500000102</v>
      </c>
      <c r="BX69" s="116">
        <f>SUMIFS(Calculations!CC$5:CC$33,Calculations!$G$5:$G$33,1,Calculations!$B$5:$B$33,$B69)</f>
        <v>17849.999999998996</v>
      </c>
      <c r="BY69" s="116">
        <f>SUMIFS(Calculations!CD$5:CD$33,Calculations!$G$5:$G$33,1,Calculations!$B$5:$B$33,$B69)</f>
        <v>20240.625</v>
      </c>
      <c r="BZ69" s="116">
        <f>SUMIFS(Calculations!CE$5:CE$33,Calculations!$G$5:$G$33,1,Calculations!$B$5:$B$33,$B69)</f>
        <v>22631.249999998996</v>
      </c>
      <c r="CA69" s="116">
        <f>SUMIFS(Calculations!CF$5:CF$33,Calculations!$G$5:$G$33,1,Calculations!$B$5:$B$33,$B69)</f>
        <v>25021.875000000015</v>
      </c>
      <c r="CB69" s="116">
        <f>SUMIFS(Calculations!CG$5:CG$33,Calculations!$G$5:$G$33,1,Calculations!$B$5:$B$33,$B69)</f>
        <v>27412.5</v>
      </c>
      <c r="CC69" s="116">
        <f>SUMIFS(Calculations!CH$5:CH$33,Calculations!$G$5:$G$33,1,Calculations!$B$5:$B$33,$B69)</f>
        <v>29803.125000001004</v>
      </c>
      <c r="CD69" s="116">
        <f>SUMIFS(Calculations!CI$5:CI$33,Calculations!$G$5:$G$33,1,Calculations!$B$5:$B$33,$B69)</f>
        <v>32193.75</v>
      </c>
      <c r="CE69" s="116">
        <f>SUMIFS(Calculations!CJ$5:CJ$33,Calculations!$G$5:$G$33,1,Calculations!$B$5:$B$33,$B69)</f>
        <v>34584.375000001004</v>
      </c>
      <c r="CF69" s="116">
        <f>SUMIFS(Calculations!CK$5:CK$33,Calculations!$G$5:$G$33,1,Calculations!$B$5:$B$33,$B69)</f>
        <v>41676.562500001004</v>
      </c>
      <c r="CG69" s="116">
        <f>SUMIFS(Calculations!CL$5:CL$33,Calculations!$G$5:$G$33,1,Calculations!$B$5:$B$33,$B69)</f>
        <v>48768.749999999985</v>
      </c>
      <c r="CH69" s="116">
        <f>SUMIFS(Calculations!CM$5:CM$33,Calculations!$G$5:$G$33,1,Calculations!$B$5:$B$33,$B69)</f>
        <v>55860.937499999985</v>
      </c>
      <c r="CI69" s="116">
        <f>SUMIFS(Calculations!CN$5:CN$33,Calculations!$G$5:$G$33,1,Calculations!$B$5:$B$33,$B69)</f>
        <v>62953.124999998996</v>
      </c>
    </row>
    <row r="70" spans="1:87">
      <c r="B70" s="101" t="s">
        <v>49</v>
      </c>
      <c r="C70" s="116" t="e">
        <f>SUMIFS(Calculations!H$5:H$33,Calculations!$G$5:$G$33,1,Calculations!$B$5:$B$33,$B70)</f>
        <v>#REF!</v>
      </c>
      <c r="D70" s="116" t="e">
        <f>SUMIFS(Calculations!I$5:I$33,Calculations!$G$5:$G$33,1,Calculations!$B$5:$B$33,$B70)</f>
        <v>#REF!</v>
      </c>
      <c r="E70" s="116" t="e">
        <f>SUMIFS(Calculations!J$5:J$33,Calculations!$G$5:$G$33,1,Calculations!$B$5:$B$33,$B70)</f>
        <v>#REF!</v>
      </c>
      <c r="F70" s="116" t="e">
        <f>SUMIFS(Calculations!K$5:K$33,Calculations!$G$5:$G$33,1,Calculations!$B$5:$B$33,$B70)</f>
        <v>#REF!</v>
      </c>
      <c r="G70" s="116" t="e">
        <f>SUMIFS(Calculations!L$5:L$33,Calculations!$G$5:$G$33,1,Calculations!$B$5:$B$33,$B70)</f>
        <v>#REF!</v>
      </c>
      <c r="H70" s="116" t="e">
        <f>SUMIFS(Calculations!M$5:M$33,Calculations!$G$5:$G$33,1,Calculations!$B$5:$B$33,$B70)</f>
        <v>#REF!</v>
      </c>
      <c r="I70" s="116" t="e">
        <f>SUMIFS(Calculations!N$5:N$33,Calculations!$G$5:$G$33,1,Calculations!$B$5:$B$33,$B70)</f>
        <v>#REF!</v>
      </c>
      <c r="J70" s="116" t="e">
        <f>SUMIFS(Calculations!O$5:O$33,Calculations!$G$5:$G$33,1,Calculations!$B$5:$B$33,$B70)</f>
        <v>#REF!</v>
      </c>
      <c r="K70" s="116" t="e">
        <f>SUMIFS(Calculations!P$5:P$33,Calculations!$G$5:$G$33,1,Calculations!$B$5:$B$33,$B70)</f>
        <v>#REF!</v>
      </c>
      <c r="L70" s="116" t="e">
        <f>SUMIFS(Calculations!Q$5:Q$33,Calculations!$G$5:$G$33,1,Calculations!$B$5:$B$33,$B70)</f>
        <v>#REF!</v>
      </c>
      <c r="M70" s="116" t="e">
        <f>SUMIFS(Calculations!R$5:R$33,Calculations!$G$5:$G$33,1,Calculations!$B$5:$B$33,$B70)</f>
        <v>#REF!</v>
      </c>
      <c r="N70" s="116" t="e">
        <f>SUMIFS(Calculations!S$5:S$33,Calculations!$G$5:$G$33,1,Calculations!$B$5:$B$33,$B70)</f>
        <v>#REF!</v>
      </c>
      <c r="O70" s="116" t="e">
        <f>SUMIFS(Calculations!T$5:T$33,Calculations!$G$5:$G$33,1,Calculations!$B$5:$B$33,$B70)</f>
        <v>#REF!</v>
      </c>
      <c r="P70" s="116" t="e">
        <f>SUMIFS(Calculations!U$5:U$33,Calculations!$G$5:$G$33,1,Calculations!$B$5:$B$33,$B70)</f>
        <v>#REF!</v>
      </c>
      <c r="Q70" s="116" t="e">
        <f>SUMIFS(Calculations!V$5:V$33,Calculations!$G$5:$G$33,1,Calculations!$B$5:$B$33,$B70)</f>
        <v>#REF!</v>
      </c>
      <c r="R70" s="116" t="e">
        <f>SUMIFS(Calculations!W$5:W$33,Calculations!$G$5:$G$33,1,Calculations!$B$5:$B$33,$B70)</f>
        <v>#REF!</v>
      </c>
      <c r="S70" s="116" t="e">
        <f>SUMIFS(Calculations!X$5:X$33,Calculations!$G$5:$G$33,1,Calculations!$B$5:$B$33,$B70)</f>
        <v>#REF!</v>
      </c>
      <c r="T70" s="116" t="e">
        <f>SUMIFS(Calculations!Y$5:Y$33,Calculations!$G$5:$G$33,1,Calculations!$B$5:$B$33,$B70)</f>
        <v>#REF!</v>
      </c>
      <c r="U70" s="116" t="e">
        <f>SUMIFS(Calculations!Z$5:Z$33,Calculations!$G$5:$G$33,1,Calculations!$B$5:$B$33,$B70)</f>
        <v>#REF!</v>
      </c>
      <c r="V70" s="116" t="e">
        <f>SUMIFS(Calculations!AA$5:AA$33,Calculations!$G$5:$G$33,1,Calculations!$B$5:$B$33,$B70)</f>
        <v>#REF!</v>
      </c>
      <c r="W70" s="116" t="e">
        <f>SUMIFS(Calculations!AB$5:AB$33,Calculations!$G$5:$G$33,1,Calculations!$B$5:$B$33,$B70)</f>
        <v>#REF!</v>
      </c>
      <c r="X70" s="116" t="e">
        <f>SUMIFS(Calculations!AC$5:AC$33,Calculations!$G$5:$G$33,1,Calculations!$B$5:$B$33,$B70)</f>
        <v>#REF!</v>
      </c>
      <c r="Y70" s="116" t="e">
        <f>SUMIFS(Calculations!AD$5:AD$33,Calculations!$G$5:$G$33,1,Calculations!$B$5:$B$33,$B70)</f>
        <v>#REF!</v>
      </c>
      <c r="Z70" s="116" t="e">
        <f>SUMIFS(Calculations!AE$5:AE$33,Calculations!$G$5:$G$33,1,Calculations!$B$5:$B$33,$B70)</f>
        <v>#REF!</v>
      </c>
      <c r="AA70" s="116" t="e">
        <f>SUMIFS(Calculations!AF$5:AF$33,Calculations!$G$5:$G$33,1,Calculations!$B$5:$B$33,$B70)</f>
        <v>#REF!</v>
      </c>
      <c r="AB70" s="116" t="e">
        <f>SUMIFS(Calculations!AG$5:AG$33,Calculations!$G$5:$G$33,1,Calculations!$B$5:$B$33,$B70)</f>
        <v>#REF!</v>
      </c>
      <c r="AC70" s="116" t="e">
        <f>SUMIFS(Calculations!AH$5:AH$33,Calculations!$G$5:$G$33,1,Calculations!$B$5:$B$33,$B70)</f>
        <v>#REF!</v>
      </c>
      <c r="AD70" s="116" t="e">
        <f>SUMIFS(Calculations!AI$5:AI$33,Calculations!$G$5:$G$33,1,Calculations!$B$5:$B$33,$B70)</f>
        <v>#REF!</v>
      </c>
      <c r="AE70" s="116" t="e">
        <f>SUMIFS(Calculations!AJ$5:AJ$33,Calculations!$G$5:$G$33,1,Calculations!$B$5:$B$33,$B70)</f>
        <v>#REF!</v>
      </c>
      <c r="AF70" s="116" t="e">
        <f>SUMIFS(Calculations!AK$5:AK$33,Calculations!$G$5:$G$33,1,Calculations!$B$5:$B$33,$B70)</f>
        <v>#REF!</v>
      </c>
      <c r="AG70" s="116" t="e">
        <f>SUMIFS(Calculations!AL$5:AL$33,Calculations!$G$5:$G$33,1,Calculations!$B$5:$B$33,$B70)</f>
        <v>#REF!</v>
      </c>
      <c r="AH70" s="116" t="e">
        <f>SUMIFS(Calculations!AM$5:AM$33,Calculations!$G$5:$G$33,1,Calculations!$B$5:$B$33,$B70)</f>
        <v>#REF!</v>
      </c>
      <c r="AI70" s="116" t="e">
        <f>SUMIFS(Calculations!AN$5:AN$33,Calculations!$G$5:$G$33,1,Calculations!$B$5:$B$33,$B70)</f>
        <v>#REF!</v>
      </c>
      <c r="AJ70" s="116" t="e">
        <f>SUMIFS(Calculations!AO$5:AO$33,Calculations!$G$5:$G$33,1,Calculations!$B$5:$B$33,$B70)</f>
        <v>#REF!</v>
      </c>
      <c r="AK70" s="116" t="e">
        <f>SUMIFS(Calculations!AP$5:AP$33,Calculations!$G$5:$G$33,1,Calculations!$B$5:$B$33,$B70)</f>
        <v>#REF!</v>
      </c>
      <c r="AL70" s="116" t="e">
        <f>SUMIFS(Calculations!AQ$5:AQ$33,Calculations!$G$5:$G$33,1,Calculations!$B$5:$B$33,$B70)</f>
        <v>#REF!</v>
      </c>
      <c r="AM70" s="116" t="e">
        <f>SUMIFS(Calculations!AR$5:AR$33,Calculations!$G$5:$G$33,1,Calculations!$B$5:$B$33,$B70)</f>
        <v>#REF!</v>
      </c>
      <c r="AN70" s="116" t="e">
        <f>SUMIFS(Calculations!AS$5:AS$33,Calculations!$G$5:$G$33,1,Calculations!$B$5:$B$33,$B70)</f>
        <v>#REF!</v>
      </c>
      <c r="AO70" s="116" t="e">
        <f>SUMIFS(Calculations!AT$5:AT$33,Calculations!$G$5:$G$33,1,Calculations!$B$5:$B$33,$B70)</f>
        <v>#REF!</v>
      </c>
      <c r="AP70" s="116" t="e">
        <f>SUMIFS(Calculations!AU$5:AU$33,Calculations!$G$5:$G$33,1,Calculations!$B$5:$B$33,$B70)</f>
        <v>#REF!</v>
      </c>
      <c r="AQ70" s="116" t="e">
        <f>SUMIFS(Calculations!AV$5:AV$33,Calculations!$G$5:$G$33,1,Calculations!$B$5:$B$33,$B70)</f>
        <v>#REF!</v>
      </c>
      <c r="AR70" s="116">
        <f>SUMIFS(Calculations!AW$5:AW$33,Calculations!$G$5:$G$33,1,Calculations!$B$5:$B$33,$B70)</f>
        <v>12112.5</v>
      </c>
      <c r="AS70" s="116">
        <f>SUMIFS(Calculations!AX$5:AX$33,Calculations!$G$5:$G$33,1,Calculations!$B$5:$B$33,$B70)</f>
        <v>10757.812500000102</v>
      </c>
      <c r="AT70" s="116">
        <f>SUMIFS(Calculations!AY$5:AY$33,Calculations!$G$5:$G$33,1,Calculations!$B$5:$B$33,$B70)</f>
        <v>9403.125</v>
      </c>
      <c r="AU70" s="116">
        <f>SUMIFS(Calculations!AZ$5:AZ$33,Calculations!$G$5:$G$33,1,Calculations!$B$5:$B$33,$B70)</f>
        <v>8048.4375000001019</v>
      </c>
      <c r="AV70" s="116">
        <f>SUMIFS(Calculations!BA$5:BA$33,Calculations!$G$5:$G$33,1,Calculations!$B$5:$B$33,$B70)</f>
        <v>6693.75</v>
      </c>
      <c r="AW70" s="116">
        <f>SUMIFS(Calculations!BB$5:BB$33,Calculations!$G$5:$G$33,1,Calculations!$B$5:$B$33,$B70)</f>
        <v>7570.3125</v>
      </c>
      <c r="AX70" s="116">
        <f>SUMIFS(Calculations!BC$5:BC$33,Calculations!$G$5:$G$33,1,Calculations!$B$5:$B$33,$B70)</f>
        <v>8446.8750000001019</v>
      </c>
      <c r="AY70" s="116">
        <f>SUMIFS(Calculations!BD$5:BD$33,Calculations!$G$5:$G$33,1,Calculations!$B$5:$B$33,$B70)</f>
        <v>9323.4375000001019</v>
      </c>
      <c r="AZ70" s="116">
        <f>SUMIFS(Calculations!BE$5:BE$33,Calculations!$G$5:$G$33,1,Calculations!$B$5:$B$33,$B70)</f>
        <v>10200</v>
      </c>
      <c r="BA70" s="116">
        <f>SUMIFS(Calculations!BF$5:BF$33,Calculations!$G$5:$G$33,1,Calculations!$B$5:$B$33,$B70)</f>
        <v>11076.5625</v>
      </c>
      <c r="BB70" s="116">
        <f>SUMIFS(Calculations!BG$5:BG$33,Calculations!$G$5:$G$33,1,Calculations!$B$5:$B$33,$B70)</f>
        <v>11953.125000000102</v>
      </c>
      <c r="BC70" s="116">
        <f>SUMIFS(Calculations!BH$5:BH$33,Calculations!$G$5:$G$33,1,Calculations!$B$5:$B$33,$B70)</f>
        <v>12829.6875</v>
      </c>
      <c r="BD70" s="116">
        <f>SUMIFS(Calculations!BI$5:BI$33,Calculations!$G$5:$G$33,1,Calculations!$B$5:$B$33,$B70)</f>
        <v>12510.937500000102</v>
      </c>
      <c r="BE70" s="116">
        <f>SUMIFS(Calculations!BJ$5:BJ$33,Calculations!$G$5:$G$33,1,Calculations!$B$5:$B$33,$B70)</f>
        <v>12192.187500000102</v>
      </c>
      <c r="BF70" s="116">
        <f>SUMIFS(Calculations!BK$5:BK$33,Calculations!$G$5:$G$33,1,Calculations!$B$5:$B$33,$B70)</f>
        <v>11873.437500000102</v>
      </c>
      <c r="BG70" s="116">
        <f>SUMIFS(Calculations!BL$5:BL$33,Calculations!$G$5:$G$33,1,Calculations!$B$5:$B$33,$B70)</f>
        <v>11554.6875</v>
      </c>
      <c r="BH70" s="116">
        <f>SUMIFS(Calculations!BM$5:BM$33,Calculations!$G$5:$G$33,1,Calculations!$B$5:$B$33,$B70)</f>
        <v>11235.9375</v>
      </c>
      <c r="BI70" s="116">
        <f>SUMIFS(Calculations!BN$5:BN$33,Calculations!$G$5:$G$33,1,Calculations!$B$5:$B$33,$B70)</f>
        <v>10917.187500000102</v>
      </c>
      <c r="BJ70" s="116">
        <f>SUMIFS(Calculations!BO$5:BO$33,Calculations!$G$5:$G$33,1,Calculations!$B$5:$B$33,$B70)</f>
        <v>10598.437500000102</v>
      </c>
      <c r="BK70" s="116">
        <f>SUMIFS(Calculations!BP$5:BP$33,Calculations!$G$5:$G$33,1,Calculations!$B$5:$B$33,$B70)</f>
        <v>10917.1875</v>
      </c>
      <c r="BL70" s="116">
        <f>SUMIFS(Calculations!BQ$5:BQ$33,Calculations!$G$5:$G$33,1,Calculations!$B$5:$B$33,$B70)</f>
        <v>11235.937500000102</v>
      </c>
      <c r="BM70" s="116">
        <f>SUMIFS(Calculations!BR$5:BR$33,Calculations!$G$5:$G$33,1,Calculations!$B$5:$B$33,$B70)</f>
        <v>11554.6875</v>
      </c>
      <c r="BN70" s="116">
        <f>SUMIFS(Calculations!BS$5:BS$33,Calculations!$G$5:$G$33,1,Calculations!$B$5:$B$33,$B70)</f>
        <v>11873.437500000102</v>
      </c>
      <c r="BO70" s="116">
        <f>SUMIFS(Calculations!BT$5:BT$33,Calculations!$G$5:$G$33,1,Calculations!$B$5:$B$33,$B70)</f>
        <v>12192.187500000102</v>
      </c>
      <c r="BP70" s="116">
        <f>SUMIFS(Calculations!BU$5:BU$33,Calculations!$G$5:$G$33,1,Calculations!$B$5:$B$33,$B70)</f>
        <v>12510.937500000102</v>
      </c>
      <c r="BQ70" s="116">
        <f>SUMIFS(Calculations!BV$5:BV$33,Calculations!$G$5:$G$33,1,Calculations!$B$5:$B$33,$B70)</f>
        <v>12829.687500000102</v>
      </c>
      <c r="BR70" s="116">
        <f>SUMIFS(Calculations!BW$5:BW$33,Calculations!$G$5:$G$33,1,Calculations!$B$5:$B$33,$B70)</f>
        <v>13546.875000000102</v>
      </c>
      <c r="BS70" s="116">
        <f>SUMIFS(Calculations!BX$5:BX$33,Calculations!$G$5:$G$33,1,Calculations!$B$5:$B$33,$B70)</f>
        <v>14264.0625</v>
      </c>
      <c r="BT70" s="116">
        <f>SUMIFS(Calculations!BY$5:BY$33,Calculations!$G$5:$G$33,1,Calculations!$B$5:$B$33,$B70)</f>
        <v>14981.25</v>
      </c>
      <c r="BU70" s="116">
        <f>SUMIFS(Calculations!BZ$5:BZ$33,Calculations!$G$5:$G$33,1,Calculations!$B$5:$B$33,$B70)</f>
        <v>15698.4375</v>
      </c>
      <c r="BV70" s="116">
        <f>SUMIFS(Calculations!CA$5:CA$33,Calculations!$G$5:$G$33,1,Calculations!$B$5:$B$33,$B70)</f>
        <v>16415.625000000102</v>
      </c>
      <c r="BW70" s="116">
        <f>SUMIFS(Calculations!CB$5:CB$33,Calculations!$G$5:$G$33,1,Calculations!$B$5:$B$33,$B70)</f>
        <v>17132.8125</v>
      </c>
      <c r="BX70" s="116">
        <f>SUMIFS(Calculations!CC$5:CC$33,Calculations!$G$5:$G$33,1,Calculations!$B$5:$B$33,$B70)</f>
        <v>17850.000000000102</v>
      </c>
      <c r="BY70" s="116">
        <f>SUMIFS(Calculations!CD$5:CD$33,Calculations!$G$5:$G$33,1,Calculations!$B$5:$B$33,$B70)</f>
        <v>20240.624999999098</v>
      </c>
      <c r="BZ70" s="116">
        <f>SUMIFS(Calculations!CE$5:CE$33,Calculations!$G$5:$G$33,1,Calculations!$B$5:$B$33,$B70)</f>
        <v>22631.250000000102</v>
      </c>
      <c r="CA70" s="116">
        <f>SUMIFS(Calculations!CF$5:CF$33,Calculations!$G$5:$G$33,1,Calculations!$B$5:$B$33,$B70)</f>
        <v>25021.874999999098</v>
      </c>
      <c r="CB70" s="116">
        <f>SUMIFS(Calculations!CG$5:CG$33,Calculations!$G$5:$G$33,1,Calculations!$B$5:$B$33,$B70)</f>
        <v>27412.500000000102</v>
      </c>
      <c r="CC70" s="116">
        <f>SUMIFS(Calculations!CH$5:CH$33,Calculations!$G$5:$G$33,1,Calculations!$B$5:$B$33,$B70)</f>
        <v>29803.124999999098</v>
      </c>
      <c r="CD70" s="116">
        <f>SUMIFS(Calculations!CI$5:CI$33,Calculations!$G$5:$G$33,1,Calculations!$B$5:$B$33,$B70)</f>
        <v>32193.750000000102</v>
      </c>
      <c r="CE70" s="116">
        <f>SUMIFS(Calculations!CJ$5:CJ$33,Calculations!$G$5:$G$33,1,Calculations!$B$5:$B$33,$B70)</f>
        <v>34584.374999999098</v>
      </c>
      <c r="CF70" s="116">
        <f>SUMIFS(Calculations!CK$5:CK$33,Calculations!$G$5:$G$33,1,Calculations!$B$5:$B$33,$B70)</f>
        <v>41676.562499999098</v>
      </c>
      <c r="CG70" s="116">
        <f>SUMIFS(Calculations!CL$5:CL$33,Calculations!$G$5:$G$33,1,Calculations!$B$5:$B$33,$B70)</f>
        <v>48768.750000000102</v>
      </c>
      <c r="CH70" s="116">
        <f>SUMIFS(Calculations!CM$5:CM$33,Calculations!$G$5:$G$33,1,Calculations!$B$5:$B$33,$B70)</f>
        <v>55860.937500000102</v>
      </c>
      <c r="CI70" s="116">
        <f>SUMIFS(Calculations!CN$5:CN$33,Calculations!$G$5:$G$33,1,Calculations!$B$5:$B$33,$B70)</f>
        <v>62953.125000000102</v>
      </c>
    </row>
    <row r="71" spans="1:87">
      <c r="B71" s="101" t="s">
        <v>50</v>
      </c>
      <c r="C71" s="116" t="e">
        <f>SUMIFS(Calculations!H$5:H$33,Calculations!$G$5:$G$33,1,Calculations!$B$5:$B$33,$B71)</f>
        <v>#REF!</v>
      </c>
      <c r="D71" s="116" t="e">
        <f>SUMIFS(Calculations!I$5:I$33,Calculations!$G$5:$G$33,1,Calculations!$B$5:$B$33,$B71)</f>
        <v>#REF!</v>
      </c>
      <c r="E71" s="116" t="e">
        <f>SUMIFS(Calculations!J$5:J$33,Calculations!$G$5:$G$33,1,Calculations!$B$5:$B$33,$B71)</f>
        <v>#REF!</v>
      </c>
      <c r="F71" s="116" t="e">
        <f>SUMIFS(Calculations!K$5:K$33,Calculations!$G$5:$G$33,1,Calculations!$B$5:$B$33,$B71)</f>
        <v>#REF!</v>
      </c>
      <c r="G71" s="116" t="e">
        <f>SUMIFS(Calculations!L$5:L$33,Calculations!$G$5:$G$33,1,Calculations!$B$5:$B$33,$B71)</f>
        <v>#REF!</v>
      </c>
      <c r="H71" s="116" t="e">
        <f>SUMIFS(Calculations!M$5:M$33,Calculations!$G$5:$G$33,1,Calculations!$B$5:$B$33,$B71)</f>
        <v>#REF!</v>
      </c>
      <c r="I71" s="116" t="e">
        <f>SUMIFS(Calculations!N$5:N$33,Calculations!$G$5:$G$33,1,Calculations!$B$5:$B$33,$B71)</f>
        <v>#REF!</v>
      </c>
      <c r="J71" s="116" t="e">
        <f>SUMIFS(Calculations!O$5:O$33,Calculations!$G$5:$G$33,1,Calculations!$B$5:$B$33,$B71)</f>
        <v>#REF!</v>
      </c>
      <c r="K71" s="116" t="e">
        <f>SUMIFS(Calculations!P$5:P$33,Calculations!$G$5:$G$33,1,Calculations!$B$5:$B$33,$B71)</f>
        <v>#REF!</v>
      </c>
      <c r="L71" s="116" t="e">
        <f>SUMIFS(Calculations!Q$5:Q$33,Calculations!$G$5:$G$33,1,Calculations!$B$5:$B$33,$B71)</f>
        <v>#REF!</v>
      </c>
      <c r="M71" s="116" t="e">
        <f>SUMIFS(Calculations!R$5:R$33,Calculations!$G$5:$G$33,1,Calculations!$B$5:$B$33,$B71)</f>
        <v>#REF!</v>
      </c>
      <c r="N71" s="116" t="e">
        <f>SUMIFS(Calculations!S$5:S$33,Calculations!$G$5:$G$33,1,Calculations!$B$5:$B$33,$B71)</f>
        <v>#REF!</v>
      </c>
      <c r="O71" s="116" t="e">
        <f>SUMIFS(Calculations!T$5:T$33,Calculations!$G$5:$G$33,1,Calculations!$B$5:$B$33,$B71)</f>
        <v>#REF!</v>
      </c>
      <c r="P71" s="116" t="e">
        <f>SUMIFS(Calculations!U$5:U$33,Calculations!$G$5:$G$33,1,Calculations!$B$5:$B$33,$B71)</f>
        <v>#REF!</v>
      </c>
      <c r="Q71" s="116" t="e">
        <f>SUMIFS(Calculations!V$5:V$33,Calculations!$G$5:$G$33,1,Calculations!$B$5:$B$33,$B71)</f>
        <v>#REF!</v>
      </c>
      <c r="R71" s="116" t="e">
        <f>SUMIFS(Calculations!W$5:W$33,Calculations!$G$5:$G$33,1,Calculations!$B$5:$B$33,$B71)</f>
        <v>#REF!</v>
      </c>
      <c r="S71" s="116" t="e">
        <f>SUMIFS(Calculations!X$5:X$33,Calculations!$G$5:$G$33,1,Calculations!$B$5:$B$33,$B71)</f>
        <v>#REF!</v>
      </c>
      <c r="T71" s="116" t="e">
        <f>SUMIFS(Calculations!Y$5:Y$33,Calculations!$G$5:$G$33,1,Calculations!$B$5:$B$33,$B71)</f>
        <v>#REF!</v>
      </c>
      <c r="U71" s="116" t="e">
        <f>SUMIFS(Calculations!Z$5:Z$33,Calculations!$G$5:$G$33,1,Calculations!$B$5:$B$33,$B71)</f>
        <v>#REF!</v>
      </c>
      <c r="V71" s="116" t="e">
        <f>SUMIFS(Calculations!AA$5:AA$33,Calculations!$G$5:$G$33,1,Calculations!$B$5:$B$33,$B71)</f>
        <v>#REF!</v>
      </c>
      <c r="W71" s="116" t="e">
        <f>SUMIFS(Calculations!AB$5:AB$33,Calculations!$G$5:$G$33,1,Calculations!$B$5:$B$33,$B71)</f>
        <v>#REF!</v>
      </c>
      <c r="X71" s="116" t="e">
        <f>SUMIFS(Calculations!AC$5:AC$33,Calculations!$G$5:$G$33,1,Calculations!$B$5:$B$33,$B71)</f>
        <v>#REF!</v>
      </c>
      <c r="Y71" s="116" t="e">
        <f>SUMIFS(Calculations!AD$5:AD$33,Calculations!$G$5:$G$33,1,Calculations!$B$5:$B$33,$B71)</f>
        <v>#REF!</v>
      </c>
      <c r="Z71" s="116" t="e">
        <f>SUMIFS(Calculations!AE$5:AE$33,Calculations!$G$5:$G$33,1,Calculations!$B$5:$B$33,$B71)</f>
        <v>#REF!</v>
      </c>
      <c r="AA71" s="116" t="e">
        <f>SUMIFS(Calculations!AF$5:AF$33,Calculations!$G$5:$G$33,1,Calculations!$B$5:$B$33,$B71)</f>
        <v>#REF!</v>
      </c>
      <c r="AB71" s="116" t="e">
        <f>SUMIFS(Calculations!AG$5:AG$33,Calculations!$G$5:$G$33,1,Calculations!$B$5:$B$33,$B71)</f>
        <v>#REF!</v>
      </c>
      <c r="AC71" s="116" t="e">
        <f>SUMIFS(Calculations!AH$5:AH$33,Calculations!$G$5:$G$33,1,Calculations!$B$5:$B$33,$B71)</f>
        <v>#REF!</v>
      </c>
      <c r="AD71" s="116" t="e">
        <f>SUMIFS(Calculations!AI$5:AI$33,Calculations!$G$5:$G$33,1,Calculations!$B$5:$B$33,$B71)</f>
        <v>#REF!</v>
      </c>
      <c r="AE71" s="116" t="e">
        <f>SUMIFS(Calculations!AJ$5:AJ$33,Calculations!$G$5:$G$33,1,Calculations!$B$5:$B$33,$B71)</f>
        <v>#REF!</v>
      </c>
      <c r="AF71" s="116" t="e">
        <f>SUMIFS(Calculations!AK$5:AK$33,Calculations!$G$5:$G$33,1,Calculations!$B$5:$B$33,$B71)</f>
        <v>#REF!</v>
      </c>
      <c r="AG71" s="116" t="e">
        <f>SUMIFS(Calculations!AL$5:AL$33,Calculations!$G$5:$G$33,1,Calculations!$B$5:$B$33,$B71)</f>
        <v>#REF!</v>
      </c>
      <c r="AH71" s="116" t="e">
        <f>SUMIFS(Calculations!AM$5:AM$33,Calculations!$G$5:$G$33,1,Calculations!$B$5:$B$33,$B71)</f>
        <v>#REF!</v>
      </c>
      <c r="AI71" s="116" t="e">
        <f>SUMIFS(Calculations!AN$5:AN$33,Calculations!$G$5:$G$33,1,Calculations!$B$5:$B$33,$B71)</f>
        <v>#REF!</v>
      </c>
      <c r="AJ71" s="116" t="e">
        <f>SUMIFS(Calculations!AO$5:AO$33,Calculations!$G$5:$G$33,1,Calculations!$B$5:$B$33,$B71)</f>
        <v>#REF!</v>
      </c>
      <c r="AK71" s="116" t="e">
        <f>SUMIFS(Calculations!AP$5:AP$33,Calculations!$G$5:$G$33,1,Calculations!$B$5:$B$33,$B71)</f>
        <v>#REF!</v>
      </c>
      <c r="AL71" s="116" t="e">
        <f>SUMIFS(Calculations!AQ$5:AQ$33,Calculations!$G$5:$G$33,1,Calculations!$B$5:$B$33,$B71)</f>
        <v>#REF!</v>
      </c>
      <c r="AM71" s="116" t="e">
        <f>SUMIFS(Calculations!AR$5:AR$33,Calculations!$G$5:$G$33,1,Calculations!$B$5:$B$33,$B71)</f>
        <v>#REF!</v>
      </c>
      <c r="AN71" s="116" t="e">
        <f>SUMIFS(Calculations!AS$5:AS$33,Calculations!$G$5:$G$33,1,Calculations!$B$5:$B$33,$B71)</f>
        <v>#REF!</v>
      </c>
      <c r="AO71" s="116" t="e">
        <f>SUMIFS(Calculations!AT$5:AT$33,Calculations!$G$5:$G$33,1,Calculations!$B$5:$B$33,$B71)</f>
        <v>#REF!</v>
      </c>
      <c r="AP71" s="116" t="e">
        <f>SUMIFS(Calculations!AU$5:AU$33,Calculations!$G$5:$G$33,1,Calculations!$B$5:$B$33,$B71)</f>
        <v>#REF!</v>
      </c>
      <c r="AQ71" s="116" t="e">
        <f>SUMIFS(Calculations!AV$5:AV$33,Calculations!$G$5:$G$33,1,Calculations!$B$5:$B$33,$B71)</f>
        <v>#REF!</v>
      </c>
      <c r="AR71" s="116">
        <f>SUMIFS(Calculations!AW$5:AW$33,Calculations!$G$5:$G$33,1,Calculations!$B$5:$B$33,$B71)</f>
        <v>48609.374999999898</v>
      </c>
      <c r="AS71" s="116">
        <f>SUMIFS(Calculations!AX$5:AX$33,Calculations!$G$5:$G$33,1,Calculations!$B$5:$B$33,$B71)</f>
        <v>50681.249999999898</v>
      </c>
      <c r="AT71" s="116">
        <f>SUMIFS(Calculations!AY$5:AY$33,Calculations!$G$5:$G$33,1,Calculations!$B$5:$B$33,$B71)</f>
        <v>52753.124999999898</v>
      </c>
      <c r="AU71" s="116">
        <f>SUMIFS(Calculations!AZ$5:AZ$33,Calculations!$G$5:$G$33,1,Calculations!$B$5:$B$33,$B71)</f>
        <v>54824.999999999898</v>
      </c>
      <c r="AV71" s="116">
        <f>SUMIFS(Calculations!BA$5:BA$33,Calculations!$G$5:$G$33,1,Calculations!$B$5:$B$33,$B71)</f>
        <v>56896.874999999898</v>
      </c>
      <c r="AW71" s="116">
        <f>SUMIFS(Calculations!BB$5:BB$33,Calculations!$G$5:$G$33,1,Calculations!$B$5:$B$33,$B71)</f>
        <v>55940.624999999898</v>
      </c>
      <c r="AX71" s="116">
        <f>SUMIFS(Calculations!BC$5:BC$33,Calculations!$G$5:$G$33,1,Calculations!$B$5:$B$33,$B71)</f>
        <v>54984.374999999898</v>
      </c>
      <c r="AY71" s="116">
        <f>SUMIFS(Calculations!BD$5:BD$33,Calculations!$G$5:$G$33,1,Calculations!$B$5:$B$33,$B71)</f>
        <v>54028.124999999898</v>
      </c>
      <c r="AZ71" s="116">
        <f>SUMIFS(Calculations!BE$5:BE$33,Calculations!$G$5:$G$33,1,Calculations!$B$5:$B$33,$B71)</f>
        <v>53071.874999999898</v>
      </c>
      <c r="BA71" s="116">
        <f>SUMIFS(Calculations!BF$5:BF$33,Calculations!$G$5:$G$33,1,Calculations!$B$5:$B$33,$B71)</f>
        <v>52115.624999999898</v>
      </c>
      <c r="BB71" s="116">
        <f>SUMIFS(Calculations!BG$5:BG$33,Calculations!$G$5:$G$33,1,Calculations!$B$5:$B$33,$B71)</f>
        <v>51159.374999999898</v>
      </c>
      <c r="BC71" s="116">
        <f>SUMIFS(Calculations!BH$5:BH$33,Calculations!$G$5:$G$33,1,Calculations!$B$5:$B$33,$B71)</f>
        <v>50203.124999999898</v>
      </c>
      <c r="BD71" s="116">
        <f>SUMIFS(Calculations!BI$5:BI$33,Calculations!$G$5:$G$33,1,Calculations!$B$5:$B$33,$B71)</f>
        <v>51956.249999999898</v>
      </c>
      <c r="BE71" s="116">
        <f>SUMIFS(Calculations!BJ$5:BJ$33,Calculations!$G$5:$G$33,1,Calculations!$B$5:$B$33,$B71)</f>
        <v>53709.374999999898</v>
      </c>
      <c r="BF71" s="116">
        <f>SUMIFS(Calculations!BK$5:BK$33,Calculations!$G$5:$G$33,1,Calculations!$B$5:$B$33,$B71)</f>
        <v>55462.499999999898</v>
      </c>
      <c r="BG71" s="116">
        <f>SUMIFS(Calculations!BL$5:BL$33,Calculations!$G$5:$G$33,1,Calculations!$B$5:$B$33,$B71)</f>
        <v>57215.624999999898</v>
      </c>
      <c r="BH71" s="116">
        <f>SUMIFS(Calculations!BM$5:BM$33,Calculations!$G$5:$G$33,1,Calculations!$B$5:$B$33,$B71)</f>
        <v>58968.749999999898</v>
      </c>
      <c r="BI71" s="116">
        <f>SUMIFS(Calculations!BN$5:BN$33,Calculations!$G$5:$G$33,1,Calculations!$B$5:$B$33,$B71)</f>
        <v>60721.874999999898</v>
      </c>
      <c r="BJ71" s="116">
        <f>SUMIFS(Calculations!BO$5:BO$33,Calculations!$G$5:$G$33,1,Calculations!$B$5:$B$33,$B71)</f>
        <v>62474.999999999898</v>
      </c>
      <c r="BK71" s="116">
        <f>SUMIFS(Calculations!BP$5:BP$33,Calculations!$G$5:$G$33,1,Calculations!$B$5:$B$33,$B71)</f>
        <v>63431.249999999898</v>
      </c>
      <c r="BL71" s="116">
        <f>SUMIFS(Calculations!BQ$5:BQ$33,Calculations!$G$5:$G$33,1,Calculations!$B$5:$B$33,$B71)</f>
        <v>64387.499999999898</v>
      </c>
      <c r="BM71" s="116">
        <f>SUMIFS(Calculations!BR$5:BR$33,Calculations!$G$5:$G$33,1,Calculations!$B$5:$B$33,$B71)</f>
        <v>65343.749999999898</v>
      </c>
      <c r="BN71" s="116">
        <f>SUMIFS(Calculations!BS$5:BS$33,Calculations!$G$5:$G$33,1,Calculations!$B$5:$B$33,$B71)</f>
        <v>66299.999999999898</v>
      </c>
      <c r="BO71" s="116">
        <f>SUMIFS(Calculations!BT$5:BT$33,Calculations!$G$5:$G$33,1,Calculations!$B$5:$B$33,$B71)</f>
        <v>67256.249999999898</v>
      </c>
      <c r="BP71" s="116">
        <f>SUMIFS(Calculations!BU$5:BU$33,Calculations!$G$5:$G$33,1,Calculations!$B$5:$B$33,$B71)</f>
        <v>68212.499999999898</v>
      </c>
      <c r="BQ71" s="116">
        <f>SUMIFS(Calculations!BV$5:BV$33,Calculations!$G$5:$G$33,1,Calculations!$B$5:$B$33,$B71)</f>
        <v>69168.749999999898</v>
      </c>
      <c r="BR71" s="116">
        <f>SUMIFS(Calculations!BW$5:BW$33,Calculations!$G$5:$G$33,1,Calculations!$B$5:$B$33,$B71)</f>
        <v>70921.874999999898</v>
      </c>
      <c r="BS71" s="116">
        <f>SUMIFS(Calculations!BX$5:BX$33,Calculations!$G$5:$G$33,1,Calculations!$B$5:$B$33,$B71)</f>
        <v>72674.999999999898</v>
      </c>
      <c r="BT71" s="116">
        <f>SUMIFS(Calculations!BY$5:BY$33,Calculations!$G$5:$G$33,1,Calculations!$B$5:$B$33,$B71)</f>
        <v>74428.124999999898</v>
      </c>
      <c r="BU71" s="116">
        <f>SUMIFS(Calculations!BZ$5:BZ$33,Calculations!$G$5:$G$33,1,Calculations!$B$5:$B$33,$B71)</f>
        <v>76181.249999999898</v>
      </c>
      <c r="BV71" s="116">
        <f>SUMIFS(Calculations!CA$5:CA$33,Calculations!$G$5:$G$33,1,Calculations!$B$5:$B$33,$B71)</f>
        <v>77934.374999999898</v>
      </c>
      <c r="BW71" s="116">
        <f>SUMIFS(Calculations!CB$5:CB$33,Calculations!$G$5:$G$33,1,Calculations!$B$5:$B$33,$B71)</f>
        <v>79687.499999999898</v>
      </c>
      <c r="BX71" s="116">
        <f>SUMIFS(Calculations!CC$5:CC$33,Calculations!$G$5:$G$33,1,Calculations!$B$5:$B$33,$B71)</f>
        <v>81440.624999999898</v>
      </c>
      <c r="BY71" s="116">
        <f>SUMIFS(Calculations!CD$5:CD$33,Calculations!$G$5:$G$33,1,Calculations!$B$5:$B$33,$B71)</f>
        <v>81599.999999999898</v>
      </c>
      <c r="BZ71" s="116">
        <f>SUMIFS(Calculations!CE$5:CE$33,Calculations!$G$5:$G$33,1,Calculations!$B$5:$B$33,$B71)</f>
        <v>81759.374999999898</v>
      </c>
      <c r="CA71" s="116">
        <f>SUMIFS(Calculations!CF$5:CF$33,Calculations!$G$5:$G$33,1,Calculations!$B$5:$B$33,$B71)</f>
        <v>81918.749999999898</v>
      </c>
      <c r="CB71" s="116">
        <f>SUMIFS(Calculations!CG$5:CG$33,Calculations!$G$5:$G$33,1,Calculations!$B$5:$B$33,$B71)</f>
        <v>82078.124999999898</v>
      </c>
      <c r="CC71" s="116">
        <f>SUMIFS(Calculations!CH$5:CH$33,Calculations!$G$5:$G$33,1,Calculations!$B$5:$B$33,$B71)</f>
        <v>82237.499999999898</v>
      </c>
      <c r="CD71" s="116">
        <f>SUMIFS(Calculations!CI$5:CI$33,Calculations!$G$5:$G$33,1,Calculations!$B$5:$B$33,$B71)</f>
        <v>82396.874999999898</v>
      </c>
      <c r="CE71" s="116">
        <f>SUMIFS(Calculations!CJ$5:CJ$33,Calculations!$G$5:$G$33,1,Calculations!$B$5:$B$33,$B71)</f>
        <v>82556.249999999898</v>
      </c>
      <c r="CF71" s="116">
        <f>SUMIFS(Calculations!CK$5:CK$33,Calculations!$G$5:$G$33,1,Calculations!$B$5:$B$33,$B71)</f>
        <v>82556.249999999898</v>
      </c>
      <c r="CG71" s="116">
        <f>SUMIFS(Calculations!CL$5:CL$33,Calculations!$G$5:$G$33,1,Calculations!$B$5:$B$33,$B71)</f>
        <v>82556.249999999898</v>
      </c>
      <c r="CH71" s="116">
        <f>SUMIFS(Calculations!CM$5:CM$33,Calculations!$G$5:$G$33,1,Calculations!$B$5:$B$33,$B71)</f>
        <v>82556.249999999898</v>
      </c>
      <c r="CI71" s="116">
        <f>SUMIFS(Calculations!CN$5:CN$33,Calculations!$G$5:$G$33,1,Calculations!$B$5:$B$33,$B71)</f>
        <v>82556.249999999898</v>
      </c>
    </row>
    <row r="72" spans="1:87">
      <c r="B72" s="101" t="s">
        <v>51</v>
      </c>
      <c r="C72" s="116" t="e">
        <f>SUMIFS(Calculations!H$5:H$33,Calculations!$G$5:$G$33,1,Calculations!$B$5:$B$33,$B72)</f>
        <v>#REF!</v>
      </c>
      <c r="D72" s="116" t="e">
        <f>SUMIFS(Calculations!I$5:I$33,Calculations!$G$5:$G$33,1,Calculations!$B$5:$B$33,$B72)</f>
        <v>#REF!</v>
      </c>
      <c r="E72" s="116" t="e">
        <f>SUMIFS(Calculations!J$5:J$33,Calculations!$G$5:$G$33,1,Calculations!$B$5:$B$33,$B72)</f>
        <v>#REF!</v>
      </c>
      <c r="F72" s="116" t="e">
        <f>SUMIFS(Calculations!K$5:K$33,Calculations!$G$5:$G$33,1,Calculations!$B$5:$B$33,$B72)</f>
        <v>#REF!</v>
      </c>
      <c r="G72" s="116" t="e">
        <f>SUMIFS(Calculations!L$5:L$33,Calculations!$G$5:$G$33,1,Calculations!$B$5:$B$33,$B72)</f>
        <v>#REF!</v>
      </c>
      <c r="H72" s="116" t="e">
        <f>SUMIFS(Calculations!M$5:M$33,Calculations!$G$5:$G$33,1,Calculations!$B$5:$B$33,$B72)</f>
        <v>#REF!</v>
      </c>
      <c r="I72" s="116" t="e">
        <f>SUMIFS(Calculations!N$5:N$33,Calculations!$G$5:$G$33,1,Calculations!$B$5:$B$33,$B72)</f>
        <v>#REF!</v>
      </c>
      <c r="J72" s="116" t="e">
        <f>SUMIFS(Calculations!O$5:O$33,Calculations!$G$5:$G$33,1,Calculations!$B$5:$B$33,$B72)</f>
        <v>#REF!</v>
      </c>
      <c r="K72" s="116" t="e">
        <f>SUMIFS(Calculations!P$5:P$33,Calculations!$G$5:$G$33,1,Calculations!$B$5:$B$33,$B72)</f>
        <v>#REF!</v>
      </c>
      <c r="L72" s="116" t="e">
        <f>SUMIFS(Calculations!Q$5:Q$33,Calculations!$G$5:$G$33,1,Calculations!$B$5:$B$33,$B72)</f>
        <v>#REF!</v>
      </c>
      <c r="M72" s="116" t="e">
        <f>SUMIFS(Calculations!R$5:R$33,Calculations!$G$5:$G$33,1,Calculations!$B$5:$B$33,$B72)</f>
        <v>#REF!</v>
      </c>
      <c r="N72" s="116" t="e">
        <f>SUMIFS(Calculations!S$5:S$33,Calculations!$G$5:$G$33,1,Calculations!$B$5:$B$33,$B72)</f>
        <v>#REF!</v>
      </c>
      <c r="O72" s="116" t="e">
        <f>SUMIFS(Calculations!T$5:T$33,Calculations!$G$5:$G$33,1,Calculations!$B$5:$B$33,$B72)</f>
        <v>#REF!</v>
      </c>
      <c r="P72" s="116" t="e">
        <f>SUMIFS(Calculations!U$5:U$33,Calculations!$G$5:$G$33,1,Calculations!$B$5:$B$33,$B72)</f>
        <v>#REF!</v>
      </c>
      <c r="Q72" s="116" t="e">
        <f>SUMIFS(Calculations!V$5:V$33,Calculations!$G$5:$G$33,1,Calculations!$B$5:$B$33,$B72)</f>
        <v>#REF!</v>
      </c>
      <c r="R72" s="116" t="e">
        <f>SUMIFS(Calculations!W$5:W$33,Calculations!$G$5:$G$33,1,Calculations!$B$5:$B$33,$B72)</f>
        <v>#REF!</v>
      </c>
      <c r="S72" s="116" t="e">
        <f>SUMIFS(Calculations!X$5:X$33,Calculations!$G$5:$G$33,1,Calculations!$B$5:$B$33,$B72)</f>
        <v>#REF!</v>
      </c>
      <c r="T72" s="116" t="e">
        <f>SUMIFS(Calculations!Y$5:Y$33,Calculations!$G$5:$G$33,1,Calculations!$B$5:$B$33,$B72)</f>
        <v>#REF!</v>
      </c>
      <c r="U72" s="116" t="e">
        <f>SUMIFS(Calculations!Z$5:Z$33,Calculations!$G$5:$G$33,1,Calculations!$B$5:$B$33,$B72)</f>
        <v>#REF!</v>
      </c>
      <c r="V72" s="116" t="e">
        <f>SUMIFS(Calculations!AA$5:AA$33,Calculations!$G$5:$G$33,1,Calculations!$B$5:$B$33,$B72)</f>
        <v>#REF!</v>
      </c>
      <c r="W72" s="116" t="e">
        <f>SUMIFS(Calculations!AB$5:AB$33,Calculations!$G$5:$G$33,1,Calculations!$B$5:$B$33,$B72)</f>
        <v>#REF!</v>
      </c>
      <c r="X72" s="116" t="e">
        <f>SUMIFS(Calculations!AC$5:AC$33,Calculations!$G$5:$G$33,1,Calculations!$B$5:$B$33,$B72)</f>
        <v>#REF!</v>
      </c>
      <c r="Y72" s="116" t="e">
        <f>SUMIFS(Calculations!AD$5:AD$33,Calculations!$G$5:$G$33,1,Calculations!$B$5:$B$33,$B72)</f>
        <v>#REF!</v>
      </c>
      <c r="Z72" s="116" t="e">
        <f>SUMIFS(Calculations!AE$5:AE$33,Calculations!$G$5:$G$33,1,Calculations!$B$5:$B$33,$B72)</f>
        <v>#REF!</v>
      </c>
      <c r="AA72" s="116" t="e">
        <f>SUMIFS(Calculations!AF$5:AF$33,Calculations!$G$5:$G$33,1,Calculations!$B$5:$B$33,$B72)</f>
        <v>#REF!</v>
      </c>
      <c r="AB72" s="116" t="e">
        <f>SUMIFS(Calculations!AG$5:AG$33,Calculations!$G$5:$G$33,1,Calculations!$B$5:$B$33,$B72)</f>
        <v>#REF!</v>
      </c>
      <c r="AC72" s="116" t="e">
        <f>SUMIFS(Calculations!AH$5:AH$33,Calculations!$G$5:$G$33,1,Calculations!$B$5:$B$33,$B72)</f>
        <v>#REF!</v>
      </c>
      <c r="AD72" s="116" t="e">
        <f>SUMIFS(Calculations!AI$5:AI$33,Calculations!$G$5:$G$33,1,Calculations!$B$5:$B$33,$B72)</f>
        <v>#REF!</v>
      </c>
      <c r="AE72" s="116" t="e">
        <f>SUMIFS(Calculations!AJ$5:AJ$33,Calculations!$G$5:$G$33,1,Calculations!$B$5:$B$33,$B72)</f>
        <v>#REF!</v>
      </c>
      <c r="AF72" s="116" t="e">
        <f>SUMIFS(Calculations!AK$5:AK$33,Calculations!$G$5:$G$33,1,Calculations!$B$5:$B$33,$B72)</f>
        <v>#REF!</v>
      </c>
      <c r="AG72" s="116" t="e">
        <f>SUMIFS(Calculations!AL$5:AL$33,Calculations!$G$5:$G$33,1,Calculations!$B$5:$B$33,$B72)</f>
        <v>#REF!</v>
      </c>
      <c r="AH72" s="116" t="e">
        <f>SUMIFS(Calculations!AM$5:AM$33,Calculations!$G$5:$G$33,1,Calculations!$B$5:$B$33,$B72)</f>
        <v>#REF!</v>
      </c>
      <c r="AI72" s="116" t="e">
        <f>SUMIFS(Calculations!AN$5:AN$33,Calculations!$G$5:$G$33,1,Calculations!$B$5:$B$33,$B72)</f>
        <v>#REF!</v>
      </c>
      <c r="AJ72" s="116" t="e">
        <f>SUMIFS(Calculations!AO$5:AO$33,Calculations!$G$5:$G$33,1,Calculations!$B$5:$B$33,$B72)</f>
        <v>#REF!</v>
      </c>
      <c r="AK72" s="116" t="e">
        <f>SUMIFS(Calculations!AP$5:AP$33,Calculations!$G$5:$G$33,1,Calculations!$B$5:$B$33,$B72)</f>
        <v>#REF!</v>
      </c>
      <c r="AL72" s="116" t="e">
        <f>SUMIFS(Calculations!AQ$5:AQ$33,Calculations!$G$5:$G$33,1,Calculations!$B$5:$B$33,$B72)</f>
        <v>#REF!</v>
      </c>
      <c r="AM72" s="116" t="e">
        <f>SUMIFS(Calculations!AR$5:AR$33,Calculations!$G$5:$G$33,1,Calculations!$B$5:$B$33,$B72)</f>
        <v>#REF!</v>
      </c>
      <c r="AN72" s="116">
        <f>SUMIFS(Calculations!AS$5:AS$33,Calculations!$G$5:$G$33,1,Calculations!$B$5:$B$33,$B72)</f>
        <v>20072</v>
      </c>
      <c r="AO72" s="116">
        <f>SUMIFS(Calculations!AT$5:AT$33,Calculations!$G$5:$G$33,1,Calculations!$B$5:$B$33,$B72)</f>
        <v>20643</v>
      </c>
      <c r="AP72" s="116">
        <f>SUMIFS(Calculations!AU$5:AU$33,Calculations!$G$5:$G$33,1,Calculations!$B$5:$B$33,$B72)</f>
        <v>20041</v>
      </c>
      <c r="AQ72" s="116">
        <f>SUMIFS(Calculations!AV$5:AV$33,Calculations!$G$5:$G$33,1,Calculations!$B$5:$B$33,$B72)</f>
        <v>28328.885020740854</v>
      </c>
      <c r="AR72" s="116">
        <f>SUMIFS(Calculations!AW$5:AW$33,Calculations!$G$5:$G$33,1,Calculations!$B$5:$B$33,$B72)</f>
        <v>24311.951011204015</v>
      </c>
      <c r="AS72" s="116">
        <f>SUMIFS(Calculations!AX$5:AX$33,Calculations!$G$5:$G$33,1,Calculations!$B$5:$B$33,$B72)</f>
        <v>20288.35166652219</v>
      </c>
      <c r="AT72" s="116">
        <f>SUMIFS(Calculations!AY$5:AY$33,Calculations!$G$5:$G$33,1,Calculations!$B$5:$B$33,$B72)</f>
        <v>17856.737525268094</v>
      </c>
      <c r="AU72" s="116">
        <f>SUMIFS(Calculations!AZ$5:AZ$33,Calculations!$G$5:$G$33,1,Calculations!$B$5:$B$33,$B72)</f>
        <v>19939.767845644368</v>
      </c>
      <c r="AV72" s="116">
        <f>SUMIFS(Calculations!BA$5:BA$33,Calculations!$G$5:$G$33,1,Calculations!$B$5:$B$33,$B72)</f>
        <v>23449.303227588811</v>
      </c>
      <c r="AW72" s="116">
        <f>SUMIFS(Calculations!BB$5:BB$33,Calculations!$G$5:$G$33,1,Calculations!$B$5:$B$33,$B72)</f>
        <v>26873.586070107573</v>
      </c>
      <c r="AX72" s="116">
        <f>SUMIFS(Calculations!BC$5:BC$33,Calculations!$G$5:$G$33,1,Calculations!$B$5:$B$33,$B72)</f>
        <v>27059.66080873393</v>
      </c>
      <c r="AY72" s="116">
        <f>SUMIFS(Calculations!BD$5:BD$33,Calculations!$G$5:$G$33,1,Calculations!$B$5:$B$33,$B72)</f>
        <v>23146.095218655857</v>
      </c>
      <c r="AZ72" s="116">
        <f>SUMIFS(Calculations!BE$5:BE$33,Calculations!$G$5:$G$33,1,Calculations!$B$5:$B$33,$B72)</f>
        <v>19311.099615094245</v>
      </c>
      <c r="BA72" s="116">
        <f>SUMIFS(Calculations!BF$5:BF$33,Calculations!$G$5:$G$33,1,Calculations!$B$5:$B$33,$B72)</f>
        <v>17100.860411844609</v>
      </c>
      <c r="BB72" s="116">
        <f>SUMIFS(Calculations!BG$5:BG$33,Calculations!$G$5:$G$33,1,Calculations!$B$5:$B$33,$B72)</f>
        <v>18778.530175276217</v>
      </c>
      <c r="BC72" s="116">
        <f>SUMIFS(Calculations!BH$5:BH$33,Calculations!$G$5:$G$33,1,Calculations!$B$5:$B$33,$B72)</f>
        <v>22060.28854728529</v>
      </c>
      <c r="BD72" s="116">
        <f>SUMIFS(Calculations!BI$5:BI$33,Calculations!$G$5:$G$33,1,Calculations!$B$5:$B$33,$B72)</f>
        <v>25269.830137139215</v>
      </c>
      <c r="BE72" s="116">
        <f>SUMIFS(Calculations!BJ$5:BJ$33,Calculations!$G$5:$G$33,1,Calculations!$B$5:$B$33,$B72)</f>
        <v>25435.949910102147</v>
      </c>
      <c r="BF72" s="116">
        <f>SUMIFS(Calculations!BK$5:BK$33,Calculations!$G$5:$G$33,1,Calculations!$B$5:$B$33,$B72)</f>
        <v>21654.6229171622</v>
      </c>
      <c r="BG72" s="116">
        <f>SUMIFS(Calculations!BL$5:BL$33,Calculations!$G$5:$G$33,1,Calculations!$B$5:$B$33,$B72)</f>
        <v>18060.906944955386</v>
      </c>
      <c r="BH72" s="116">
        <f>SUMIFS(Calculations!BM$5:BM$33,Calculations!$G$5:$G$33,1,Calculations!$B$5:$B$33,$B72)</f>
        <v>16133.871368079539</v>
      </c>
      <c r="BI72" s="116">
        <f>SUMIFS(Calculations!BN$5:BN$33,Calculations!$G$5:$G$33,1,Calculations!$B$5:$B$33,$B72)</f>
        <v>17899.373433832283</v>
      </c>
      <c r="BJ72" s="116">
        <f>SUMIFS(Calculations!BO$5:BO$33,Calculations!$G$5:$G$33,1,Calculations!$B$5:$B$33,$B72)</f>
        <v>21008.685028630684</v>
      </c>
      <c r="BK72" s="116">
        <f>SUMIFS(Calculations!BP$5:BP$33,Calculations!$G$5:$G$33,1,Calculations!$B$5:$B$33,$B72)</f>
        <v>24055.649030137385</v>
      </c>
      <c r="BL72" s="116">
        <f>SUMIFS(Calculations!BQ$5:BQ$33,Calculations!$G$5:$G$33,1,Calculations!$B$5:$B$33,$B72)</f>
        <v>24206.661178678583</v>
      </c>
      <c r="BM72" s="116">
        <f>SUMIFS(Calculations!BR$5:BR$33,Calculations!$G$5:$G$33,1,Calculations!$B$5:$B$33,$B72)</f>
        <v>20525.450171569701</v>
      </c>
      <c r="BN72" s="116">
        <f>SUMIFS(Calculations!BS$5:BS$33,Calculations!$G$5:$G$33,1,Calculations!$B$5:$B$33,$B72)</f>
        <v>17114.403621731377</v>
      </c>
      <c r="BO72" s="116">
        <f>SUMIFS(Calculations!BT$5:BT$33,Calculations!$G$5:$G$33,1,Calculations!$B$5:$B$33,$B72)</f>
        <v>15401.77753541998</v>
      </c>
      <c r="BP72" s="116">
        <f>SUMIFS(Calculations!BU$5:BU$33,Calculations!$G$5:$G$33,1,Calculations!$B$5:$B$33,$B72)</f>
        <v>17364.681614474575</v>
      </c>
      <c r="BQ72" s="116">
        <f>SUMIFS(Calculations!BV$5:BV$33,Calculations!$G$5:$G$33,1,Calculations!$B$5:$B$33,$B72)</f>
        <v>20369.113297986944</v>
      </c>
      <c r="BR72" s="116">
        <f>SUMIFS(Calculations!BW$5:BW$33,Calculations!$G$5:$G$33,1,Calculations!$B$5:$B$33,$B72)</f>
        <v>23317.199701902355</v>
      </c>
      <c r="BS72" s="116">
        <f>SUMIFS(Calculations!BX$5:BX$33,Calculations!$G$5:$G$33,1,Calculations!$B$5:$B$33,$B72)</f>
        <v>23459.023587637355</v>
      </c>
      <c r="BT72" s="116">
        <f>SUMIFS(Calculations!BY$5:BY$33,Calculations!$G$5:$G$33,1,Calculations!$B$5:$B$33,$B72)</f>
        <v>19838.701835069001</v>
      </c>
      <c r="BU72" s="116">
        <f>SUMIFS(Calculations!BZ$5:BZ$33,Calculations!$G$5:$G$33,1,Calculations!$B$5:$B$33,$B72)</f>
        <v>16538.752477782269</v>
      </c>
      <c r="BV72" s="116">
        <f>SUMIFS(Calculations!CA$5:CA$33,Calculations!$G$5:$G$33,1,Calculations!$B$5:$B$33,$B72)</f>
        <v>14956.527485147499</v>
      </c>
      <c r="BW72" s="116">
        <f>SUMIFS(Calculations!CB$5:CB$33,Calculations!$G$5:$G$33,1,Calculations!$B$5:$B$33,$B72)</f>
        <v>17292.703869561035</v>
      </c>
      <c r="BX72" s="116">
        <f>SUMIFS(Calculations!CC$5:CC$33,Calculations!$G$5:$G$33,1,Calculations!$B$5:$B$33,$B72)</f>
        <v>20283.01710347721</v>
      </c>
      <c r="BY72" s="116">
        <f>SUMIFS(Calculations!CD$5:CD$33,Calculations!$G$5:$G$33,1,Calculations!$B$5:$B$33,$B72)</f>
        <v>23217.793061563021</v>
      </c>
      <c r="BZ72" s="116">
        <f>SUMIFS(Calculations!CE$5:CE$33,Calculations!$G$5:$G$33,1,Calculations!$B$5:$B$33,$B72)</f>
        <v>23358.380065766421</v>
      </c>
      <c r="CA72" s="116">
        <f>SUMIFS(Calculations!CF$5:CF$33,Calculations!$G$5:$G$33,1,Calculations!$B$5:$B$33,$B72)</f>
        <v>19746.254943616983</v>
      </c>
      <c r="CB72" s="116">
        <f>SUMIFS(Calculations!CG$5:CG$33,Calculations!$G$5:$G$33,1,Calculations!$B$5:$B$33,$B72)</f>
        <v>16461.260977635273</v>
      </c>
      <c r="CC72" s="116">
        <f>SUMIFS(Calculations!CH$5:CH$33,Calculations!$G$5:$G$33,1,Calculations!$B$5:$B$33,$B72)</f>
        <v>14896.589978380049</v>
      </c>
      <c r="CD72" s="116">
        <f>SUMIFS(Calculations!CI$5:CI$33,Calculations!$G$5:$G$33,1,Calculations!$B$5:$B$33,$B72)</f>
        <v>17255.858119188626</v>
      </c>
      <c r="CE72" s="116">
        <f>SUMIFS(Calculations!CJ$5:CJ$33,Calculations!$G$5:$G$33,1,Calculations!$B$5:$B$33,$B72)</f>
        <v>20238.944051525799</v>
      </c>
      <c r="CF72" s="116">
        <f>SUMIFS(Calculations!CK$5:CK$33,Calculations!$G$5:$G$33,1,Calculations!$B$5:$B$33,$B72)</f>
        <v>23166.906329008365</v>
      </c>
      <c r="CG72" s="116">
        <f>SUMIFS(Calculations!CL$5:CL$33,Calculations!$G$5:$G$33,1,Calculations!$B$5:$B$33,$B72)</f>
        <v>23306.860167665822</v>
      </c>
      <c r="CH72" s="116">
        <f>SUMIFS(Calculations!CM$5:CM$33,Calculations!$G$5:$G$33,1,Calculations!$B$5:$B$33,$B72)</f>
        <v>19698.930939659404</v>
      </c>
      <c r="CI72" s="116">
        <f>SUMIFS(Calculations!CN$5:CN$33,Calculations!$G$5:$G$33,1,Calculations!$B$5:$B$33,$B72)</f>
        <v>16421.592709702883</v>
      </c>
    </row>
    <row r="73" spans="1:87">
      <c r="B73" s="101" t="s">
        <v>52</v>
      </c>
      <c r="C73" s="116" t="e">
        <f>SUMIFS(Calculations!H$5:H$33,Calculations!$G$5:$G$33,1,Calculations!$B$5:$B$33,$B73)</f>
        <v>#REF!</v>
      </c>
      <c r="D73" s="116" t="e">
        <f>SUMIFS(Calculations!I$5:I$33,Calculations!$G$5:$G$33,1,Calculations!$B$5:$B$33,$B73)</f>
        <v>#REF!</v>
      </c>
      <c r="E73" s="116" t="e">
        <f>SUMIFS(Calculations!J$5:J$33,Calculations!$G$5:$G$33,1,Calculations!$B$5:$B$33,$B73)</f>
        <v>#REF!</v>
      </c>
      <c r="F73" s="116" t="e">
        <f>SUMIFS(Calculations!K$5:K$33,Calculations!$G$5:$G$33,1,Calculations!$B$5:$B$33,$B73)</f>
        <v>#REF!</v>
      </c>
      <c r="G73" s="116" t="e">
        <f>SUMIFS(Calculations!L$5:L$33,Calculations!$G$5:$G$33,1,Calculations!$B$5:$B$33,$B73)</f>
        <v>#REF!</v>
      </c>
      <c r="H73" s="116" t="e">
        <f>SUMIFS(Calculations!M$5:M$33,Calculations!$G$5:$G$33,1,Calculations!$B$5:$B$33,$B73)</f>
        <v>#REF!</v>
      </c>
      <c r="I73" s="116" t="e">
        <f>SUMIFS(Calculations!N$5:N$33,Calculations!$G$5:$G$33,1,Calculations!$B$5:$B$33,$B73)</f>
        <v>#REF!</v>
      </c>
      <c r="J73" s="116" t="e">
        <f>SUMIFS(Calculations!O$5:O$33,Calculations!$G$5:$G$33,1,Calculations!$B$5:$B$33,$B73)</f>
        <v>#REF!</v>
      </c>
      <c r="K73" s="116" t="e">
        <f>SUMIFS(Calculations!P$5:P$33,Calculations!$G$5:$G$33,1,Calculations!$B$5:$B$33,$B73)</f>
        <v>#REF!</v>
      </c>
      <c r="L73" s="116" t="e">
        <f>SUMIFS(Calculations!Q$5:Q$33,Calculations!$G$5:$G$33,1,Calculations!$B$5:$B$33,$B73)</f>
        <v>#REF!</v>
      </c>
      <c r="M73" s="116" t="e">
        <f>SUMIFS(Calculations!R$5:R$33,Calculations!$G$5:$G$33,1,Calculations!$B$5:$B$33,$B73)</f>
        <v>#REF!</v>
      </c>
      <c r="N73" s="116" t="e">
        <f>SUMIFS(Calculations!S$5:S$33,Calculations!$G$5:$G$33,1,Calculations!$B$5:$B$33,$B73)</f>
        <v>#REF!</v>
      </c>
      <c r="O73" s="116" t="e">
        <f>SUMIFS(Calculations!T$5:T$33,Calculations!$G$5:$G$33,1,Calculations!$B$5:$B$33,$B73)</f>
        <v>#REF!</v>
      </c>
      <c r="P73" s="116" t="e">
        <f>SUMIFS(Calculations!U$5:U$33,Calculations!$G$5:$G$33,1,Calculations!$B$5:$B$33,$B73)</f>
        <v>#REF!</v>
      </c>
      <c r="Q73" s="116" t="e">
        <f>SUMIFS(Calculations!V$5:V$33,Calculations!$G$5:$G$33,1,Calculations!$B$5:$B$33,$B73)</f>
        <v>#REF!</v>
      </c>
      <c r="R73" s="116" t="e">
        <f>SUMIFS(Calculations!W$5:W$33,Calculations!$G$5:$G$33,1,Calculations!$B$5:$B$33,$B73)</f>
        <v>#REF!</v>
      </c>
      <c r="S73" s="116" t="e">
        <f>SUMIFS(Calculations!X$5:X$33,Calculations!$G$5:$G$33,1,Calculations!$B$5:$B$33,$B73)</f>
        <v>#REF!</v>
      </c>
      <c r="T73" s="116" t="e">
        <f>SUMIFS(Calculations!Y$5:Y$33,Calculations!$G$5:$G$33,1,Calculations!$B$5:$B$33,$B73)</f>
        <v>#REF!</v>
      </c>
      <c r="U73" s="116" t="e">
        <f>SUMIFS(Calculations!Z$5:Z$33,Calculations!$G$5:$G$33,1,Calculations!$B$5:$B$33,$B73)</f>
        <v>#REF!</v>
      </c>
      <c r="V73" s="116" t="e">
        <f>SUMIFS(Calculations!AA$5:AA$33,Calculations!$G$5:$G$33,1,Calculations!$B$5:$B$33,$B73)</f>
        <v>#REF!</v>
      </c>
      <c r="W73" s="116" t="e">
        <f>SUMIFS(Calculations!AB$5:AB$33,Calculations!$G$5:$G$33,1,Calculations!$B$5:$B$33,$B73)</f>
        <v>#REF!</v>
      </c>
      <c r="X73" s="116" t="e">
        <f>SUMIFS(Calculations!AC$5:AC$33,Calculations!$G$5:$G$33,1,Calculations!$B$5:$B$33,$B73)</f>
        <v>#REF!</v>
      </c>
      <c r="Y73" s="116" t="e">
        <f>SUMIFS(Calculations!AD$5:AD$33,Calculations!$G$5:$G$33,1,Calculations!$B$5:$B$33,$B73)</f>
        <v>#REF!</v>
      </c>
      <c r="Z73" s="116" t="e">
        <f>SUMIFS(Calculations!AE$5:AE$33,Calculations!$G$5:$G$33,1,Calculations!$B$5:$B$33,$B73)</f>
        <v>#REF!</v>
      </c>
      <c r="AA73" s="116" t="e">
        <f>SUMIFS(Calculations!AF$5:AF$33,Calculations!$G$5:$G$33,1,Calculations!$B$5:$B$33,$B73)</f>
        <v>#REF!</v>
      </c>
      <c r="AB73" s="116" t="e">
        <f>SUMIFS(Calculations!AG$5:AG$33,Calculations!$G$5:$G$33,1,Calculations!$B$5:$B$33,$B73)</f>
        <v>#REF!</v>
      </c>
      <c r="AC73" s="116" t="e">
        <f>SUMIFS(Calculations!AH$5:AH$33,Calculations!$G$5:$G$33,1,Calculations!$B$5:$B$33,$B73)</f>
        <v>#REF!</v>
      </c>
      <c r="AD73" s="116" t="e">
        <f>SUMIFS(Calculations!AI$5:AI$33,Calculations!$G$5:$G$33,1,Calculations!$B$5:$B$33,$B73)</f>
        <v>#REF!</v>
      </c>
      <c r="AE73" s="116" t="e">
        <f>SUMIFS(Calculations!AJ$5:AJ$33,Calculations!$G$5:$G$33,1,Calculations!$B$5:$B$33,$B73)</f>
        <v>#REF!</v>
      </c>
      <c r="AF73" s="116" t="e">
        <f>SUMIFS(Calculations!AK$5:AK$33,Calculations!$G$5:$G$33,1,Calculations!$B$5:$B$33,$B73)</f>
        <v>#REF!</v>
      </c>
      <c r="AG73" s="116" t="e">
        <f>SUMIFS(Calculations!AL$5:AL$33,Calculations!$G$5:$G$33,1,Calculations!$B$5:$B$33,$B73)</f>
        <v>#REF!</v>
      </c>
      <c r="AH73" s="116" t="e">
        <f>SUMIFS(Calculations!AM$5:AM$33,Calculations!$G$5:$G$33,1,Calculations!$B$5:$B$33,$B73)</f>
        <v>#REF!</v>
      </c>
      <c r="AI73" s="116" t="e">
        <f>SUMIFS(Calculations!AN$5:AN$33,Calculations!$G$5:$G$33,1,Calculations!$B$5:$B$33,$B73)</f>
        <v>#REF!</v>
      </c>
      <c r="AJ73" s="116" t="e">
        <f>SUMIFS(Calculations!AO$5:AO$33,Calculations!$G$5:$G$33,1,Calculations!$B$5:$B$33,$B73)</f>
        <v>#REF!</v>
      </c>
      <c r="AK73" s="116" t="e">
        <f>SUMIFS(Calculations!AP$5:AP$33,Calculations!$G$5:$G$33,1,Calculations!$B$5:$B$33,$B73)</f>
        <v>#REF!</v>
      </c>
      <c r="AL73" s="116" t="e">
        <f>SUMIFS(Calculations!AQ$5:AQ$33,Calculations!$G$5:$G$33,1,Calculations!$B$5:$B$33,$B73)</f>
        <v>#REF!</v>
      </c>
      <c r="AM73" s="116" t="e">
        <f>SUMIFS(Calculations!AR$5:AR$33,Calculations!$G$5:$G$33,1,Calculations!$B$5:$B$33,$B73)</f>
        <v>#REF!</v>
      </c>
      <c r="AN73" s="116">
        <f>SUMIFS(Calculations!AS$5:AS$33,Calculations!$G$5:$G$33,1,Calculations!$B$5:$B$33,$B73)</f>
        <v>113872.15321722938</v>
      </c>
      <c r="AO73" s="116">
        <f>SUMIFS(Calculations!AT$5:AT$33,Calculations!$G$5:$G$33,1,Calculations!$B$5:$B$33,$B73)</f>
        <v>106583.73879081375</v>
      </c>
      <c r="AP73" s="116">
        <f>SUMIFS(Calculations!AU$5:AU$33,Calculations!$G$5:$G$33,1,Calculations!$B$5:$B$33,$B73)</f>
        <v>103855.79733628735</v>
      </c>
      <c r="AQ73" s="116">
        <f>SUMIFS(Calculations!AV$5:AV$33,Calculations!$G$5:$G$33,1,Calculations!$B$5:$B$33,$B73)</f>
        <v>87894.731796293796</v>
      </c>
      <c r="AR73" s="116">
        <f>SUMIFS(Calculations!AW$5:AW$33,Calculations!$G$5:$G$33,1,Calculations!$B$5:$B$33,$B73)</f>
        <v>27488.435947851518</v>
      </c>
      <c r="AS73" s="116">
        <f>SUMIFS(Calculations!AX$5:AX$33,Calculations!$G$5:$G$33,1,Calculations!$B$5:$B$33,$B73)</f>
        <v>22371.639203596962</v>
      </c>
      <c r="AT73" s="116">
        <f>SUMIFS(Calculations!AY$5:AY$33,Calculations!$G$5:$G$33,1,Calculations!$B$5:$B$33,$B73)</f>
        <v>74112.025214103429</v>
      </c>
      <c r="AU73" s="116">
        <f>SUMIFS(Calculations!AZ$5:AZ$33,Calculations!$G$5:$G$33,1,Calculations!$B$5:$B$33,$B73)</f>
        <v>115465.7907790248</v>
      </c>
      <c r="AV73" s="116">
        <f>SUMIFS(Calculations!BA$5:BA$33,Calculations!$G$5:$G$33,1,Calculations!$B$5:$B$33,$B73)</f>
        <v>117156.67124195772</v>
      </c>
      <c r="AW73" s="116">
        <f>SUMIFS(Calculations!BB$5:BB$33,Calculations!$G$5:$G$33,1,Calculations!$B$5:$B$33,$B73)</f>
        <v>103699.65253922691</v>
      </c>
      <c r="AX73" s="116">
        <f>SUMIFS(Calculations!BC$5:BC$33,Calculations!$G$5:$G$33,1,Calculations!$B$5:$B$33,$B73)</f>
        <v>87700.245994018842</v>
      </c>
      <c r="AY73" s="116">
        <f>SUMIFS(Calculations!BD$5:BD$33,Calculations!$G$5:$G$33,1,Calculations!$B$5:$B$33,$B73)</f>
        <v>27473.268077656765</v>
      </c>
      <c r="AZ73" s="116">
        <f>SUMIFS(Calculations!BE$5:BE$33,Calculations!$G$5:$G$33,1,Calculations!$B$5:$B$33,$B73)</f>
        <v>22392.031562414355</v>
      </c>
      <c r="BA73" s="116">
        <f>SUMIFS(Calculations!BF$5:BF$33,Calculations!$G$5:$G$33,1,Calculations!$B$5:$B$33,$B73)</f>
        <v>74217.694709793548</v>
      </c>
      <c r="BB73" s="116">
        <f>SUMIFS(Calculations!BG$5:BG$33,Calculations!$G$5:$G$33,1,Calculations!$B$5:$B$33,$B73)</f>
        <v>115615.44709827971</v>
      </c>
      <c r="BC73" s="116">
        <f>SUMIFS(Calculations!BH$5:BH$33,Calculations!$G$5:$G$33,1,Calculations!$B$5:$B$33,$B73)</f>
        <v>117288.12611697891</v>
      </c>
      <c r="BD73" s="116">
        <f>SUMIFS(Calculations!BI$5:BI$33,Calculations!$G$5:$G$33,1,Calculations!$B$5:$B$33,$B73)</f>
        <v>103818.21472458256</v>
      </c>
      <c r="BE73" s="116">
        <f>SUMIFS(Calculations!BJ$5:BJ$33,Calculations!$G$5:$G$33,1,Calculations!$B$5:$B$33,$B73)</f>
        <v>87744.485615420213</v>
      </c>
      <c r="BF73" s="116">
        <f>SUMIFS(Calculations!BK$5:BK$33,Calculations!$G$5:$G$33,1,Calculations!$B$5:$B$33,$B73)</f>
        <v>27473.268077656765</v>
      </c>
      <c r="BG73" s="116">
        <f>SUMIFS(Calculations!BL$5:BL$33,Calculations!$G$5:$G$33,1,Calculations!$B$5:$B$33,$B73)</f>
        <v>22392.031562414355</v>
      </c>
      <c r="BH73" s="116">
        <f>SUMIFS(Calculations!BM$5:BM$33,Calculations!$G$5:$G$33,1,Calculations!$B$5:$B$33,$B73)</f>
        <v>74217.694709793548</v>
      </c>
      <c r="BI73" s="116">
        <f>SUMIFS(Calculations!BN$5:BN$33,Calculations!$G$5:$G$33,1,Calculations!$B$5:$B$33,$B73)</f>
        <v>115615.44709827971</v>
      </c>
      <c r="BJ73" s="116">
        <f>SUMIFS(Calculations!BO$5:BO$33,Calculations!$G$5:$G$33,1,Calculations!$B$5:$B$33,$B73)</f>
        <v>117288.12611697891</v>
      </c>
      <c r="BK73" s="116">
        <f>SUMIFS(Calculations!BP$5:BP$33,Calculations!$G$5:$G$33,1,Calculations!$B$5:$B$33,$B73)</f>
        <v>103818.21472458256</v>
      </c>
      <c r="BL73" s="116">
        <f>SUMIFS(Calculations!BQ$5:BQ$33,Calculations!$G$5:$G$33,1,Calculations!$B$5:$B$33,$B73)</f>
        <v>87744.485615420213</v>
      </c>
      <c r="BM73" s="116">
        <f>SUMIFS(Calculations!BR$5:BR$33,Calculations!$G$5:$G$33,1,Calculations!$B$5:$B$33,$B73)</f>
        <v>27473.268077656765</v>
      </c>
      <c r="BN73" s="116">
        <f>SUMIFS(Calculations!BS$5:BS$33,Calculations!$G$5:$G$33,1,Calculations!$B$5:$B$33,$B73)</f>
        <v>22392.031562414355</v>
      </c>
      <c r="BO73" s="116">
        <f>SUMIFS(Calculations!BT$5:BT$33,Calculations!$G$5:$G$33,1,Calculations!$B$5:$B$33,$B73)</f>
        <v>74217.694709793548</v>
      </c>
      <c r="BP73" s="116">
        <f>SUMIFS(Calculations!BU$5:BU$33,Calculations!$G$5:$G$33,1,Calculations!$B$5:$B$33,$B73)</f>
        <v>115615.44709827971</v>
      </c>
      <c r="BQ73" s="116">
        <f>SUMIFS(Calculations!BV$5:BV$33,Calculations!$G$5:$G$33,1,Calculations!$B$5:$B$33,$B73)</f>
        <v>117288.12611697891</v>
      </c>
      <c r="BR73" s="116">
        <f>SUMIFS(Calculations!BW$5:BW$33,Calculations!$G$5:$G$33,1,Calculations!$B$5:$B$33,$B73)</f>
        <v>103818.21472458256</v>
      </c>
      <c r="BS73" s="116">
        <f>SUMIFS(Calculations!BX$5:BX$33,Calculations!$G$5:$G$33,1,Calculations!$B$5:$B$33,$B73)</f>
        <v>87744.485615420213</v>
      </c>
      <c r="BT73" s="116">
        <f>SUMIFS(Calculations!BY$5:BY$33,Calculations!$G$5:$G$33,1,Calculations!$B$5:$B$33,$B73)</f>
        <v>27473.268077656765</v>
      </c>
      <c r="BU73" s="116">
        <f>SUMIFS(Calculations!BZ$5:BZ$33,Calculations!$G$5:$G$33,1,Calculations!$B$5:$B$33,$B73)</f>
        <v>22392.031562414355</v>
      </c>
      <c r="BV73" s="116">
        <f>SUMIFS(Calculations!CA$5:CA$33,Calculations!$G$5:$G$33,1,Calculations!$B$5:$B$33,$B73)</f>
        <v>74217.694709793548</v>
      </c>
      <c r="BW73" s="116">
        <f>SUMIFS(Calculations!CB$5:CB$33,Calculations!$G$5:$G$33,1,Calculations!$B$5:$B$33,$B73)</f>
        <v>115615.44709827971</v>
      </c>
      <c r="BX73" s="116">
        <f>SUMIFS(Calculations!CC$5:CC$33,Calculations!$G$5:$G$33,1,Calculations!$B$5:$B$33,$B73)</f>
        <v>117288.12611697891</v>
      </c>
      <c r="BY73" s="116">
        <f>SUMIFS(Calculations!CD$5:CD$33,Calculations!$G$5:$G$33,1,Calculations!$B$5:$B$33,$B73)</f>
        <v>103818.21472458256</v>
      </c>
      <c r="BZ73" s="116">
        <f>SUMIFS(Calculations!CE$5:CE$33,Calculations!$G$5:$G$33,1,Calculations!$B$5:$B$33,$B73)</f>
        <v>87744.485615420213</v>
      </c>
      <c r="CA73" s="116">
        <f>SUMIFS(Calculations!CF$5:CF$33,Calculations!$G$5:$G$33,1,Calculations!$B$5:$B$33,$B73)</f>
        <v>27473.268077656765</v>
      </c>
      <c r="CB73" s="116">
        <f>SUMIFS(Calculations!CG$5:CG$33,Calculations!$G$5:$G$33,1,Calculations!$B$5:$B$33,$B73)</f>
        <v>22392.031562414355</v>
      </c>
      <c r="CC73" s="116">
        <f>SUMIFS(Calculations!CH$5:CH$33,Calculations!$G$5:$G$33,1,Calculations!$B$5:$B$33,$B73)</f>
        <v>74217.694709793548</v>
      </c>
      <c r="CD73" s="116">
        <f>SUMIFS(Calculations!CI$5:CI$33,Calculations!$G$5:$G$33,1,Calculations!$B$5:$B$33,$B73)</f>
        <v>115615.44709827971</v>
      </c>
      <c r="CE73" s="116">
        <f>SUMIFS(Calculations!CJ$5:CJ$33,Calculations!$G$5:$G$33,1,Calculations!$B$5:$B$33,$B73)</f>
        <v>117288.12611697891</v>
      </c>
      <c r="CF73" s="116">
        <f>SUMIFS(Calculations!CK$5:CK$33,Calculations!$G$5:$G$33,1,Calculations!$B$5:$B$33,$B73)</f>
        <v>103818.21472458256</v>
      </c>
      <c r="CG73" s="116">
        <f>SUMIFS(Calculations!CL$5:CL$33,Calculations!$G$5:$G$33,1,Calculations!$B$5:$B$33,$B73)</f>
        <v>87744.485615420213</v>
      </c>
      <c r="CH73" s="116">
        <f>SUMIFS(Calculations!CM$5:CM$33,Calculations!$G$5:$G$33,1,Calculations!$B$5:$B$33,$B73)</f>
        <v>27473.268077656765</v>
      </c>
      <c r="CI73" s="116">
        <f>SUMIFS(Calculations!CN$5:CN$33,Calculations!$G$5:$G$33,1,Calculations!$B$5:$B$33,$B73)</f>
        <v>22392.031562414355</v>
      </c>
    </row>
    <row r="74" spans="1:87">
      <c r="B74" s="101" t="s">
        <v>53</v>
      </c>
      <c r="C74" s="116">
        <f>SUMIFS(Calculations!H$5:H$33,Calculations!$G$5:$G$33,1,Calculations!$B$5:$B$33,$B74)</f>
        <v>22775.323067746798</v>
      </c>
      <c r="D74" s="116">
        <f>SUMIFS(Calculations!I$5:I$33,Calculations!$G$5:$G$33,1,Calculations!$B$5:$B$33,$B74)</f>
        <v>22775.323067746798</v>
      </c>
      <c r="E74" s="116">
        <f>SUMIFS(Calculations!J$5:J$33,Calculations!$G$5:$G$33,1,Calculations!$B$5:$B$33,$B74)</f>
        <v>22775.323067746798</v>
      </c>
      <c r="F74" s="116">
        <f>SUMIFS(Calculations!K$5:K$33,Calculations!$G$5:$G$33,1,Calculations!$B$5:$B$33,$B74)</f>
        <v>22775.323067746798</v>
      </c>
      <c r="G74" s="116">
        <f>SUMIFS(Calculations!L$5:L$33,Calculations!$G$5:$G$33,1,Calculations!$B$5:$B$33,$B74)</f>
        <v>22775.323067746798</v>
      </c>
      <c r="H74" s="116">
        <f>SUMIFS(Calculations!M$5:M$33,Calculations!$G$5:$G$33,1,Calculations!$B$5:$B$33,$B74)</f>
        <v>22775.323067746798</v>
      </c>
      <c r="I74" s="116">
        <f>SUMIFS(Calculations!N$5:N$33,Calculations!$G$5:$G$33,1,Calculations!$B$5:$B$33,$B74)</f>
        <v>22775.323067746798</v>
      </c>
      <c r="J74" s="116">
        <f>SUMIFS(Calculations!O$5:O$33,Calculations!$G$5:$G$33,1,Calculations!$B$5:$B$33,$B74)</f>
        <v>22775.323067746798</v>
      </c>
      <c r="K74" s="116">
        <f>SUMIFS(Calculations!P$5:P$33,Calculations!$G$5:$G$33,1,Calculations!$B$5:$B$33,$B74)</f>
        <v>22775.323067746798</v>
      </c>
      <c r="L74" s="116">
        <f>SUMIFS(Calculations!Q$5:Q$33,Calculations!$G$5:$G$33,1,Calculations!$B$5:$B$33,$B74)</f>
        <v>22775.323067746798</v>
      </c>
      <c r="M74" s="116">
        <f>SUMIFS(Calculations!R$5:R$33,Calculations!$G$5:$G$33,1,Calculations!$B$5:$B$33,$B74)</f>
        <v>22775.323067746798</v>
      </c>
      <c r="N74" s="116">
        <f>SUMIFS(Calculations!S$5:S$33,Calculations!$G$5:$G$33,1,Calculations!$B$5:$B$33,$B74)</f>
        <v>22775.323067746798</v>
      </c>
      <c r="O74" s="116">
        <f>SUMIFS(Calculations!T$5:T$33,Calculations!$G$5:$G$33,1,Calculations!$B$5:$B$33,$B74)</f>
        <v>22775.323067746798</v>
      </c>
      <c r="P74" s="116">
        <f>SUMIFS(Calculations!U$5:U$33,Calculations!$G$5:$G$33,1,Calculations!$B$5:$B$33,$B74)</f>
        <v>22775.323067746798</v>
      </c>
      <c r="Q74" s="116">
        <f>SUMIFS(Calculations!V$5:V$33,Calculations!$G$5:$G$33,1,Calculations!$B$5:$B$33,$B74)</f>
        <v>22775.323067746798</v>
      </c>
      <c r="R74" s="116">
        <f>SUMIFS(Calculations!W$5:W$33,Calculations!$G$5:$G$33,1,Calculations!$B$5:$B$33,$B74)</f>
        <v>22775.323067746798</v>
      </c>
      <c r="S74" s="116">
        <f>SUMIFS(Calculations!X$5:X$33,Calculations!$G$5:$G$33,1,Calculations!$B$5:$B$33,$B74)</f>
        <v>22775.323067746798</v>
      </c>
      <c r="T74" s="116">
        <f>SUMIFS(Calculations!Y$5:Y$33,Calculations!$G$5:$G$33,1,Calculations!$B$5:$B$33,$B74)</f>
        <v>22775.323067746798</v>
      </c>
      <c r="U74" s="116">
        <f>SUMIFS(Calculations!Z$5:Z$33,Calculations!$G$5:$G$33,1,Calculations!$B$5:$B$33,$B74)</f>
        <v>22775.323067746798</v>
      </c>
      <c r="V74" s="116">
        <f>SUMIFS(Calculations!AA$5:AA$33,Calculations!$G$5:$G$33,1,Calculations!$B$5:$B$33,$B74)</f>
        <v>22775.323067746798</v>
      </c>
      <c r="W74" s="116">
        <f>SUMIFS(Calculations!AB$5:AB$33,Calculations!$G$5:$G$33,1,Calculations!$B$5:$B$33,$B74)</f>
        <v>22775.323067746798</v>
      </c>
      <c r="X74" s="116">
        <f>SUMIFS(Calculations!AC$5:AC$33,Calculations!$G$5:$G$33,1,Calculations!$B$5:$B$33,$B74)</f>
        <v>22775.323067746798</v>
      </c>
      <c r="Y74" s="116">
        <f>SUMIFS(Calculations!AD$5:AD$33,Calculations!$G$5:$G$33,1,Calculations!$B$5:$B$33,$B74)</f>
        <v>22775.323067746798</v>
      </c>
      <c r="Z74" s="116">
        <f>SUMIFS(Calculations!AE$5:AE$33,Calculations!$G$5:$G$33,1,Calculations!$B$5:$B$33,$B74)</f>
        <v>22775.323067746798</v>
      </c>
      <c r="AA74" s="116">
        <f>SUMIFS(Calculations!AF$5:AF$33,Calculations!$G$5:$G$33,1,Calculations!$B$5:$B$33,$B74)</f>
        <v>22775.323067746798</v>
      </c>
      <c r="AB74" s="116">
        <f>SUMIFS(Calculations!AG$5:AG$33,Calculations!$G$5:$G$33,1,Calculations!$B$5:$B$33,$B74)</f>
        <v>22775.323067746798</v>
      </c>
      <c r="AC74" s="116">
        <f>SUMIFS(Calculations!AH$5:AH$33,Calculations!$G$5:$G$33,1,Calculations!$B$5:$B$33,$B74)</f>
        <v>22775.323067746798</v>
      </c>
      <c r="AD74" s="116">
        <f>SUMIFS(Calculations!AI$5:AI$33,Calculations!$G$5:$G$33,1,Calculations!$B$5:$B$33,$B74)</f>
        <v>22775.323067746798</v>
      </c>
      <c r="AE74" s="116">
        <f>SUMIFS(Calculations!AJ$5:AJ$33,Calculations!$G$5:$G$33,1,Calculations!$B$5:$B$33,$B74)</f>
        <v>22775.323067746798</v>
      </c>
      <c r="AF74" s="116">
        <f>SUMIFS(Calculations!AK$5:AK$33,Calculations!$G$5:$G$33,1,Calculations!$B$5:$B$33,$B74)</f>
        <v>22775.323067746798</v>
      </c>
      <c r="AG74" s="116">
        <f>SUMIFS(Calculations!AL$5:AL$33,Calculations!$G$5:$G$33,1,Calculations!$B$5:$B$33,$B74)</f>
        <v>22775.323067746798</v>
      </c>
      <c r="AH74" s="116">
        <f>SUMIFS(Calculations!AM$5:AM$33,Calculations!$G$5:$G$33,1,Calculations!$B$5:$B$33,$B74)</f>
        <v>22775.323067746798</v>
      </c>
      <c r="AI74" s="116">
        <f>SUMIFS(Calculations!AN$5:AN$33,Calculations!$G$5:$G$33,1,Calculations!$B$5:$B$33,$B74)</f>
        <v>22775.323067746798</v>
      </c>
      <c r="AJ74" s="116">
        <f>SUMIFS(Calculations!AO$5:AO$33,Calculations!$G$5:$G$33,1,Calculations!$B$5:$B$33,$B74)</f>
        <v>22775.323067746798</v>
      </c>
      <c r="AK74" s="116">
        <f>SUMIFS(Calculations!AP$5:AP$33,Calculations!$G$5:$G$33,1,Calculations!$B$5:$B$33,$B74)</f>
        <v>22775.323067746798</v>
      </c>
      <c r="AL74" s="116">
        <f>SUMIFS(Calculations!AQ$5:AQ$33,Calculations!$G$5:$G$33,1,Calculations!$B$5:$B$33,$B74)</f>
        <v>22775.323067746798</v>
      </c>
      <c r="AM74" s="116">
        <f>SUMIFS(Calculations!AR$5:AR$33,Calculations!$G$5:$G$33,1,Calculations!$B$5:$B$33,$B74)</f>
        <v>22775.323067746798</v>
      </c>
      <c r="AN74" s="116">
        <f>SUMIFS(Calculations!AS$5:AS$33,Calculations!$G$5:$G$33,1,Calculations!$B$5:$B$33,$B74)</f>
        <v>22775.323067746798</v>
      </c>
      <c r="AO74" s="116">
        <f>SUMIFS(Calculations!AT$5:AT$33,Calculations!$G$5:$G$33,1,Calculations!$B$5:$B$33,$B74)</f>
        <v>22775.323067746798</v>
      </c>
      <c r="AP74" s="116">
        <f>SUMIFS(Calculations!AU$5:AU$33,Calculations!$G$5:$G$33,1,Calculations!$B$5:$B$33,$B74)</f>
        <v>22775.323067746798</v>
      </c>
      <c r="AQ74" s="116">
        <f>SUMIFS(Calculations!AV$5:AV$33,Calculations!$G$5:$G$33,1,Calculations!$B$5:$B$33,$B74)</f>
        <v>22775.323067746798</v>
      </c>
      <c r="AR74" s="116">
        <f>SUMIFS(Calculations!AW$5:AW$33,Calculations!$G$5:$G$33,1,Calculations!$B$5:$B$33,$B74)</f>
        <v>22775.323067746798</v>
      </c>
      <c r="AS74" s="116">
        <f>SUMIFS(Calculations!AX$5:AX$33,Calculations!$G$5:$G$33,1,Calculations!$B$5:$B$33,$B74)</f>
        <v>22775.323067746798</v>
      </c>
      <c r="AT74" s="116">
        <f>SUMIFS(Calculations!AY$5:AY$33,Calculations!$G$5:$G$33,1,Calculations!$B$5:$B$33,$B74)</f>
        <v>22775.323067746798</v>
      </c>
      <c r="AU74" s="116">
        <f>SUMIFS(Calculations!AZ$5:AZ$33,Calculations!$G$5:$G$33,1,Calculations!$B$5:$B$33,$B74)</f>
        <v>22775.323067746798</v>
      </c>
      <c r="AV74" s="116">
        <f>SUMIFS(Calculations!BA$5:BA$33,Calculations!$G$5:$G$33,1,Calculations!$B$5:$B$33,$B74)</f>
        <v>22775.323067746798</v>
      </c>
      <c r="AW74" s="116">
        <f>SUMIFS(Calculations!BB$5:BB$33,Calculations!$G$5:$G$33,1,Calculations!$B$5:$B$33,$B74)</f>
        <v>22775.323067746798</v>
      </c>
      <c r="AX74" s="116">
        <f>SUMIFS(Calculations!BC$5:BC$33,Calculations!$G$5:$G$33,1,Calculations!$B$5:$B$33,$B74)</f>
        <v>22775.323067746798</v>
      </c>
      <c r="AY74" s="116">
        <f>SUMIFS(Calculations!BD$5:BD$33,Calculations!$G$5:$G$33,1,Calculations!$B$5:$B$33,$B74)</f>
        <v>22775.323067746798</v>
      </c>
      <c r="AZ74" s="116">
        <f>SUMIFS(Calculations!BE$5:BE$33,Calculations!$G$5:$G$33,1,Calculations!$B$5:$B$33,$B74)</f>
        <v>22775.323067746798</v>
      </c>
      <c r="BA74" s="116">
        <f>SUMIFS(Calculations!BF$5:BF$33,Calculations!$G$5:$G$33,1,Calculations!$B$5:$B$33,$B74)</f>
        <v>22775.323067746798</v>
      </c>
      <c r="BB74" s="116">
        <f>SUMIFS(Calculations!BG$5:BG$33,Calculations!$G$5:$G$33,1,Calculations!$B$5:$B$33,$B74)</f>
        <v>22775.323067746798</v>
      </c>
      <c r="BC74" s="116">
        <f>SUMIFS(Calculations!BH$5:BH$33,Calculations!$G$5:$G$33,1,Calculations!$B$5:$B$33,$B74)</f>
        <v>22775.323067746798</v>
      </c>
      <c r="BD74" s="116">
        <f>SUMIFS(Calculations!BI$5:BI$33,Calculations!$G$5:$G$33,1,Calculations!$B$5:$B$33,$B74)</f>
        <v>22775.323067746798</v>
      </c>
      <c r="BE74" s="116">
        <f>SUMIFS(Calculations!BJ$5:BJ$33,Calculations!$G$5:$G$33,1,Calculations!$B$5:$B$33,$B74)</f>
        <v>22775.323067746798</v>
      </c>
      <c r="BF74" s="116">
        <f>SUMIFS(Calculations!BK$5:BK$33,Calculations!$G$5:$G$33,1,Calculations!$B$5:$B$33,$B74)</f>
        <v>22775.323067746798</v>
      </c>
      <c r="BG74" s="116">
        <f>SUMIFS(Calculations!BL$5:BL$33,Calculations!$G$5:$G$33,1,Calculations!$B$5:$B$33,$B74)</f>
        <v>22775.323067746798</v>
      </c>
      <c r="BH74" s="116">
        <f>SUMIFS(Calculations!BM$5:BM$33,Calculations!$G$5:$G$33,1,Calculations!$B$5:$B$33,$B74)</f>
        <v>22775.323067746798</v>
      </c>
      <c r="BI74" s="116">
        <f>SUMIFS(Calculations!BN$5:BN$33,Calculations!$G$5:$G$33,1,Calculations!$B$5:$B$33,$B74)</f>
        <v>22775.323067746798</v>
      </c>
      <c r="BJ74" s="116">
        <f>SUMIFS(Calculations!BO$5:BO$33,Calculations!$G$5:$G$33,1,Calculations!$B$5:$B$33,$B74)</f>
        <v>22775.323067746798</v>
      </c>
      <c r="BK74" s="116">
        <f>SUMIFS(Calculations!BP$5:BP$33,Calculations!$G$5:$G$33,1,Calculations!$B$5:$B$33,$B74)</f>
        <v>22775.323067746798</v>
      </c>
      <c r="BL74" s="116">
        <f>SUMIFS(Calculations!BQ$5:BQ$33,Calculations!$G$5:$G$33,1,Calculations!$B$5:$B$33,$B74)</f>
        <v>22775.323067746798</v>
      </c>
      <c r="BM74" s="116">
        <f>SUMIFS(Calculations!BR$5:BR$33,Calculations!$G$5:$G$33,1,Calculations!$B$5:$B$33,$B74)</f>
        <v>22775.323067746798</v>
      </c>
      <c r="BN74" s="116">
        <f>SUMIFS(Calculations!BS$5:BS$33,Calculations!$G$5:$G$33,1,Calculations!$B$5:$B$33,$B74)</f>
        <v>22775.323067746798</v>
      </c>
      <c r="BO74" s="116">
        <f>SUMIFS(Calculations!BT$5:BT$33,Calculations!$G$5:$G$33,1,Calculations!$B$5:$B$33,$B74)</f>
        <v>22775.323067746798</v>
      </c>
      <c r="BP74" s="116">
        <f>SUMIFS(Calculations!BU$5:BU$33,Calculations!$G$5:$G$33,1,Calculations!$B$5:$B$33,$B74)</f>
        <v>22775.323067746798</v>
      </c>
      <c r="BQ74" s="116">
        <f>SUMIFS(Calculations!BV$5:BV$33,Calculations!$G$5:$G$33,1,Calculations!$B$5:$B$33,$B74)</f>
        <v>22775.323067746798</v>
      </c>
      <c r="BR74" s="116">
        <f>SUMIFS(Calculations!BW$5:BW$33,Calculations!$G$5:$G$33,1,Calculations!$B$5:$B$33,$B74)</f>
        <v>22775.323067746798</v>
      </c>
      <c r="BS74" s="116">
        <f>SUMIFS(Calculations!BX$5:BX$33,Calculations!$G$5:$G$33,1,Calculations!$B$5:$B$33,$B74)</f>
        <v>22775.323067746798</v>
      </c>
      <c r="BT74" s="116">
        <f>SUMIFS(Calculations!BY$5:BY$33,Calculations!$G$5:$G$33,1,Calculations!$B$5:$B$33,$B74)</f>
        <v>22775.323067746798</v>
      </c>
      <c r="BU74" s="116">
        <f>SUMIFS(Calculations!BZ$5:BZ$33,Calculations!$G$5:$G$33,1,Calculations!$B$5:$B$33,$B74)</f>
        <v>22775.323067746798</v>
      </c>
      <c r="BV74" s="116">
        <f>SUMIFS(Calculations!CA$5:CA$33,Calculations!$G$5:$G$33,1,Calculations!$B$5:$B$33,$B74)</f>
        <v>22775.323067746798</v>
      </c>
      <c r="BW74" s="116">
        <f>SUMIFS(Calculations!CB$5:CB$33,Calculations!$G$5:$G$33,1,Calculations!$B$5:$B$33,$B74)</f>
        <v>22775.323067746798</v>
      </c>
      <c r="BX74" s="116">
        <f>SUMIFS(Calculations!CC$5:CC$33,Calculations!$G$5:$G$33,1,Calculations!$B$5:$B$33,$B74)</f>
        <v>22775.323067746798</v>
      </c>
      <c r="BY74" s="116">
        <f>SUMIFS(Calculations!CD$5:CD$33,Calculations!$G$5:$G$33,1,Calculations!$B$5:$B$33,$B74)</f>
        <v>22775.323067746798</v>
      </c>
      <c r="BZ74" s="116">
        <f>SUMIFS(Calculations!CE$5:CE$33,Calculations!$G$5:$G$33,1,Calculations!$B$5:$B$33,$B74)</f>
        <v>22775.323067746798</v>
      </c>
      <c r="CA74" s="116">
        <f>SUMIFS(Calculations!CF$5:CF$33,Calculations!$G$5:$G$33,1,Calculations!$B$5:$B$33,$B74)</f>
        <v>22775.323067746798</v>
      </c>
      <c r="CB74" s="116">
        <f>SUMIFS(Calculations!CG$5:CG$33,Calculations!$G$5:$G$33,1,Calculations!$B$5:$B$33,$B74)</f>
        <v>22775.323067746798</v>
      </c>
      <c r="CC74" s="116">
        <f>SUMIFS(Calculations!CH$5:CH$33,Calculations!$G$5:$G$33,1,Calculations!$B$5:$B$33,$B74)</f>
        <v>22775.323067746798</v>
      </c>
      <c r="CD74" s="116">
        <f>SUMIFS(Calculations!CI$5:CI$33,Calculations!$G$5:$G$33,1,Calculations!$B$5:$B$33,$B74)</f>
        <v>22775.323067746798</v>
      </c>
      <c r="CE74" s="116">
        <f>SUMIFS(Calculations!CJ$5:CJ$33,Calculations!$G$5:$G$33,1,Calculations!$B$5:$B$33,$B74)</f>
        <v>22775.323067746798</v>
      </c>
      <c r="CF74" s="116">
        <f>SUMIFS(Calculations!CK$5:CK$33,Calculations!$G$5:$G$33,1,Calculations!$B$5:$B$33,$B74)</f>
        <v>22775.323067746798</v>
      </c>
      <c r="CG74" s="116">
        <f>SUMIFS(Calculations!CL$5:CL$33,Calculations!$G$5:$G$33,1,Calculations!$B$5:$B$33,$B74)</f>
        <v>22775.323067746798</v>
      </c>
      <c r="CH74" s="116">
        <f>SUMIFS(Calculations!CM$5:CM$33,Calculations!$G$5:$G$33,1,Calculations!$B$5:$B$33,$B74)</f>
        <v>22775.323067746798</v>
      </c>
      <c r="CI74" s="116">
        <f>SUMIFS(Calculations!CN$5:CN$33,Calculations!$G$5:$G$33,1,Calculations!$B$5:$B$33,$B74)</f>
        <v>22775.323067746798</v>
      </c>
    </row>
    <row r="75" spans="1:87">
      <c r="B75" s="101" t="s">
        <v>54</v>
      </c>
      <c r="C75" s="116">
        <f>SUMIFS(Calculations!H$5:H$33,Calculations!$G$5:$G$33,1,Calculations!$B$5:$B$33,$B75)</f>
        <v>51564.293927053899</v>
      </c>
      <c r="D75" s="116">
        <f>SUMIFS(Calculations!I$5:I$33,Calculations!$G$5:$G$33,1,Calculations!$B$5:$B$33,$B75)</f>
        <v>51564.293927053899</v>
      </c>
      <c r="E75" s="116">
        <f>SUMIFS(Calculations!J$5:J$33,Calculations!$G$5:$G$33,1,Calculations!$B$5:$B$33,$B75)</f>
        <v>51564.293927053899</v>
      </c>
      <c r="F75" s="116">
        <f>SUMIFS(Calculations!K$5:K$33,Calculations!$G$5:$G$33,1,Calculations!$B$5:$B$33,$B75)</f>
        <v>51564.293927053899</v>
      </c>
      <c r="G75" s="116">
        <f>SUMIFS(Calculations!L$5:L$33,Calculations!$G$5:$G$33,1,Calculations!$B$5:$B$33,$B75)</f>
        <v>51564.293927053899</v>
      </c>
      <c r="H75" s="116">
        <f>SUMIFS(Calculations!M$5:M$33,Calculations!$G$5:$G$33,1,Calculations!$B$5:$B$33,$B75)</f>
        <v>51564.293927053899</v>
      </c>
      <c r="I75" s="116">
        <f>SUMIFS(Calculations!N$5:N$33,Calculations!$G$5:$G$33,1,Calculations!$B$5:$B$33,$B75)</f>
        <v>51564.293927053899</v>
      </c>
      <c r="J75" s="116">
        <f>SUMIFS(Calculations!O$5:O$33,Calculations!$G$5:$G$33,1,Calculations!$B$5:$B$33,$B75)</f>
        <v>52188.572790987084</v>
      </c>
      <c r="K75" s="116">
        <f>SUMIFS(Calculations!P$5:P$33,Calculations!$G$5:$G$33,1,Calculations!$B$5:$B$33,$B75)</f>
        <v>52188.572790987084</v>
      </c>
      <c r="L75" s="116">
        <f>SUMIFS(Calculations!Q$5:Q$33,Calculations!$G$5:$G$33,1,Calculations!$B$5:$B$33,$B75)</f>
        <v>52188.572790987084</v>
      </c>
      <c r="M75" s="116">
        <f>SUMIFS(Calculations!R$5:R$33,Calculations!$G$5:$G$33,1,Calculations!$B$5:$B$33,$B75)</f>
        <v>52188.572790987084</v>
      </c>
      <c r="N75" s="116">
        <f>SUMIFS(Calculations!S$5:S$33,Calculations!$G$5:$G$33,1,Calculations!$B$5:$B$33,$B75)</f>
        <v>52188.572790987084</v>
      </c>
      <c r="O75" s="116">
        <f>SUMIFS(Calculations!T$5:T$33,Calculations!$G$5:$G$33,1,Calculations!$B$5:$B$33,$B75)</f>
        <v>52188.572790987084</v>
      </c>
      <c r="P75" s="116">
        <f>SUMIFS(Calculations!U$5:U$33,Calculations!$G$5:$G$33,1,Calculations!$B$5:$B$33,$B75)</f>
        <v>52188.572790987084</v>
      </c>
      <c r="Q75" s="116">
        <f>SUMIFS(Calculations!V$5:V$33,Calculations!$G$5:$G$33,1,Calculations!$B$5:$B$33,$B75)</f>
        <v>57195.348466664887</v>
      </c>
      <c r="R75" s="116">
        <f>SUMIFS(Calculations!W$5:W$33,Calculations!$G$5:$G$33,1,Calculations!$B$5:$B$33,$B75)</f>
        <v>57195.348466664887</v>
      </c>
      <c r="S75" s="116">
        <f>SUMIFS(Calculations!X$5:X$33,Calculations!$G$5:$G$33,1,Calculations!$B$5:$B$33,$B75)</f>
        <v>57195.348466664887</v>
      </c>
      <c r="T75" s="116">
        <f>SUMIFS(Calculations!Y$5:Y$33,Calculations!$G$5:$G$33,1,Calculations!$B$5:$B$33,$B75)</f>
        <v>57195.348466664887</v>
      </c>
      <c r="U75" s="116">
        <f>SUMIFS(Calculations!Z$5:Z$33,Calculations!$G$5:$G$33,1,Calculations!$B$5:$B$33,$B75)</f>
        <v>57195.348466664887</v>
      </c>
      <c r="V75" s="116">
        <f>SUMIFS(Calculations!AA$5:AA$33,Calculations!$G$5:$G$33,1,Calculations!$B$5:$B$33,$B75)</f>
        <v>57195.348466664887</v>
      </c>
      <c r="W75" s="116">
        <f>SUMIFS(Calculations!AB$5:AB$33,Calculations!$G$5:$G$33,1,Calculations!$B$5:$B$33,$B75)</f>
        <v>57195.348466664887</v>
      </c>
      <c r="X75" s="116">
        <f>SUMIFS(Calculations!AC$5:AC$33,Calculations!$G$5:$G$33,1,Calculations!$B$5:$B$33,$B75)</f>
        <v>57372.047183894894</v>
      </c>
      <c r="Y75" s="116">
        <f>SUMIFS(Calculations!AD$5:AD$33,Calculations!$G$5:$G$33,1,Calculations!$B$5:$B$33,$B75)</f>
        <v>57372.047183894894</v>
      </c>
      <c r="Z75" s="116">
        <f>SUMIFS(Calculations!AE$5:AE$33,Calculations!$G$5:$G$33,1,Calculations!$B$5:$B$33,$B75)</f>
        <v>57372.047183894894</v>
      </c>
      <c r="AA75" s="116">
        <f>SUMIFS(Calculations!AF$5:AF$33,Calculations!$G$5:$G$33,1,Calculations!$B$5:$B$33,$B75)</f>
        <v>57372.047183894894</v>
      </c>
      <c r="AB75" s="116">
        <f>SUMIFS(Calculations!AG$5:AG$33,Calculations!$G$5:$G$33,1,Calculations!$B$5:$B$33,$B75)</f>
        <v>57372.047183894894</v>
      </c>
      <c r="AC75" s="116">
        <f>SUMIFS(Calculations!AH$5:AH$33,Calculations!$G$5:$G$33,1,Calculations!$B$5:$B$33,$B75)</f>
        <v>57372.047183894894</v>
      </c>
      <c r="AD75" s="116">
        <f>SUMIFS(Calculations!AI$5:AI$33,Calculations!$G$5:$G$33,1,Calculations!$B$5:$B$33,$B75)</f>
        <v>57372.047183894894</v>
      </c>
      <c r="AE75" s="116">
        <f>SUMIFS(Calculations!AJ$5:AJ$33,Calculations!$G$5:$G$33,1,Calculations!$B$5:$B$33,$B75)</f>
        <v>57372.047183894894</v>
      </c>
      <c r="AF75" s="116">
        <f>SUMIFS(Calculations!AK$5:AK$33,Calculations!$G$5:$G$33,1,Calculations!$B$5:$B$33,$B75)</f>
        <v>57372.047183894894</v>
      </c>
      <c r="AG75" s="116">
        <f>SUMIFS(Calculations!AL$5:AL$33,Calculations!$G$5:$G$33,1,Calculations!$B$5:$B$33,$B75)</f>
        <v>57372.047183894894</v>
      </c>
      <c r="AH75" s="116">
        <f>SUMIFS(Calculations!AM$5:AM$33,Calculations!$G$5:$G$33,1,Calculations!$B$5:$B$33,$B75)</f>
        <v>57372.047183894894</v>
      </c>
      <c r="AI75" s="116">
        <f>SUMIFS(Calculations!AN$5:AN$33,Calculations!$G$5:$G$33,1,Calculations!$B$5:$B$33,$B75)</f>
        <v>57372.047183894894</v>
      </c>
      <c r="AJ75" s="116">
        <f>SUMIFS(Calculations!AO$5:AO$33,Calculations!$G$5:$G$33,1,Calculations!$B$5:$B$33,$B75)</f>
        <v>57372.047183894894</v>
      </c>
      <c r="AK75" s="116">
        <f>SUMIFS(Calculations!AP$5:AP$33,Calculations!$G$5:$G$33,1,Calculations!$B$5:$B$33,$B75)</f>
        <v>57372.047183894894</v>
      </c>
      <c r="AL75" s="116">
        <f>SUMIFS(Calculations!AQ$5:AQ$33,Calculations!$G$5:$G$33,1,Calculations!$B$5:$B$33,$B75)</f>
        <v>57372.047183894894</v>
      </c>
      <c r="AM75" s="116">
        <f>SUMIFS(Calculations!AR$5:AR$33,Calculations!$G$5:$G$33,1,Calculations!$B$5:$B$33,$B75)</f>
        <v>57372.047183894894</v>
      </c>
      <c r="AN75" s="116">
        <f>SUMIFS(Calculations!AS$5:AS$33,Calculations!$G$5:$G$33,1,Calculations!$B$5:$B$33,$B75)</f>
        <v>57372.047183894894</v>
      </c>
      <c r="AO75" s="116">
        <f>SUMIFS(Calculations!AT$5:AT$33,Calculations!$G$5:$G$33,1,Calculations!$B$5:$B$33,$B75)</f>
        <v>57372.047183894894</v>
      </c>
      <c r="AP75" s="116">
        <f>SUMIFS(Calculations!AU$5:AU$33,Calculations!$G$5:$G$33,1,Calculations!$B$5:$B$33,$B75)</f>
        <v>57372.047183894894</v>
      </c>
      <c r="AQ75" s="116">
        <f>SUMIFS(Calculations!AV$5:AV$33,Calculations!$G$5:$G$33,1,Calculations!$B$5:$B$33,$B75)</f>
        <v>57372.047183894894</v>
      </c>
      <c r="AR75" s="116">
        <f>SUMIFS(Calculations!AW$5:AW$33,Calculations!$G$5:$G$33,1,Calculations!$B$5:$B$33,$B75)</f>
        <v>57372.047183894894</v>
      </c>
      <c r="AS75" s="116">
        <f>SUMIFS(Calculations!AX$5:AX$33,Calculations!$G$5:$G$33,1,Calculations!$B$5:$B$33,$B75)</f>
        <v>60010.657663264661</v>
      </c>
      <c r="AT75" s="116">
        <f>SUMIFS(Calculations!AY$5:AY$33,Calculations!$G$5:$G$33,1,Calculations!$B$5:$B$33,$B75)</f>
        <v>60010.657663264661</v>
      </c>
      <c r="AU75" s="116">
        <f>SUMIFS(Calculations!AZ$5:AZ$33,Calculations!$G$5:$G$33,1,Calculations!$B$5:$B$33,$B75)</f>
        <v>60010.657663264661</v>
      </c>
      <c r="AV75" s="116">
        <f>SUMIFS(Calculations!BA$5:BA$33,Calculations!$G$5:$G$33,1,Calculations!$B$5:$B$33,$B75)</f>
        <v>60010.657663264661</v>
      </c>
      <c r="AW75" s="116">
        <f>SUMIFS(Calculations!BB$5:BB$33,Calculations!$G$5:$G$33,1,Calculations!$B$5:$B$33,$B75)</f>
        <v>60010.657663264661</v>
      </c>
      <c r="AX75" s="116">
        <f>SUMIFS(Calculations!BC$5:BC$33,Calculations!$G$5:$G$33,1,Calculations!$B$5:$B$33,$B75)</f>
        <v>60010.657663264661</v>
      </c>
      <c r="AY75" s="116">
        <f>SUMIFS(Calculations!BD$5:BD$33,Calculations!$G$5:$G$33,1,Calculations!$B$5:$B$33,$B75)</f>
        <v>60010.657663264661</v>
      </c>
      <c r="AZ75" s="116">
        <f>SUMIFS(Calculations!BE$5:BE$33,Calculations!$G$5:$G$33,1,Calculations!$B$5:$B$33,$B75)</f>
        <v>60034.222467550659</v>
      </c>
      <c r="BA75" s="116">
        <f>SUMIFS(Calculations!BF$5:BF$33,Calculations!$G$5:$G$33,1,Calculations!$B$5:$B$33,$B75)</f>
        <v>60034.222467550659</v>
      </c>
      <c r="BB75" s="116">
        <f>SUMIFS(Calculations!BG$5:BG$33,Calculations!$G$5:$G$33,1,Calculations!$B$5:$B$33,$B75)</f>
        <v>60034.222467550659</v>
      </c>
      <c r="BC75" s="116">
        <f>SUMIFS(Calculations!BH$5:BH$33,Calculations!$G$5:$G$33,1,Calculations!$B$5:$B$33,$B75)</f>
        <v>60034.222467550659</v>
      </c>
      <c r="BD75" s="116">
        <f>SUMIFS(Calculations!BI$5:BI$33,Calculations!$G$5:$G$33,1,Calculations!$B$5:$B$33,$B75)</f>
        <v>60034.222467550659</v>
      </c>
      <c r="BE75" s="116">
        <f>SUMIFS(Calculations!BJ$5:BJ$33,Calculations!$G$5:$G$33,1,Calculations!$B$5:$B$33,$B75)</f>
        <v>60034.222467550659</v>
      </c>
      <c r="BF75" s="116">
        <f>SUMIFS(Calculations!BK$5:BK$33,Calculations!$G$5:$G$33,1,Calculations!$B$5:$B$33,$B75)</f>
        <v>60034.222467550659</v>
      </c>
      <c r="BG75" s="116">
        <f>SUMIFS(Calculations!BL$5:BL$33,Calculations!$G$5:$G$33,1,Calculations!$B$5:$B$33,$B75)</f>
        <v>60034.222467550659</v>
      </c>
      <c r="BH75" s="116">
        <f>SUMIFS(Calculations!BM$5:BM$33,Calculations!$G$5:$G$33,1,Calculations!$B$5:$B$33,$B75)</f>
        <v>60034.222467550659</v>
      </c>
      <c r="BI75" s="116">
        <f>SUMIFS(Calculations!BN$5:BN$33,Calculations!$G$5:$G$33,1,Calculations!$B$5:$B$33,$B75)</f>
        <v>60034.222467550659</v>
      </c>
      <c r="BJ75" s="116">
        <f>SUMIFS(Calculations!BO$5:BO$33,Calculations!$G$5:$G$33,1,Calculations!$B$5:$B$33,$B75)</f>
        <v>60034.222467550659</v>
      </c>
      <c r="BK75" s="116">
        <f>SUMIFS(Calculations!BP$5:BP$33,Calculations!$G$5:$G$33,1,Calculations!$B$5:$B$33,$B75)</f>
        <v>60034.222467550659</v>
      </c>
      <c r="BL75" s="116">
        <f>SUMIFS(Calculations!BQ$5:BQ$33,Calculations!$G$5:$G$33,1,Calculations!$B$5:$B$33,$B75)</f>
        <v>60034.222467550659</v>
      </c>
      <c r="BM75" s="116">
        <f>SUMIFS(Calculations!BR$5:BR$33,Calculations!$G$5:$G$33,1,Calculations!$B$5:$B$33,$B75)</f>
        <v>60034.222467550659</v>
      </c>
      <c r="BN75" s="116">
        <f>SUMIFS(Calculations!BS$5:BS$33,Calculations!$G$5:$G$33,1,Calculations!$B$5:$B$33,$B75)</f>
        <v>60034.222467550659</v>
      </c>
      <c r="BO75" s="116">
        <f>SUMIFS(Calculations!BT$5:BT$33,Calculations!$G$5:$G$33,1,Calculations!$B$5:$B$33,$B75)</f>
        <v>60034.222467550659</v>
      </c>
      <c r="BP75" s="116">
        <f>SUMIFS(Calculations!BU$5:BU$33,Calculations!$G$5:$G$33,1,Calculations!$B$5:$B$33,$B75)</f>
        <v>60034.222467550659</v>
      </c>
      <c r="BQ75" s="116">
        <f>SUMIFS(Calculations!BV$5:BV$33,Calculations!$G$5:$G$33,1,Calculations!$B$5:$B$33,$B75)</f>
        <v>60034.222467550659</v>
      </c>
      <c r="BR75" s="116">
        <f>SUMIFS(Calculations!BW$5:BW$33,Calculations!$G$5:$G$33,1,Calculations!$B$5:$B$33,$B75)</f>
        <v>60034.222467550659</v>
      </c>
      <c r="BS75" s="116">
        <f>SUMIFS(Calculations!BX$5:BX$33,Calculations!$G$5:$G$33,1,Calculations!$B$5:$B$33,$B75)</f>
        <v>60034.222467550659</v>
      </c>
      <c r="BT75" s="116">
        <f>SUMIFS(Calculations!BY$5:BY$33,Calculations!$G$5:$G$33,1,Calculations!$B$5:$B$33,$B75)</f>
        <v>60034.222467550659</v>
      </c>
      <c r="BU75" s="116">
        <f>SUMIFS(Calculations!BZ$5:BZ$33,Calculations!$G$5:$G$33,1,Calculations!$B$5:$B$33,$B75)</f>
        <v>60034.222467550659</v>
      </c>
      <c r="BV75" s="116">
        <f>SUMIFS(Calculations!CA$5:CA$33,Calculations!$G$5:$G$33,1,Calculations!$B$5:$B$33,$B75)</f>
        <v>60034.222467550659</v>
      </c>
      <c r="BW75" s="116">
        <f>SUMIFS(Calculations!CB$5:CB$33,Calculations!$G$5:$G$33,1,Calculations!$B$5:$B$33,$B75)</f>
        <v>60034.222467550659</v>
      </c>
      <c r="BX75" s="116">
        <f>SUMIFS(Calculations!CC$5:CC$33,Calculations!$G$5:$G$33,1,Calculations!$B$5:$B$33,$B75)</f>
        <v>60034.222467550659</v>
      </c>
      <c r="BY75" s="116">
        <f>SUMIFS(Calculations!CD$5:CD$33,Calculations!$G$5:$G$33,1,Calculations!$B$5:$B$33,$B75)</f>
        <v>60034.222467550659</v>
      </c>
      <c r="BZ75" s="116">
        <f>SUMIFS(Calculations!CE$5:CE$33,Calculations!$G$5:$G$33,1,Calculations!$B$5:$B$33,$B75)</f>
        <v>60034.222467550659</v>
      </c>
      <c r="CA75" s="116">
        <f>SUMIFS(Calculations!CF$5:CF$33,Calculations!$G$5:$G$33,1,Calculations!$B$5:$B$33,$B75)</f>
        <v>60034.222467550659</v>
      </c>
      <c r="CB75" s="116">
        <f>SUMIFS(Calculations!CG$5:CG$33,Calculations!$G$5:$G$33,1,Calculations!$B$5:$B$33,$B75)</f>
        <v>55261.113360259609</v>
      </c>
      <c r="CC75" s="116">
        <f>SUMIFS(Calculations!CH$5:CH$33,Calculations!$G$5:$G$33,1,Calculations!$B$5:$B$33,$B75)</f>
        <v>55261.113360259609</v>
      </c>
      <c r="CD75" s="116">
        <f>SUMIFS(Calculations!CI$5:CI$33,Calculations!$G$5:$G$33,1,Calculations!$B$5:$B$33,$B75)</f>
        <v>55261.113360259609</v>
      </c>
      <c r="CE75" s="116">
        <f>SUMIFS(Calculations!CJ$5:CJ$33,Calculations!$G$5:$G$33,1,Calculations!$B$5:$B$33,$B75)</f>
        <v>55261.113360259609</v>
      </c>
      <c r="CF75" s="116">
        <f>SUMIFS(Calculations!CK$5:CK$33,Calculations!$G$5:$G$33,1,Calculations!$B$5:$B$33,$B75)</f>
        <v>55261.113360259609</v>
      </c>
      <c r="CG75" s="116">
        <f>SUMIFS(Calculations!CL$5:CL$33,Calculations!$G$5:$G$33,1,Calculations!$B$5:$B$33,$B75)</f>
        <v>55261.113360259609</v>
      </c>
      <c r="CH75" s="116">
        <f>SUMIFS(Calculations!CM$5:CM$33,Calculations!$G$5:$G$33,1,Calculations!$B$5:$B$33,$B75)</f>
        <v>55261.113360259609</v>
      </c>
      <c r="CI75" s="116">
        <f>SUMIFS(Calculations!CN$5:CN$33,Calculations!$G$5:$G$33,1,Calculations!$B$5:$B$33,$B75)</f>
        <v>55261.113360259609</v>
      </c>
    </row>
    <row r="78" spans="1:87">
      <c r="B78" s="142" t="s">
        <v>434</v>
      </c>
    </row>
    <row r="79" spans="1:87">
      <c r="A79" s="4">
        <v>6</v>
      </c>
      <c r="B79" s="3" t="s">
        <v>24</v>
      </c>
    </row>
    <row r="81" spans="2:87">
      <c r="B81" s="114" t="s">
        <v>20</v>
      </c>
      <c r="C81" s="115">
        <f t="shared" ref="C81:AR81" si="3">C$4</f>
        <v>44095</v>
      </c>
      <c r="D81" s="115">
        <f t="shared" si="3"/>
        <v>44096</v>
      </c>
      <c r="E81" s="115">
        <f t="shared" si="3"/>
        <v>44097</v>
      </c>
      <c r="F81" s="115">
        <f t="shared" si="3"/>
        <v>44098</v>
      </c>
      <c r="G81" s="115">
        <f t="shared" si="3"/>
        <v>44099</v>
      </c>
      <c r="H81" s="115">
        <f t="shared" si="3"/>
        <v>44100</v>
      </c>
      <c r="I81" s="115">
        <f t="shared" si="3"/>
        <v>44101</v>
      </c>
      <c r="J81" s="115">
        <f t="shared" si="3"/>
        <v>44102</v>
      </c>
      <c r="K81" s="115">
        <f t="shared" si="3"/>
        <v>44103</v>
      </c>
      <c r="L81" s="115">
        <f t="shared" si="3"/>
        <v>44104</v>
      </c>
      <c r="M81" s="115">
        <f t="shared" si="3"/>
        <v>44105</v>
      </c>
      <c r="N81" s="115">
        <f t="shared" si="3"/>
        <v>44106</v>
      </c>
      <c r="O81" s="115">
        <f t="shared" si="3"/>
        <v>44107</v>
      </c>
      <c r="P81" s="115">
        <f t="shared" si="3"/>
        <v>44108</v>
      </c>
      <c r="Q81" s="115">
        <f t="shared" si="3"/>
        <v>44109</v>
      </c>
      <c r="R81" s="115">
        <f t="shared" si="3"/>
        <v>44110</v>
      </c>
      <c r="S81" s="115">
        <f t="shared" si="3"/>
        <v>44111</v>
      </c>
      <c r="T81" s="115">
        <f t="shared" si="3"/>
        <v>44112</v>
      </c>
      <c r="U81" s="115">
        <f t="shared" si="3"/>
        <v>44113</v>
      </c>
      <c r="V81" s="115">
        <f t="shared" si="3"/>
        <v>44114</v>
      </c>
      <c r="W81" s="115">
        <f t="shared" si="3"/>
        <v>44115</v>
      </c>
      <c r="X81" s="115">
        <f t="shared" si="3"/>
        <v>44116</v>
      </c>
      <c r="Y81" s="115">
        <f t="shared" si="3"/>
        <v>44117</v>
      </c>
      <c r="Z81" s="115">
        <f t="shared" si="3"/>
        <v>44118</v>
      </c>
      <c r="AA81" s="115">
        <f t="shared" si="3"/>
        <v>44119</v>
      </c>
      <c r="AB81" s="115">
        <f t="shared" si="3"/>
        <v>44120</v>
      </c>
      <c r="AC81" s="115">
        <f t="shared" si="3"/>
        <v>44121</v>
      </c>
      <c r="AD81" s="115">
        <f t="shared" si="3"/>
        <v>44122</v>
      </c>
      <c r="AE81" s="115">
        <f t="shared" si="3"/>
        <v>44123</v>
      </c>
      <c r="AF81" s="115">
        <f t="shared" si="3"/>
        <v>44124</v>
      </c>
      <c r="AG81" s="115">
        <f t="shared" si="3"/>
        <v>44125</v>
      </c>
      <c r="AH81" s="115">
        <f t="shared" si="3"/>
        <v>44126</v>
      </c>
      <c r="AI81" s="115">
        <f t="shared" si="3"/>
        <v>44127</v>
      </c>
      <c r="AJ81" s="115">
        <f t="shared" si="3"/>
        <v>44128</v>
      </c>
      <c r="AK81" s="115">
        <f t="shared" si="3"/>
        <v>44129</v>
      </c>
      <c r="AL81" s="115">
        <f t="shared" si="3"/>
        <v>44130</v>
      </c>
      <c r="AM81" s="115">
        <f t="shared" si="3"/>
        <v>44131</v>
      </c>
      <c r="AN81" s="115">
        <f t="shared" si="3"/>
        <v>44132</v>
      </c>
      <c r="AO81" s="115">
        <f t="shared" si="3"/>
        <v>44133</v>
      </c>
      <c r="AP81" s="115">
        <f t="shared" si="3"/>
        <v>44134</v>
      </c>
      <c r="AQ81" s="115">
        <f t="shared" si="3"/>
        <v>44135</v>
      </c>
      <c r="AR81" s="115">
        <f t="shared" si="3"/>
        <v>44136</v>
      </c>
      <c r="AS81" s="115">
        <v>44137</v>
      </c>
      <c r="AT81" s="115">
        <v>44138</v>
      </c>
      <c r="AU81" s="115">
        <v>44139</v>
      </c>
      <c r="AV81" s="115">
        <v>44140</v>
      </c>
      <c r="AW81" s="115">
        <v>44141</v>
      </c>
      <c r="AX81" s="115">
        <v>44142</v>
      </c>
      <c r="AY81" s="115">
        <v>44143</v>
      </c>
      <c r="AZ81" s="115">
        <v>44144</v>
      </c>
      <c r="BA81" s="115">
        <v>44145</v>
      </c>
      <c r="BB81" s="115">
        <v>44146</v>
      </c>
      <c r="BC81" s="115">
        <v>44147</v>
      </c>
      <c r="BD81" s="115">
        <v>44148</v>
      </c>
      <c r="BE81" s="115">
        <v>44149</v>
      </c>
      <c r="BF81" s="115">
        <v>44150</v>
      </c>
      <c r="BG81" s="115">
        <v>44151</v>
      </c>
      <c r="BH81" s="115">
        <v>44152</v>
      </c>
      <c r="BI81" s="115">
        <v>44153</v>
      </c>
      <c r="BJ81" s="115">
        <v>44154</v>
      </c>
      <c r="BK81" s="115">
        <v>44155</v>
      </c>
      <c r="BL81" s="115">
        <v>44156</v>
      </c>
      <c r="BM81" s="115">
        <v>44157</v>
      </c>
      <c r="BN81" s="115">
        <v>44158</v>
      </c>
      <c r="BO81" s="115">
        <v>44159</v>
      </c>
      <c r="BP81" s="115">
        <v>44160</v>
      </c>
      <c r="BQ81" s="115">
        <v>44161</v>
      </c>
      <c r="BR81" s="115">
        <v>44162</v>
      </c>
      <c r="BS81" s="115">
        <v>44163</v>
      </c>
      <c r="BT81" s="115">
        <v>44164</v>
      </c>
      <c r="BU81" s="115">
        <v>44165</v>
      </c>
      <c r="BV81" s="115">
        <v>44166</v>
      </c>
      <c r="BW81" s="115">
        <v>44167</v>
      </c>
      <c r="BX81" s="115">
        <v>44168</v>
      </c>
      <c r="BY81" s="115">
        <v>44169</v>
      </c>
      <c r="BZ81" s="115">
        <v>44170</v>
      </c>
      <c r="CA81" s="115">
        <v>44171</v>
      </c>
      <c r="CB81" s="115">
        <v>44172</v>
      </c>
      <c r="CC81" s="115">
        <v>44173</v>
      </c>
      <c r="CD81" s="115">
        <v>44174</v>
      </c>
      <c r="CE81" s="115">
        <v>44175</v>
      </c>
      <c r="CF81" s="115">
        <v>44176</v>
      </c>
      <c r="CG81" s="115">
        <v>44177</v>
      </c>
      <c r="CH81" s="115">
        <v>44178</v>
      </c>
      <c r="CI81" s="115">
        <v>44179</v>
      </c>
    </row>
    <row r="83" spans="2:87">
      <c r="B83" s="101" t="s">
        <v>25</v>
      </c>
      <c r="C83" s="116" t="e">
        <f>INDEX(Calculations!$85:$85,MATCH(C$81,Calculations!$83:$83,0))</f>
        <v>#REF!</v>
      </c>
      <c r="D83" s="116" t="e">
        <f>INDEX(Calculations!$85:$85,MATCH(D$81,Calculations!$83:$83,0))</f>
        <v>#REF!</v>
      </c>
      <c r="E83" s="116" t="e">
        <f>INDEX(Calculations!$85:$85,MATCH(E$81,Calculations!$83:$83,0))</f>
        <v>#REF!</v>
      </c>
      <c r="F83" s="116" t="e">
        <f>INDEX(Calculations!$85:$85,MATCH(F$81,Calculations!$83:$83,0))</f>
        <v>#REF!</v>
      </c>
      <c r="G83" s="116" t="e">
        <f>INDEX(Calculations!$85:$85,MATCH(G$81,Calculations!$83:$83,0))</f>
        <v>#REF!</v>
      </c>
      <c r="H83" s="116" t="e">
        <f>INDEX(Calculations!$85:$85,MATCH(H$81,Calculations!$83:$83,0))</f>
        <v>#REF!</v>
      </c>
      <c r="I83" s="116" t="e">
        <f>INDEX(Calculations!$85:$85,MATCH(I$81,Calculations!$83:$83,0))</f>
        <v>#REF!</v>
      </c>
      <c r="J83" s="116" t="e">
        <f>INDEX(Calculations!$85:$85,MATCH(J$81,Calculations!$83:$83,0))</f>
        <v>#REF!</v>
      </c>
      <c r="K83" s="116" t="e">
        <f>INDEX(Calculations!$85:$85,MATCH(K$81,Calculations!$83:$83,0))</f>
        <v>#REF!</v>
      </c>
      <c r="L83" s="116" t="e">
        <f>INDEX(Calculations!$85:$85,MATCH(L$81,Calculations!$83:$83,0))</f>
        <v>#REF!</v>
      </c>
      <c r="M83" s="116" t="e">
        <f>INDEX(Calculations!$85:$85,MATCH(M$81,Calculations!$83:$83,0))</f>
        <v>#REF!</v>
      </c>
      <c r="N83" s="116" t="e">
        <f>INDEX(Calculations!$85:$85,MATCH(N$81,Calculations!$83:$83,0))</f>
        <v>#REF!</v>
      </c>
      <c r="O83" s="116" t="e">
        <f>INDEX(Calculations!$85:$85,MATCH(O$81,Calculations!$83:$83,0))</f>
        <v>#REF!</v>
      </c>
      <c r="P83" s="116" t="e">
        <f>INDEX(Calculations!$85:$85,MATCH(P$81,Calculations!$83:$83,0))</f>
        <v>#REF!</v>
      </c>
      <c r="Q83" s="116" t="e">
        <f>INDEX(Calculations!$85:$85,MATCH(Q$81,Calculations!$83:$83,0))</f>
        <v>#REF!</v>
      </c>
      <c r="R83" s="116" t="e">
        <f>INDEX(Calculations!$85:$85,MATCH(R$81,Calculations!$83:$83,0))</f>
        <v>#REF!</v>
      </c>
      <c r="S83" s="116" t="e">
        <f>INDEX(Calculations!$85:$85,MATCH(S$81,Calculations!$83:$83,0))</f>
        <v>#REF!</v>
      </c>
      <c r="T83" s="116" t="e">
        <f>INDEX(Calculations!$85:$85,MATCH(T$81,Calculations!$83:$83,0))</f>
        <v>#REF!</v>
      </c>
      <c r="U83" s="116" t="e">
        <f>INDEX(Calculations!$85:$85,MATCH(U$81,Calculations!$83:$83,0))</f>
        <v>#REF!</v>
      </c>
      <c r="V83" s="116" t="e">
        <f>INDEX(Calculations!$85:$85,MATCH(V$81,Calculations!$83:$83,0))</f>
        <v>#REF!</v>
      </c>
      <c r="W83" s="116" t="e">
        <f>INDEX(Calculations!$85:$85,MATCH(W$81,Calculations!$83:$83,0))</f>
        <v>#REF!</v>
      </c>
      <c r="X83" s="116">
        <f>INDEX(Calculations!$85:$85,MATCH(X$81,Calculations!$83:$83,0))</f>
        <v>315810</v>
      </c>
      <c r="Y83" s="116">
        <f>INDEX(Calculations!$85:$85,MATCH(Y$81,Calculations!$83:$83,0))</f>
        <v>321310</v>
      </c>
      <c r="Z83" s="116">
        <f>INDEX(Calculations!$85:$85,MATCH(Z$81,Calculations!$83:$83,0))</f>
        <v>323810</v>
      </c>
      <c r="AA83" s="116">
        <f>INDEX(Calculations!$85:$85,MATCH(AA$81,Calculations!$83:$83,0))</f>
        <v>353310</v>
      </c>
      <c r="AB83" s="116">
        <f>INDEX(Calculations!$85:$85,MATCH(AB$81,Calculations!$83:$83,0))</f>
        <v>360810</v>
      </c>
      <c r="AC83" s="116">
        <f>INDEX(Calculations!$85:$85,MATCH(AC$81,Calculations!$83:$83,0))</f>
        <v>363310</v>
      </c>
      <c r="AD83" s="116">
        <f>INDEX(Calculations!$85:$85,MATCH(AD$81,Calculations!$83:$83,0))</f>
        <v>363310</v>
      </c>
      <c r="AE83" s="116">
        <f>INDEX(Calculations!$85:$85,MATCH(AE$81,Calculations!$83:$83,0))</f>
        <v>381700</v>
      </c>
      <c r="AF83" s="116">
        <f>INDEX(Calculations!$85:$85,MATCH(AF$81,Calculations!$83:$83,0))</f>
        <v>386700</v>
      </c>
      <c r="AG83" s="116">
        <f>INDEX(Calculations!$85:$85,MATCH(AG$81,Calculations!$83:$83,0))</f>
        <v>396700</v>
      </c>
      <c r="AH83" s="116">
        <f>INDEX(Calculations!$85:$85,MATCH(AH$81,Calculations!$83:$83,0))</f>
        <v>387700</v>
      </c>
      <c r="AI83" s="116">
        <f>INDEX(Calculations!$85:$85,MATCH(AI$81,Calculations!$83:$83,0))</f>
        <v>397700</v>
      </c>
      <c r="AJ83" s="116">
        <f>INDEX(Calculations!$85:$85,MATCH(AJ$81,Calculations!$83:$83,0))</f>
        <v>402700</v>
      </c>
      <c r="AK83" s="116">
        <f>INDEX(Calculations!$85:$85,MATCH(AK$81,Calculations!$83:$83,0))</f>
        <v>405700</v>
      </c>
      <c r="AL83" s="116">
        <f>INDEX(Calculations!$85:$85,MATCH(AL$81,Calculations!$83:$83,0))</f>
        <v>427632</v>
      </c>
      <c r="AM83" s="116">
        <f>INDEX(Calculations!$85:$85,MATCH(AM$81,Calculations!$83:$83,0))</f>
        <v>437053</v>
      </c>
      <c r="AN83" s="116">
        <f>INDEX(Calculations!$85:$85,MATCH(AN$81,Calculations!$83:$83,0))</f>
        <v>438978</v>
      </c>
      <c r="AO83" s="116">
        <f>INDEX(Calculations!$85:$85,MATCH(AO$81,Calculations!$83:$83,0))</f>
        <v>464287.00000000006</v>
      </c>
      <c r="AP83" s="116">
        <f>INDEX(Calculations!$85:$85,MATCH(AP$81,Calculations!$83:$83,0))</f>
        <v>476880.00000000006</v>
      </c>
      <c r="AQ83" s="116">
        <f>INDEX(Calculations!$85:$85,MATCH(AQ$81,Calculations!$83:$83,0))</f>
        <v>535145</v>
      </c>
      <c r="AR83" s="116" t="e">
        <f>INDEX(Calculations!$85:$85,MATCH(AR$81,Calculations!$83:$83,0))</f>
        <v>#N/A</v>
      </c>
      <c r="AS83" s="116">
        <f>INDEX(Calculations!$85:$85,MATCH(AS$81,Calculations!$83:$83,0))</f>
        <v>555821.60952380951</v>
      </c>
      <c r="AT83" s="116" t="e">
        <f>INDEX(Calculations!$85:$85,MATCH(AT$81,Calculations!$83:$83,0))</f>
        <v>#N/A</v>
      </c>
      <c r="AU83" s="116" t="e">
        <f>INDEX(Calculations!$85:$85,MATCH(AU$81,Calculations!$83:$83,0))</f>
        <v>#N/A</v>
      </c>
      <c r="AV83" s="116" t="e">
        <f>INDEX(Calculations!$85:$85,MATCH(AV$81,Calculations!$83:$83,0))</f>
        <v>#N/A</v>
      </c>
      <c r="AW83" s="116" t="e">
        <f>INDEX(Calculations!$85:$85,MATCH(AW$81,Calculations!$83:$83,0))</f>
        <v>#N/A</v>
      </c>
      <c r="AX83" s="116" t="e">
        <f>INDEX(Calculations!$85:$85,MATCH(AX$81,Calculations!$83:$83,0))</f>
        <v>#N/A</v>
      </c>
      <c r="AY83" s="116" t="e">
        <f>INDEX(Calculations!$85:$85,MATCH(AY$81,Calculations!$83:$83,0))</f>
        <v>#N/A</v>
      </c>
      <c r="AZ83" s="116">
        <f>INDEX(Calculations!$85:$85,MATCH(AZ$81,Calculations!$83:$83,0))</f>
        <v>581999.22857142845</v>
      </c>
      <c r="BA83" s="116" t="e">
        <f>INDEX(Calculations!$85:$85,MATCH(BA$81,Calculations!$83:$83,0))</f>
        <v>#N/A</v>
      </c>
      <c r="BB83" s="116" t="e">
        <f>INDEX(Calculations!$85:$85,MATCH(BB$81,Calculations!$83:$83,0))</f>
        <v>#N/A</v>
      </c>
      <c r="BC83" s="116" t="e">
        <f>INDEX(Calculations!$85:$85,MATCH(BC$81,Calculations!$83:$83,0))</f>
        <v>#N/A</v>
      </c>
      <c r="BD83" s="116" t="e">
        <f>INDEX(Calculations!$85:$85,MATCH(BD$81,Calculations!$83:$83,0))</f>
        <v>#N/A</v>
      </c>
      <c r="BE83" s="116" t="e">
        <f>INDEX(Calculations!$85:$85,MATCH(BE$81,Calculations!$83:$83,0))</f>
        <v>#N/A</v>
      </c>
      <c r="BF83" s="116" t="e">
        <f>INDEX(Calculations!$85:$85,MATCH(BF$81,Calculations!$83:$83,0))</f>
        <v>#N/A</v>
      </c>
      <c r="BG83" s="116">
        <f>INDEX(Calculations!$85:$85,MATCH(BG$81,Calculations!$83:$83,0))</f>
        <v>601527.32380952372</v>
      </c>
      <c r="BH83" s="116" t="e">
        <f>INDEX(Calculations!$85:$85,MATCH(BH$81,Calculations!$83:$83,0))</f>
        <v>#N/A</v>
      </c>
      <c r="BI83" s="116" t="e">
        <f>INDEX(Calculations!$85:$85,MATCH(BI$81,Calculations!$83:$83,0))</f>
        <v>#N/A</v>
      </c>
      <c r="BJ83" s="116" t="e">
        <f>INDEX(Calculations!$85:$85,MATCH(BJ$81,Calculations!$83:$83,0))</f>
        <v>#N/A</v>
      </c>
      <c r="BK83" s="116" t="e">
        <f>INDEX(Calculations!$85:$85,MATCH(BK$81,Calculations!$83:$83,0))</f>
        <v>#N/A</v>
      </c>
      <c r="BL83" s="116" t="e">
        <f>INDEX(Calculations!$85:$85,MATCH(BL$81,Calculations!$83:$83,0))</f>
        <v>#N/A</v>
      </c>
      <c r="BM83" s="116" t="e">
        <f>INDEX(Calculations!$85:$85,MATCH(BM$81,Calculations!$83:$83,0))</f>
        <v>#N/A</v>
      </c>
      <c r="BN83" s="116">
        <f>INDEX(Calculations!$85:$85,MATCH(BN$81,Calculations!$83:$83,0))</f>
        <v>638149.22857142857</v>
      </c>
      <c r="BO83" s="116" t="e">
        <f>INDEX(Calculations!$85:$85,MATCH(BO$81,Calculations!$83:$83,0))</f>
        <v>#N/A</v>
      </c>
      <c r="BP83" s="116" t="e">
        <f>INDEX(Calculations!$85:$85,MATCH(BP$81,Calculations!$83:$83,0))</f>
        <v>#N/A</v>
      </c>
      <c r="BQ83" s="116" t="e">
        <f>INDEX(Calculations!$85:$85,MATCH(BQ$81,Calculations!$83:$83,0))</f>
        <v>#N/A</v>
      </c>
      <c r="BR83" s="116" t="e">
        <f>INDEX(Calculations!$85:$85,MATCH(BR$81,Calculations!$83:$83,0))</f>
        <v>#N/A</v>
      </c>
      <c r="BS83" s="116" t="e">
        <f>INDEX(Calculations!$85:$85,MATCH(BS$81,Calculations!$83:$83,0))</f>
        <v>#N/A</v>
      </c>
      <c r="BT83" s="116" t="e">
        <f>INDEX(Calculations!$85:$85,MATCH(BT$81,Calculations!$83:$83,0))</f>
        <v>#N/A</v>
      </c>
      <c r="BU83" s="116">
        <f>INDEX(Calculations!$85:$85,MATCH(BU$81,Calculations!$83:$83,0))</f>
        <v>687532.34285714279</v>
      </c>
      <c r="BV83" s="116" t="e">
        <f>INDEX(Calculations!$85:$85,MATCH(BV$81,Calculations!$83:$83,0))</f>
        <v>#N/A</v>
      </c>
      <c r="BW83" s="116" t="e">
        <f>INDEX(Calculations!$85:$85,MATCH(BW$81,Calculations!$83:$83,0))</f>
        <v>#N/A</v>
      </c>
      <c r="BX83" s="116" t="e">
        <f>INDEX(Calculations!$85:$85,MATCH(BX$81,Calculations!$83:$83,0))</f>
        <v>#N/A</v>
      </c>
      <c r="BY83" s="116" t="e">
        <f>INDEX(Calculations!$85:$85,MATCH(BY$81,Calculations!$83:$83,0))</f>
        <v>#N/A</v>
      </c>
      <c r="BZ83" s="116" t="e">
        <f>INDEX(Calculations!$85:$85,MATCH(BZ$81,Calculations!$83:$83,0))</f>
        <v>#N/A</v>
      </c>
      <c r="CA83" s="116" t="e">
        <f>INDEX(Calculations!$85:$85,MATCH(CA$81,Calculations!$83:$83,0))</f>
        <v>#N/A</v>
      </c>
      <c r="CB83" s="116">
        <f>INDEX(Calculations!$85:$85,MATCH(CB$81,Calculations!$83:$83,0))</f>
        <v>763761.1333333333</v>
      </c>
      <c r="CC83" s="116" t="e">
        <f>INDEX(Calculations!$85:$85,MATCH(CC$81,Calculations!$83:$83,0))</f>
        <v>#N/A</v>
      </c>
      <c r="CD83" s="116" t="e">
        <f>INDEX(Calculations!$85:$85,MATCH(CD$81,Calculations!$83:$83,0))</f>
        <v>#N/A</v>
      </c>
      <c r="CE83" s="116" t="e">
        <f>INDEX(Calculations!$85:$85,MATCH(CE$81,Calculations!$83:$83,0))</f>
        <v>#N/A</v>
      </c>
      <c r="CF83" s="116" t="e">
        <f>INDEX(Calculations!$85:$85,MATCH(CF$81,Calculations!$83:$83,0))</f>
        <v>#N/A</v>
      </c>
      <c r="CG83" s="116" t="e">
        <f>INDEX(Calculations!$85:$85,MATCH(CG$81,Calculations!$83:$83,0))</f>
        <v>#N/A</v>
      </c>
      <c r="CH83" s="116" t="e">
        <f>INDEX(Calculations!$85:$85,MATCH(CH$81,Calculations!$83:$83,0))</f>
        <v>#N/A</v>
      </c>
      <c r="CI83" s="116">
        <f>INDEX(Calculations!$85:$85,MATCH(CI$81,Calculations!$83:$83,0))</f>
        <v>835767.08571428573</v>
      </c>
    </row>
    <row r="84" spans="2:87">
      <c r="B84" s="101" t="s">
        <v>38</v>
      </c>
      <c r="C84" s="116">
        <f>SUMIFS(Calculations!H$45:H$73,Calculations!$G$45:$G$73,1,Calculations!$B$45:$B$73,$B84)</f>
        <v>0</v>
      </c>
      <c r="D84" s="116">
        <f>SUMIFS(Calculations!I$45:I$73,Calculations!$G$45:$G$73,1,Calculations!$B$45:$B$73,$B84)</f>
        <v>0</v>
      </c>
      <c r="E84" s="116">
        <f>SUMIFS(Calculations!J$45:J$73,Calculations!$G$45:$G$73,1,Calculations!$B$45:$B$73,$B84)</f>
        <v>0</v>
      </c>
      <c r="F84" s="116">
        <f>SUMIFS(Calculations!K$45:K$73,Calculations!$G$45:$G$73,1,Calculations!$B$45:$B$73,$B84)</f>
        <v>0</v>
      </c>
      <c r="G84" s="116">
        <f>SUMIFS(Calculations!L$45:L$73,Calculations!$G$45:$G$73,1,Calculations!$B$45:$B$73,$B84)</f>
        <v>0</v>
      </c>
      <c r="H84" s="116">
        <f>SUMIFS(Calculations!M$45:M$73,Calculations!$G$45:$G$73,1,Calculations!$B$45:$B$73,$B84)</f>
        <v>0</v>
      </c>
      <c r="I84" s="116">
        <f>SUMIFS(Calculations!N$45:N$73,Calculations!$G$45:$G$73,1,Calculations!$B$45:$B$73,$B84)</f>
        <v>0</v>
      </c>
      <c r="J84" s="116">
        <f>SUMIFS(Calculations!O$45:O$73,Calculations!$G$45:$G$73,1,Calculations!$B$45:$B$73,$B84)</f>
        <v>0</v>
      </c>
      <c r="K84" s="116">
        <f>SUMIFS(Calculations!P$45:P$73,Calculations!$G$45:$G$73,1,Calculations!$B$45:$B$73,$B84)</f>
        <v>0</v>
      </c>
      <c r="L84" s="116">
        <f>SUMIFS(Calculations!Q$45:Q$73,Calculations!$G$45:$G$73,1,Calculations!$B$45:$B$73,$B84)</f>
        <v>0</v>
      </c>
      <c r="M84" s="116">
        <f>SUMIFS(Calculations!R$45:R$73,Calculations!$G$45:$G$73,1,Calculations!$B$45:$B$73,$B84)</f>
        <v>0</v>
      </c>
      <c r="N84" s="116">
        <f>SUMIFS(Calculations!S$45:S$73,Calculations!$G$45:$G$73,1,Calculations!$B$45:$B$73,$B84)</f>
        <v>0</v>
      </c>
      <c r="O84" s="116">
        <f>SUMIFS(Calculations!T$45:T$73,Calculations!$G$45:$G$73,1,Calculations!$B$45:$B$73,$B84)</f>
        <v>0</v>
      </c>
      <c r="P84" s="116">
        <f>SUMIFS(Calculations!U$45:U$73,Calculations!$G$45:$G$73,1,Calculations!$B$45:$B$73,$B84)</f>
        <v>0</v>
      </c>
      <c r="Q84" s="116">
        <f>SUMIFS(Calculations!V$45:V$73,Calculations!$G$45:$G$73,1,Calculations!$B$45:$B$73,$B84)</f>
        <v>0</v>
      </c>
      <c r="R84" s="116">
        <f>SUMIFS(Calculations!W$45:W$73,Calculations!$G$45:$G$73,1,Calculations!$B$45:$B$73,$B84)</f>
        <v>0</v>
      </c>
      <c r="S84" s="116">
        <f>SUMIFS(Calculations!X$45:X$73,Calculations!$G$45:$G$73,1,Calculations!$B$45:$B$73,$B84)</f>
        <v>0</v>
      </c>
      <c r="T84" s="116">
        <f>SUMIFS(Calculations!Y$45:Y$73,Calculations!$G$45:$G$73,1,Calculations!$B$45:$B$73,$B84)</f>
        <v>0</v>
      </c>
      <c r="U84" s="116">
        <f>SUMIFS(Calculations!Z$45:Z$73,Calculations!$G$45:$G$73,1,Calculations!$B$45:$B$73,$B84)</f>
        <v>0</v>
      </c>
      <c r="V84" s="116">
        <f>SUMIFS(Calculations!AA$45:AA$73,Calculations!$G$45:$G$73,1,Calculations!$B$45:$B$73,$B84)</f>
        <v>0</v>
      </c>
      <c r="W84" s="116">
        <f>SUMIFS(Calculations!AB$45:AB$73,Calculations!$G$45:$G$73,1,Calculations!$B$45:$B$73,$B84)</f>
        <v>0</v>
      </c>
      <c r="X84" s="116">
        <f>SUMIFS(Calculations!AC$45:AC$73,Calculations!$G$45:$G$73,1,Calculations!$B$45:$B$73,$B84)</f>
        <v>0</v>
      </c>
      <c r="Y84" s="116">
        <f>SUMIFS(Calculations!AD$45:AD$73,Calculations!$G$45:$G$73,1,Calculations!$B$45:$B$73,$B84)</f>
        <v>0</v>
      </c>
      <c r="Z84" s="116">
        <f>SUMIFS(Calculations!AE$45:AE$73,Calculations!$G$45:$G$73,1,Calculations!$B$45:$B$73,$B84)</f>
        <v>0</v>
      </c>
      <c r="AA84" s="116">
        <f>SUMIFS(Calculations!AF$45:AF$73,Calculations!$G$45:$G$73,1,Calculations!$B$45:$B$73,$B84)</f>
        <v>0</v>
      </c>
      <c r="AB84" s="116">
        <f>SUMIFS(Calculations!AG$45:AG$73,Calculations!$G$45:$G$73,1,Calculations!$B$45:$B$73,$B84)</f>
        <v>0</v>
      </c>
      <c r="AC84" s="116">
        <f>SUMIFS(Calculations!AH$45:AH$73,Calculations!$G$45:$G$73,1,Calculations!$B$45:$B$73,$B84)</f>
        <v>0</v>
      </c>
      <c r="AD84" s="116">
        <f>SUMIFS(Calculations!AI$45:AI$73,Calculations!$G$45:$G$73,1,Calculations!$B$45:$B$73,$B84)</f>
        <v>0</v>
      </c>
      <c r="AE84" s="116">
        <f>SUMIFS(Calculations!AJ$45:AJ$73,Calculations!$G$45:$G$73,1,Calculations!$B$45:$B$73,$B84)</f>
        <v>0</v>
      </c>
      <c r="AF84" s="116">
        <f>SUMIFS(Calculations!AK$45:AK$73,Calculations!$G$45:$G$73,1,Calculations!$B$45:$B$73,$B84)</f>
        <v>0</v>
      </c>
      <c r="AG84" s="116">
        <f>SUMIFS(Calculations!AL$45:AL$73,Calculations!$G$45:$G$73,1,Calculations!$B$45:$B$73,$B84)</f>
        <v>0</v>
      </c>
      <c r="AH84" s="116">
        <f>SUMIFS(Calculations!AM$45:AM$73,Calculations!$G$45:$G$73,1,Calculations!$B$45:$B$73,$B84)</f>
        <v>0</v>
      </c>
      <c r="AI84" s="116">
        <f>SUMIFS(Calculations!AN$45:AN$73,Calculations!$G$45:$G$73,1,Calculations!$B$45:$B$73,$B84)</f>
        <v>0</v>
      </c>
      <c r="AJ84" s="116">
        <f>SUMIFS(Calculations!AO$45:AO$73,Calculations!$G$45:$G$73,1,Calculations!$B$45:$B$73,$B84)</f>
        <v>0</v>
      </c>
      <c r="AK84" s="116">
        <f>SUMIFS(Calculations!AP$45:AP$73,Calculations!$G$45:$G$73,1,Calculations!$B$45:$B$73,$B84)</f>
        <v>0</v>
      </c>
      <c r="AL84" s="116">
        <f>SUMIFS(Calculations!AQ$45:AQ$73,Calculations!$G$45:$G$73,1,Calculations!$B$45:$B$73,$B84)</f>
        <v>0</v>
      </c>
      <c r="AM84" s="116">
        <f>SUMIFS(Calculations!AR$45:AR$73,Calculations!$G$45:$G$73,1,Calculations!$B$45:$B$73,$B84)</f>
        <v>0</v>
      </c>
      <c r="AN84" s="116">
        <f>SUMIFS(Calculations!AS$45:AS$73,Calculations!$G$45:$G$73,1,Calculations!$B$45:$B$73,$B84)</f>
        <v>0</v>
      </c>
      <c r="AO84" s="116">
        <f>SUMIFS(Calculations!AT$45:AT$73,Calculations!$G$45:$G$73,1,Calculations!$B$45:$B$73,$B84)</f>
        <v>0</v>
      </c>
      <c r="AP84" s="116">
        <f>SUMIFS(Calculations!AU$45:AU$73,Calculations!$G$45:$G$73,1,Calculations!$B$45:$B$73,$B84)</f>
        <v>0</v>
      </c>
      <c r="AQ84" s="116">
        <f>SUMIFS(Calculations!AV$45:AV$73,Calculations!$G$45:$G$73,1,Calculations!$B$45:$B$73,$B84)</f>
        <v>0</v>
      </c>
      <c r="AR84" s="116">
        <f>SUMIFS(Calculations!AW$45:AW$73,Calculations!$G$45:$G$73,1,Calculations!$B$45:$B$73,$B84)</f>
        <v>0</v>
      </c>
      <c r="AS84" s="116">
        <f>SUMIFS(Calculations!AX$45:AX$73,Calculations!$G$45:$G$73,1,Calculations!$B$45:$B$73,$B84)</f>
        <v>0</v>
      </c>
      <c r="AT84" s="116">
        <f>SUMIFS(Calculations!AY$45:AY$73,Calculations!$G$45:$G$73,1,Calculations!$B$45:$B$73,$B84)</f>
        <v>0</v>
      </c>
      <c r="AU84" s="116">
        <f>SUMIFS(Calculations!AZ$45:AZ$73,Calculations!$G$45:$G$73,1,Calculations!$B$45:$B$73,$B84)</f>
        <v>0</v>
      </c>
      <c r="AV84" s="116">
        <f>SUMIFS(Calculations!BA$45:BA$73,Calculations!$G$45:$G$73,1,Calculations!$B$45:$B$73,$B84)</f>
        <v>0</v>
      </c>
      <c r="AW84" s="116">
        <f>SUMIFS(Calculations!BB$45:BB$73,Calculations!$G$45:$G$73,1,Calculations!$B$45:$B$73,$B84)</f>
        <v>0</v>
      </c>
      <c r="AX84" s="116">
        <f>SUMIFS(Calculations!BC$45:BC$73,Calculations!$G$45:$G$73,1,Calculations!$B$45:$B$73,$B84)</f>
        <v>0</v>
      </c>
      <c r="AY84" s="116">
        <f>SUMIFS(Calculations!BD$45:BD$73,Calculations!$G$45:$G$73,1,Calculations!$B$45:$B$73,$B84)</f>
        <v>0</v>
      </c>
      <c r="AZ84" s="116">
        <f>SUMIFS(Calculations!BE$45:BE$73,Calculations!$G$45:$G$73,1,Calculations!$B$45:$B$73,$B84)</f>
        <v>0</v>
      </c>
      <c r="BA84" s="116">
        <f>SUMIFS(Calculations!BF$45:BF$73,Calculations!$G$45:$G$73,1,Calculations!$B$45:$B$73,$B84)</f>
        <v>0</v>
      </c>
      <c r="BB84" s="116">
        <f>SUMIFS(Calculations!BG$45:BG$73,Calculations!$G$45:$G$73,1,Calculations!$B$45:$B$73,$B84)</f>
        <v>0</v>
      </c>
      <c r="BC84" s="116">
        <f>SUMIFS(Calculations!BH$45:BH$73,Calculations!$G$45:$G$73,1,Calculations!$B$45:$B$73,$B84)</f>
        <v>0</v>
      </c>
      <c r="BD84" s="116">
        <f>SUMIFS(Calculations!BI$45:BI$73,Calculations!$G$45:$G$73,1,Calculations!$B$45:$B$73,$B84)</f>
        <v>0</v>
      </c>
      <c r="BE84" s="116">
        <f>SUMIFS(Calculations!BJ$45:BJ$73,Calculations!$G$45:$G$73,1,Calculations!$B$45:$B$73,$B84)</f>
        <v>0</v>
      </c>
      <c r="BF84" s="116">
        <f>SUMIFS(Calculations!BK$45:BK$73,Calculations!$G$45:$G$73,1,Calculations!$B$45:$B$73,$B84)</f>
        <v>0</v>
      </c>
      <c r="BG84" s="116">
        <f>SUMIFS(Calculations!BL$45:BL$73,Calculations!$G$45:$G$73,1,Calculations!$B$45:$B$73,$B84)</f>
        <v>0</v>
      </c>
      <c r="BH84" s="116">
        <f>SUMIFS(Calculations!BM$45:BM$73,Calculations!$G$45:$G$73,1,Calculations!$B$45:$B$73,$B84)</f>
        <v>0</v>
      </c>
      <c r="BI84" s="116">
        <f>SUMIFS(Calculations!BN$45:BN$73,Calculations!$G$45:$G$73,1,Calculations!$B$45:$B$73,$B84)</f>
        <v>0</v>
      </c>
      <c r="BJ84" s="116">
        <f>SUMIFS(Calculations!BO$45:BO$73,Calculations!$G$45:$G$73,1,Calculations!$B$45:$B$73,$B84)</f>
        <v>0</v>
      </c>
      <c r="BK84" s="116">
        <f>SUMIFS(Calculations!BP$45:BP$73,Calculations!$G$45:$G$73,1,Calculations!$B$45:$B$73,$B84)</f>
        <v>0</v>
      </c>
      <c r="BL84" s="116">
        <f>SUMIFS(Calculations!BQ$45:BQ$73,Calculations!$G$45:$G$73,1,Calculations!$B$45:$B$73,$B84)</f>
        <v>0</v>
      </c>
      <c r="BM84" s="116">
        <f>SUMIFS(Calculations!BR$45:BR$73,Calculations!$G$45:$G$73,1,Calculations!$B$45:$B$73,$B84)</f>
        <v>0</v>
      </c>
      <c r="BN84" s="116">
        <f>SUMIFS(Calculations!BS$45:BS$73,Calculations!$G$45:$G$73,1,Calculations!$B$45:$B$73,$B84)</f>
        <v>0</v>
      </c>
      <c r="BO84" s="116">
        <f>SUMIFS(Calculations!BT$45:BT$73,Calculations!$G$45:$G$73,1,Calculations!$B$45:$B$73,$B84)</f>
        <v>0</v>
      </c>
      <c r="BP84" s="116">
        <f>SUMIFS(Calculations!BU$45:BU$73,Calculations!$G$45:$G$73,1,Calculations!$B$45:$B$73,$B84)</f>
        <v>0</v>
      </c>
      <c r="BQ84" s="116">
        <f>SUMIFS(Calculations!BV$45:BV$73,Calculations!$G$45:$G$73,1,Calculations!$B$45:$B$73,$B84)</f>
        <v>0</v>
      </c>
      <c r="BR84" s="116">
        <f>SUMIFS(Calculations!BW$45:BW$73,Calculations!$G$45:$G$73,1,Calculations!$B$45:$B$73,$B84)</f>
        <v>0</v>
      </c>
      <c r="BS84" s="116">
        <f>SUMIFS(Calculations!BX$45:BX$73,Calculations!$G$45:$G$73,1,Calculations!$B$45:$B$73,$B84)</f>
        <v>0</v>
      </c>
      <c r="BT84" s="116">
        <f>SUMIFS(Calculations!BY$45:BY$73,Calculations!$G$45:$G$73,1,Calculations!$B$45:$B$73,$B84)</f>
        <v>0</v>
      </c>
      <c r="BU84" s="116">
        <f>SUMIFS(Calculations!BZ$45:BZ$73,Calculations!$G$45:$G$73,1,Calculations!$B$45:$B$73,$B84)</f>
        <v>0</v>
      </c>
      <c r="BV84" s="116">
        <f>SUMIFS(Calculations!CA$45:CA$73,Calculations!$G$45:$G$73,1,Calculations!$B$45:$B$73,$B84)</f>
        <v>0</v>
      </c>
      <c r="BW84" s="116">
        <f>SUMIFS(Calculations!CB$45:CB$73,Calculations!$G$45:$G$73,1,Calculations!$B$45:$B$73,$B84)</f>
        <v>0</v>
      </c>
      <c r="BX84" s="116">
        <f>SUMIFS(Calculations!CC$45:CC$73,Calculations!$G$45:$G$73,1,Calculations!$B$45:$B$73,$B84)</f>
        <v>0</v>
      </c>
      <c r="BY84" s="116">
        <f>SUMIFS(Calculations!CD$45:CD$73,Calculations!$G$45:$G$73,1,Calculations!$B$45:$B$73,$B84)</f>
        <v>0</v>
      </c>
      <c r="BZ84" s="116">
        <f>SUMIFS(Calculations!CE$45:CE$73,Calculations!$G$45:$G$73,1,Calculations!$B$45:$B$73,$B84)</f>
        <v>0</v>
      </c>
      <c r="CA84" s="116">
        <f>SUMIFS(Calculations!CF$45:CF$73,Calculations!$G$45:$G$73,1,Calculations!$B$45:$B$73,$B84)</f>
        <v>0</v>
      </c>
      <c r="CB84" s="116">
        <f>SUMIFS(Calculations!CG$45:CG$73,Calculations!$G$45:$G$73,1,Calculations!$B$45:$B$73,$B84)</f>
        <v>0</v>
      </c>
      <c r="CC84" s="116">
        <f>SUMIFS(Calculations!CH$45:CH$73,Calculations!$G$45:$G$73,1,Calculations!$B$45:$B$73,$B84)</f>
        <v>0</v>
      </c>
      <c r="CD84" s="116">
        <f>SUMIFS(Calculations!CI$45:CI$73,Calculations!$G$45:$G$73,1,Calculations!$B$45:$B$73,$B84)</f>
        <v>0</v>
      </c>
      <c r="CE84" s="116">
        <f>SUMIFS(Calculations!CJ$45:CJ$73,Calculations!$G$45:$G$73,1,Calculations!$B$45:$B$73,$B84)</f>
        <v>0</v>
      </c>
      <c r="CF84" s="116">
        <f>SUMIFS(Calculations!CK$45:CK$73,Calculations!$G$45:$G$73,1,Calculations!$B$45:$B$73,$B84)</f>
        <v>0</v>
      </c>
      <c r="CG84" s="116">
        <f>SUMIFS(Calculations!CL$45:CL$73,Calculations!$G$45:$G$73,1,Calculations!$B$45:$B$73,$B84)</f>
        <v>0</v>
      </c>
      <c r="CH84" s="116">
        <f>SUMIFS(Calculations!CM$45:CM$73,Calculations!$G$45:$G$73,1,Calculations!$B$45:$B$73,$B84)</f>
        <v>0</v>
      </c>
      <c r="CI84" s="116">
        <f>SUMIFS(Calculations!CN$45:CN$73,Calculations!$G$45:$G$73,1,Calculations!$B$45:$B$73,$B84)</f>
        <v>0</v>
      </c>
    </row>
    <row r="85" spans="2:87">
      <c r="B85" s="101" t="s">
        <v>39</v>
      </c>
      <c r="C85" s="116">
        <f>SUMIFS(Calculations!H$45:H$73,Calculations!$G$45:$G$73,1,Calculations!$B$45:$B$73,$B85)</f>
        <v>0</v>
      </c>
      <c r="D85" s="116">
        <f>SUMIFS(Calculations!I$45:I$73,Calculations!$G$45:$G$73,1,Calculations!$B$45:$B$73,$B85)</f>
        <v>0</v>
      </c>
      <c r="E85" s="116">
        <f>SUMIFS(Calculations!J$45:J$73,Calculations!$G$45:$G$73,1,Calculations!$B$45:$B$73,$B85)</f>
        <v>0</v>
      </c>
      <c r="F85" s="116">
        <f>SUMIFS(Calculations!K$45:K$73,Calculations!$G$45:$G$73,1,Calculations!$B$45:$B$73,$B85)</f>
        <v>0</v>
      </c>
      <c r="G85" s="116">
        <f>SUMIFS(Calculations!L$45:L$73,Calculations!$G$45:$G$73,1,Calculations!$B$45:$B$73,$B85)</f>
        <v>0</v>
      </c>
      <c r="H85" s="116">
        <f>SUMIFS(Calculations!M$45:M$73,Calculations!$G$45:$G$73,1,Calculations!$B$45:$B$73,$B85)</f>
        <v>0</v>
      </c>
      <c r="I85" s="116">
        <f>SUMIFS(Calculations!N$45:N$73,Calculations!$G$45:$G$73,1,Calculations!$B$45:$B$73,$B85)</f>
        <v>0</v>
      </c>
      <c r="J85" s="116">
        <f>SUMIFS(Calculations!O$45:O$73,Calculations!$G$45:$G$73,1,Calculations!$B$45:$B$73,$B85)</f>
        <v>0</v>
      </c>
      <c r="K85" s="116">
        <f>SUMIFS(Calculations!P$45:P$73,Calculations!$G$45:$G$73,1,Calculations!$B$45:$B$73,$B85)</f>
        <v>0</v>
      </c>
      <c r="L85" s="116">
        <f>SUMIFS(Calculations!Q$45:Q$73,Calculations!$G$45:$G$73,1,Calculations!$B$45:$B$73,$B85)</f>
        <v>0</v>
      </c>
      <c r="M85" s="116">
        <f>SUMIFS(Calculations!R$45:R$73,Calculations!$G$45:$G$73,1,Calculations!$B$45:$B$73,$B85)</f>
        <v>0</v>
      </c>
      <c r="N85" s="116">
        <f>SUMIFS(Calculations!S$45:S$73,Calculations!$G$45:$G$73,1,Calculations!$B$45:$B$73,$B85)</f>
        <v>0</v>
      </c>
      <c r="O85" s="116">
        <f>SUMIFS(Calculations!T$45:T$73,Calculations!$G$45:$G$73,1,Calculations!$B$45:$B$73,$B85)</f>
        <v>0</v>
      </c>
      <c r="P85" s="116">
        <f>SUMIFS(Calculations!U$45:U$73,Calculations!$G$45:$G$73,1,Calculations!$B$45:$B$73,$B85)</f>
        <v>0</v>
      </c>
      <c r="Q85" s="116">
        <f>SUMIFS(Calculations!V$45:V$73,Calculations!$G$45:$G$73,1,Calculations!$B$45:$B$73,$B85)</f>
        <v>0</v>
      </c>
      <c r="R85" s="116">
        <f>SUMIFS(Calculations!W$45:W$73,Calculations!$G$45:$G$73,1,Calculations!$B$45:$B$73,$B85)</f>
        <v>0</v>
      </c>
      <c r="S85" s="116">
        <f>SUMIFS(Calculations!X$45:X$73,Calculations!$G$45:$G$73,1,Calculations!$B$45:$B$73,$B85)</f>
        <v>0</v>
      </c>
      <c r="T85" s="116">
        <f>SUMIFS(Calculations!Y$45:Y$73,Calculations!$G$45:$G$73,1,Calculations!$B$45:$B$73,$B85)</f>
        <v>0</v>
      </c>
      <c r="U85" s="116">
        <f>SUMIFS(Calculations!Z$45:Z$73,Calculations!$G$45:$G$73,1,Calculations!$B$45:$B$73,$B85)</f>
        <v>0</v>
      </c>
      <c r="V85" s="116">
        <f>SUMIFS(Calculations!AA$45:AA$73,Calculations!$G$45:$G$73,1,Calculations!$B$45:$B$73,$B85)</f>
        <v>0</v>
      </c>
      <c r="W85" s="116">
        <f>SUMIFS(Calculations!AB$45:AB$73,Calculations!$G$45:$G$73,1,Calculations!$B$45:$B$73,$B85)</f>
        <v>0</v>
      </c>
      <c r="X85" s="116">
        <f>SUMIFS(Calculations!AC$45:AC$73,Calculations!$G$45:$G$73,1,Calculations!$B$45:$B$73,$B85)</f>
        <v>0</v>
      </c>
      <c r="Y85" s="116">
        <f>SUMIFS(Calculations!AD$45:AD$73,Calculations!$G$45:$G$73,1,Calculations!$B$45:$B$73,$B85)</f>
        <v>0</v>
      </c>
      <c r="Z85" s="116">
        <f>SUMIFS(Calculations!AE$45:AE$73,Calculations!$G$45:$G$73,1,Calculations!$B$45:$B$73,$B85)</f>
        <v>0</v>
      </c>
      <c r="AA85" s="116">
        <f>SUMIFS(Calculations!AF$45:AF$73,Calculations!$G$45:$G$73,1,Calculations!$B$45:$B$73,$B85)</f>
        <v>0</v>
      </c>
      <c r="AB85" s="116">
        <f>SUMIFS(Calculations!AG$45:AG$73,Calculations!$G$45:$G$73,1,Calculations!$B$45:$B$73,$B85)</f>
        <v>0</v>
      </c>
      <c r="AC85" s="116">
        <f>SUMIFS(Calculations!AH$45:AH$73,Calculations!$G$45:$G$73,1,Calculations!$B$45:$B$73,$B85)</f>
        <v>0</v>
      </c>
      <c r="AD85" s="116">
        <f>SUMIFS(Calculations!AI$45:AI$73,Calculations!$G$45:$G$73,1,Calculations!$B$45:$B$73,$B85)</f>
        <v>0</v>
      </c>
      <c r="AE85" s="116">
        <f>SUMIFS(Calculations!AJ$45:AJ$73,Calculations!$G$45:$G$73,1,Calculations!$B$45:$B$73,$B85)</f>
        <v>0</v>
      </c>
      <c r="AF85" s="116">
        <f>SUMIFS(Calculations!AK$45:AK$73,Calculations!$G$45:$G$73,1,Calculations!$B$45:$B$73,$B85)</f>
        <v>0</v>
      </c>
      <c r="AG85" s="116">
        <f>SUMIFS(Calculations!AL$45:AL$73,Calculations!$G$45:$G$73,1,Calculations!$B$45:$B$73,$B85)</f>
        <v>0</v>
      </c>
      <c r="AH85" s="116">
        <f>SUMIFS(Calculations!AM$45:AM$73,Calculations!$G$45:$G$73,1,Calculations!$B$45:$B$73,$B85)</f>
        <v>0</v>
      </c>
      <c r="AI85" s="116">
        <f>SUMIFS(Calculations!AN$45:AN$73,Calculations!$G$45:$G$73,1,Calculations!$B$45:$B$73,$B85)</f>
        <v>0</v>
      </c>
      <c r="AJ85" s="116">
        <f>SUMIFS(Calculations!AO$45:AO$73,Calculations!$G$45:$G$73,1,Calculations!$B$45:$B$73,$B85)</f>
        <v>0</v>
      </c>
      <c r="AK85" s="116">
        <f>SUMIFS(Calculations!AP$45:AP$73,Calculations!$G$45:$G$73,1,Calculations!$B$45:$B$73,$B85)</f>
        <v>0</v>
      </c>
      <c r="AL85" s="116">
        <f>SUMIFS(Calculations!AQ$45:AQ$73,Calculations!$G$45:$G$73,1,Calculations!$B$45:$B$73,$B85)</f>
        <v>0</v>
      </c>
      <c r="AM85" s="116">
        <f>SUMIFS(Calculations!AR$45:AR$73,Calculations!$G$45:$G$73,1,Calculations!$B$45:$B$73,$B85)</f>
        <v>0</v>
      </c>
      <c r="AN85" s="116">
        <f>SUMIFS(Calculations!AS$45:AS$73,Calculations!$G$45:$G$73,1,Calculations!$B$45:$B$73,$B85)</f>
        <v>0</v>
      </c>
      <c r="AO85" s="116">
        <f>SUMIFS(Calculations!AT$45:AT$73,Calculations!$G$45:$G$73,1,Calculations!$B$45:$B$73,$B85)</f>
        <v>0</v>
      </c>
      <c r="AP85" s="116">
        <f>SUMIFS(Calculations!AU$45:AU$73,Calculations!$G$45:$G$73,1,Calculations!$B$45:$B$73,$B85)</f>
        <v>0</v>
      </c>
      <c r="AQ85" s="116">
        <f>SUMIFS(Calculations!AV$45:AV$73,Calculations!$G$45:$G$73,1,Calculations!$B$45:$B$73,$B85)</f>
        <v>0</v>
      </c>
      <c r="AR85" s="116">
        <f>SUMIFS(Calculations!AW$45:AW$73,Calculations!$G$45:$G$73,1,Calculations!$B$45:$B$73,$B85)</f>
        <v>0</v>
      </c>
      <c r="AS85" s="116">
        <f>SUMIFS(Calculations!AX$45:AX$73,Calculations!$G$45:$G$73,1,Calculations!$B$45:$B$73,$B85)</f>
        <v>0</v>
      </c>
      <c r="AT85" s="116">
        <f>SUMIFS(Calculations!AY$45:AY$73,Calculations!$G$45:$G$73,1,Calculations!$B$45:$B$73,$B85)</f>
        <v>0</v>
      </c>
      <c r="AU85" s="116">
        <f>SUMIFS(Calculations!AZ$45:AZ$73,Calculations!$G$45:$G$73,1,Calculations!$B$45:$B$73,$B85)</f>
        <v>0</v>
      </c>
      <c r="AV85" s="116">
        <f>SUMIFS(Calculations!BA$45:BA$73,Calculations!$G$45:$G$73,1,Calculations!$B$45:$B$73,$B85)</f>
        <v>0</v>
      </c>
      <c r="AW85" s="116">
        <f>SUMIFS(Calculations!BB$45:BB$73,Calculations!$G$45:$G$73,1,Calculations!$B$45:$B$73,$B85)</f>
        <v>0</v>
      </c>
      <c r="AX85" s="116">
        <f>SUMIFS(Calculations!BC$45:BC$73,Calculations!$G$45:$G$73,1,Calculations!$B$45:$B$73,$B85)</f>
        <v>0</v>
      </c>
      <c r="AY85" s="116">
        <f>SUMIFS(Calculations!BD$45:BD$73,Calculations!$G$45:$G$73,1,Calculations!$B$45:$B$73,$B85)</f>
        <v>0</v>
      </c>
      <c r="AZ85" s="116">
        <f>SUMIFS(Calculations!BE$45:BE$73,Calculations!$G$45:$G$73,1,Calculations!$B$45:$B$73,$B85)</f>
        <v>0</v>
      </c>
      <c r="BA85" s="116">
        <f>SUMIFS(Calculations!BF$45:BF$73,Calculations!$G$45:$G$73,1,Calculations!$B$45:$B$73,$B85)</f>
        <v>0</v>
      </c>
      <c r="BB85" s="116">
        <f>SUMIFS(Calculations!BG$45:BG$73,Calculations!$G$45:$G$73,1,Calculations!$B$45:$B$73,$B85)</f>
        <v>0</v>
      </c>
      <c r="BC85" s="116">
        <f>SUMIFS(Calculations!BH$45:BH$73,Calculations!$G$45:$G$73,1,Calculations!$B$45:$B$73,$B85)</f>
        <v>0</v>
      </c>
      <c r="BD85" s="116">
        <f>SUMIFS(Calculations!BI$45:BI$73,Calculations!$G$45:$G$73,1,Calculations!$B$45:$B$73,$B85)</f>
        <v>0</v>
      </c>
      <c r="BE85" s="116">
        <f>SUMIFS(Calculations!BJ$45:BJ$73,Calculations!$G$45:$G$73,1,Calculations!$B$45:$B$73,$B85)</f>
        <v>0</v>
      </c>
      <c r="BF85" s="116">
        <f>SUMIFS(Calculations!BK$45:BK$73,Calculations!$G$45:$G$73,1,Calculations!$B$45:$B$73,$B85)</f>
        <v>0</v>
      </c>
      <c r="BG85" s="116">
        <f>SUMIFS(Calculations!BL$45:BL$73,Calculations!$G$45:$G$73,1,Calculations!$B$45:$B$73,$B85)</f>
        <v>0</v>
      </c>
      <c r="BH85" s="116">
        <f>SUMIFS(Calculations!BM$45:BM$73,Calculations!$G$45:$G$73,1,Calculations!$B$45:$B$73,$B85)</f>
        <v>0</v>
      </c>
      <c r="BI85" s="116">
        <f>SUMIFS(Calculations!BN$45:BN$73,Calculations!$G$45:$G$73,1,Calculations!$B$45:$B$73,$B85)</f>
        <v>0</v>
      </c>
      <c r="BJ85" s="116">
        <f>SUMIFS(Calculations!BO$45:BO$73,Calculations!$G$45:$G$73,1,Calculations!$B$45:$B$73,$B85)</f>
        <v>0</v>
      </c>
      <c r="BK85" s="116">
        <f>SUMIFS(Calculations!BP$45:BP$73,Calculations!$G$45:$G$73,1,Calculations!$B$45:$B$73,$B85)</f>
        <v>0</v>
      </c>
      <c r="BL85" s="116">
        <f>SUMIFS(Calculations!BQ$45:BQ$73,Calculations!$G$45:$G$73,1,Calculations!$B$45:$B$73,$B85)</f>
        <v>0</v>
      </c>
      <c r="BM85" s="116">
        <f>SUMIFS(Calculations!BR$45:BR$73,Calculations!$G$45:$G$73,1,Calculations!$B$45:$B$73,$B85)</f>
        <v>0</v>
      </c>
      <c r="BN85" s="116">
        <f>SUMIFS(Calculations!BS$45:BS$73,Calculations!$G$45:$G$73,1,Calculations!$B$45:$B$73,$B85)</f>
        <v>0</v>
      </c>
      <c r="BO85" s="116">
        <f>SUMIFS(Calculations!BT$45:BT$73,Calculations!$G$45:$G$73,1,Calculations!$B$45:$B$73,$B85)</f>
        <v>0</v>
      </c>
      <c r="BP85" s="116">
        <f>SUMIFS(Calculations!BU$45:BU$73,Calculations!$G$45:$G$73,1,Calculations!$B$45:$B$73,$B85)</f>
        <v>0</v>
      </c>
      <c r="BQ85" s="116">
        <f>SUMIFS(Calculations!BV$45:BV$73,Calculations!$G$45:$G$73,1,Calculations!$B$45:$B$73,$B85)</f>
        <v>0</v>
      </c>
      <c r="BR85" s="116">
        <f>SUMIFS(Calculations!BW$45:BW$73,Calculations!$G$45:$G$73,1,Calculations!$B$45:$B$73,$B85)</f>
        <v>0</v>
      </c>
      <c r="BS85" s="116">
        <f>SUMIFS(Calculations!BX$45:BX$73,Calculations!$G$45:$G$73,1,Calculations!$B$45:$B$73,$B85)</f>
        <v>0</v>
      </c>
      <c r="BT85" s="116">
        <f>SUMIFS(Calculations!BY$45:BY$73,Calculations!$G$45:$G$73,1,Calculations!$B$45:$B$73,$B85)</f>
        <v>0</v>
      </c>
      <c r="BU85" s="116">
        <f>SUMIFS(Calculations!BZ$45:BZ$73,Calculations!$G$45:$G$73,1,Calculations!$B$45:$B$73,$B85)</f>
        <v>0</v>
      </c>
      <c r="BV85" s="116">
        <f>SUMIFS(Calculations!CA$45:CA$73,Calculations!$G$45:$G$73,1,Calculations!$B$45:$B$73,$B85)</f>
        <v>0</v>
      </c>
      <c r="BW85" s="116">
        <f>SUMIFS(Calculations!CB$45:CB$73,Calculations!$G$45:$G$73,1,Calculations!$B$45:$B$73,$B85)</f>
        <v>0</v>
      </c>
      <c r="BX85" s="116">
        <f>SUMIFS(Calculations!CC$45:CC$73,Calculations!$G$45:$G$73,1,Calculations!$B$45:$B$73,$B85)</f>
        <v>0</v>
      </c>
      <c r="BY85" s="116">
        <f>SUMIFS(Calculations!CD$45:CD$73,Calculations!$G$45:$G$73,1,Calculations!$B$45:$B$73,$B85)</f>
        <v>0</v>
      </c>
      <c r="BZ85" s="116">
        <f>SUMIFS(Calculations!CE$45:CE$73,Calculations!$G$45:$G$73,1,Calculations!$B$45:$B$73,$B85)</f>
        <v>0</v>
      </c>
      <c r="CA85" s="116">
        <f>SUMIFS(Calculations!CF$45:CF$73,Calculations!$G$45:$G$73,1,Calculations!$B$45:$B$73,$B85)</f>
        <v>0</v>
      </c>
      <c r="CB85" s="116">
        <f>SUMIFS(Calculations!CG$45:CG$73,Calculations!$G$45:$G$73,1,Calculations!$B$45:$B$73,$B85)</f>
        <v>0</v>
      </c>
      <c r="CC85" s="116">
        <f>SUMIFS(Calculations!CH$45:CH$73,Calculations!$G$45:$G$73,1,Calculations!$B$45:$B$73,$B85)</f>
        <v>0</v>
      </c>
      <c r="CD85" s="116">
        <f>SUMIFS(Calculations!CI$45:CI$73,Calculations!$G$45:$G$73,1,Calculations!$B$45:$B$73,$B85)</f>
        <v>0</v>
      </c>
      <c r="CE85" s="116">
        <f>SUMIFS(Calculations!CJ$45:CJ$73,Calculations!$G$45:$G$73,1,Calculations!$B$45:$B$73,$B85)</f>
        <v>0</v>
      </c>
      <c r="CF85" s="116">
        <f>SUMIFS(Calculations!CK$45:CK$73,Calculations!$G$45:$G$73,1,Calculations!$B$45:$B$73,$B85)</f>
        <v>0</v>
      </c>
      <c r="CG85" s="116">
        <f>SUMIFS(Calculations!CL$45:CL$73,Calculations!$G$45:$G$73,1,Calculations!$B$45:$B$73,$B85)</f>
        <v>0</v>
      </c>
      <c r="CH85" s="116">
        <f>SUMIFS(Calculations!CM$45:CM$73,Calculations!$G$45:$G$73,1,Calculations!$B$45:$B$73,$B85)</f>
        <v>0</v>
      </c>
      <c r="CI85" s="116">
        <f>SUMIFS(Calculations!CN$45:CN$73,Calculations!$G$45:$G$73,1,Calculations!$B$45:$B$73,$B85)</f>
        <v>0</v>
      </c>
    </row>
    <row r="86" spans="2:87">
      <c r="B86" s="101" t="s">
        <v>40</v>
      </c>
      <c r="C86" s="116"/>
      <c r="D86" s="116"/>
      <c r="E86" s="116"/>
      <c r="F86" s="116"/>
      <c r="G86" s="116"/>
      <c r="H86" s="116"/>
      <c r="I86" s="116"/>
      <c r="J86" s="116">
        <f>SUMIFS(Calculations!O$45:O$73,Calculations!$G$45:$G$73,1,Calculations!$B$45:$B$73,$B86)</f>
        <v>72700.458735466731</v>
      </c>
      <c r="K86" s="116">
        <f>SUMIFS(Calculations!P$45:P$73,Calculations!$G$45:$G$73,1,Calculations!$B$45:$B$73,$B86)</f>
        <v>72700.458735466731</v>
      </c>
      <c r="L86" s="116">
        <f>SUMIFS(Calculations!Q$45:Q$73,Calculations!$G$45:$G$73,1,Calculations!$B$45:$B$73,$B86)</f>
        <v>72700.458735466731</v>
      </c>
      <c r="M86" s="116">
        <f>SUMIFS(Calculations!R$45:R$73,Calculations!$G$45:$G$73,1,Calculations!$B$45:$B$73,$B86)</f>
        <v>72700.458735466731</v>
      </c>
      <c r="N86" s="116">
        <f>SUMIFS(Calculations!S$45:S$73,Calculations!$G$45:$G$73,1,Calculations!$B$45:$B$73,$B86)</f>
        <v>72700.458735466731</v>
      </c>
      <c r="O86" s="116">
        <f>SUMIFS(Calculations!T$45:T$73,Calculations!$G$45:$G$73,1,Calculations!$B$45:$B$73,$B86)</f>
        <v>72700.458735466731</v>
      </c>
      <c r="P86" s="116">
        <f>SUMIFS(Calculations!U$45:U$73,Calculations!$G$45:$G$73,1,Calculations!$B$45:$B$73,$B86)</f>
        <v>72700.458735466731</v>
      </c>
      <c r="Q86" s="116">
        <f>SUMIFS(Calculations!V$45:V$73,Calculations!$G$45:$G$73,1,Calculations!$B$45:$B$73,$B86)</f>
        <v>72700.458735466731</v>
      </c>
      <c r="R86" s="116">
        <f>SUMIFS(Calculations!W$45:W$73,Calculations!$G$45:$G$73,1,Calculations!$B$45:$B$73,$B86)</f>
        <v>72700.458735466731</v>
      </c>
      <c r="S86" s="116">
        <f>SUMIFS(Calculations!X$45:X$73,Calculations!$G$45:$G$73,1,Calculations!$B$45:$B$73,$B86)</f>
        <v>72700.458735466731</v>
      </c>
      <c r="T86" s="116">
        <f>SUMIFS(Calculations!Y$45:Y$73,Calculations!$G$45:$G$73,1,Calculations!$B$45:$B$73,$B86)</f>
        <v>72700.458735466731</v>
      </c>
      <c r="U86" s="116">
        <f>SUMIFS(Calculations!Z$45:Z$73,Calculations!$G$45:$G$73,1,Calculations!$B$45:$B$73,$B86)</f>
        <v>72700.458735466731</v>
      </c>
      <c r="V86" s="116">
        <f>SUMIFS(Calculations!AA$45:AA$73,Calculations!$G$45:$G$73,1,Calculations!$B$45:$B$73,$B86)</f>
        <v>72700.458735466731</v>
      </c>
      <c r="W86" s="116">
        <f>SUMIFS(Calculations!AB$45:AB$73,Calculations!$G$45:$G$73,1,Calculations!$B$45:$B$73,$B86)</f>
        <v>72700.458735466731</v>
      </c>
      <c r="X86" s="116">
        <f>SUMIFS(Calculations!AC$45:AC$73,Calculations!$G$45:$G$73,1,Calculations!$B$45:$B$73,$B86)</f>
        <v>72700.458735466731</v>
      </c>
      <c r="Y86" s="116">
        <f>SUMIFS(Calculations!AD$45:AD$73,Calculations!$G$45:$G$73,1,Calculations!$B$45:$B$73,$B86)</f>
        <v>72700.458735466731</v>
      </c>
      <c r="Z86" s="116">
        <f>SUMIFS(Calculations!AE$45:AE$73,Calculations!$G$45:$G$73,1,Calculations!$B$45:$B$73,$B86)</f>
        <v>72700.458735466731</v>
      </c>
      <c r="AA86" s="116">
        <f>SUMIFS(Calculations!AF$45:AF$73,Calculations!$G$45:$G$73,1,Calculations!$B$45:$B$73,$B86)</f>
        <v>72700.458735466731</v>
      </c>
      <c r="AB86" s="116">
        <f>SUMIFS(Calculations!AG$45:AG$73,Calculations!$G$45:$G$73,1,Calculations!$B$45:$B$73,$B86)</f>
        <v>72700.458735466731</v>
      </c>
      <c r="AC86" s="116">
        <f>SUMIFS(Calculations!AH$45:AH$73,Calculations!$G$45:$G$73,1,Calculations!$B$45:$B$73,$B86)</f>
        <v>72700.458735466731</v>
      </c>
      <c r="AD86" s="116">
        <f>SUMIFS(Calculations!AI$45:AI$73,Calculations!$G$45:$G$73,1,Calculations!$B$45:$B$73,$B86)</f>
        <v>72700.458735466731</v>
      </c>
      <c r="AE86" s="116">
        <f>SUMIFS(Calculations!AJ$45:AJ$73,Calculations!$G$45:$G$73,1,Calculations!$B$45:$B$73,$B86)</f>
        <v>72700.458735466731</v>
      </c>
      <c r="AF86" s="116">
        <f>SUMIFS(Calculations!AK$45:AK$73,Calculations!$G$45:$G$73,1,Calculations!$B$45:$B$73,$B86)</f>
        <v>72700.458735466731</v>
      </c>
      <c r="AG86" s="116">
        <f>SUMIFS(Calculations!AL$45:AL$73,Calculations!$G$45:$G$73,1,Calculations!$B$45:$B$73,$B86)</f>
        <v>72700.458735466731</v>
      </c>
      <c r="AH86" s="116">
        <f>SUMIFS(Calculations!AM$45:AM$73,Calculations!$G$45:$G$73,1,Calculations!$B$45:$B$73,$B86)</f>
        <v>72700.458735466731</v>
      </c>
      <c r="AI86" s="116">
        <f>SUMIFS(Calculations!AN$45:AN$73,Calculations!$G$45:$G$73,1,Calculations!$B$45:$B$73,$B86)</f>
        <v>72700.458735466731</v>
      </c>
      <c r="AJ86" s="116">
        <f>SUMIFS(Calculations!AO$45:AO$73,Calculations!$G$45:$G$73,1,Calculations!$B$45:$B$73,$B86)</f>
        <v>72700.458735466731</v>
      </c>
      <c r="AK86" s="116">
        <f>SUMIFS(Calculations!AP$45:AP$73,Calculations!$G$45:$G$73,1,Calculations!$B$45:$B$73,$B86)</f>
        <v>72700.458735466731</v>
      </c>
      <c r="AL86" s="116">
        <f>SUMIFS(Calculations!AQ$45:AQ$73,Calculations!$G$45:$G$73,1,Calculations!$B$45:$B$73,$B86)</f>
        <v>72700.458735466731</v>
      </c>
      <c r="AM86" s="116">
        <f>SUMIFS(Calculations!AR$45:AR$73,Calculations!$G$45:$G$73,1,Calculations!$B$45:$B$73,$B86)</f>
        <v>72700.458735466731</v>
      </c>
      <c r="AN86" s="116">
        <f>SUMIFS(Calculations!AS$45:AS$73,Calculations!$G$45:$G$73,1,Calculations!$B$45:$B$73,$B86)</f>
        <v>72700.458735466731</v>
      </c>
      <c r="AO86" s="116">
        <f>SUMIFS(Calculations!AT$45:AT$73,Calculations!$G$45:$G$73,1,Calculations!$B$45:$B$73,$B86)</f>
        <v>72700.458735466731</v>
      </c>
      <c r="AP86" s="116">
        <f>SUMIFS(Calculations!AU$45:AU$73,Calculations!$G$45:$G$73,1,Calculations!$B$45:$B$73,$B86)</f>
        <v>72700.458735466731</v>
      </c>
      <c r="AQ86" s="116">
        <f>SUMIFS(Calculations!AV$45:AV$73,Calculations!$G$45:$G$73,1,Calculations!$B$45:$B$73,$B86)</f>
        <v>72700.458735466731</v>
      </c>
      <c r="AR86" s="116">
        <f>SUMIFS(Calculations!AW$45:AW$73,Calculations!$G$45:$G$73,1,Calculations!$B$45:$B$73,$B86)</f>
        <v>72700.458735466731</v>
      </c>
      <c r="AS86" s="116">
        <f>SUMIFS(Calculations!AX$45:AX$73,Calculations!$G$45:$G$73,1,Calculations!$B$45:$B$73,$B86)</f>
        <v>72700.458735466731</v>
      </c>
      <c r="AT86" s="116">
        <f>SUMIFS(Calculations!AY$45:AY$73,Calculations!$G$45:$G$73,1,Calculations!$B$45:$B$73,$B86)</f>
        <v>72700.458735466731</v>
      </c>
      <c r="AU86" s="116">
        <f>SUMIFS(Calculations!AZ$45:AZ$73,Calculations!$G$45:$G$73,1,Calculations!$B$45:$B$73,$B86)</f>
        <v>72700.458735466731</v>
      </c>
      <c r="AV86" s="116">
        <f>SUMIFS(Calculations!BA$45:BA$73,Calculations!$G$45:$G$73,1,Calculations!$B$45:$B$73,$B86)</f>
        <v>72700.458735466731</v>
      </c>
      <c r="AW86" s="116">
        <f>SUMIFS(Calculations!BB$45:BB$73,Calculations!$G$45:$G$73,1,Calculations!$B$45:$B$73,$B86)</f>
        <v>72700.458735466731</v>
      </c>
      <c r="AX86" s="116">
        <f>SUMIFS(Calculations!BC$45:BC$73,Calculations!$G$45:$G$73,1,Calculations!$B$45:$B$73,$B86)</f>
        <v>72700.458735466731</v>
      </c>
      <c r="AY86" s="116">
        <f>SUMIFS(Calculations!BD$45:BD$73,Calculations!$G$45:$G$73,1,Calculations!$B$45:$B$73,$B86)</f>
        <v>72700.458735466731</v>
      </c>
      <c r="AZ86" s="116">
        <f>SUMIFS(Calculations!BE$45:BE$73,Calculations!$G$45:$G$73,1,Calculations!$B$45:$B$73,$B86)</f>
        <v>72700.458735466731</v>
      </c>
      <c r="BA86" s="116">
        <f>SUMIFS(Calculations!BF$45:BF$73,Calculations!$G$45:$G$73,1,Calculations!$B$45:$B$73,$B86)</f>
        <v>72700.458735466731</v>
      </c>
      <c r="BB86" s="116">
        <f>SUMIFS(Calculations!BG$45:BG$73,Calculations!$G$45:$G$73,1,Calculations!$B$45:$B$73,$B86)</f>
        <v>72700.458735466731</v>
      </c>
      <c r="BC86" s="116">
        <f>SUMIFS(Calculations!BH$45:BH$73,Calculations!$G$45:$G$73,1,Calculations!$B$45:$B$73,$B86)</f>
        <v>72700.458735466731</v>
      </c>
      <c r="BD86" s="116">
        <f>SUMIFS(Calculations!BI$45:BI$73,Calculations!$G$45:$G$73,1,Calculations!$B$45:$B$73,$B86)</f>
        <v>72700.458735466731</v>
      </c>
      <c r="BE86" s="116">
        <f>SUMIFS(Calculations!BJ$45:BJ$73,Calculations!$G$45:$G$73,1,Calculations!$B$45:$B$73,$B86)</f>
        <v>72700.458735466731</v>
      </c>
      <c r="BF86" s="116">
        <f>SUMIFS(Calculations!BK$45:BK$73,Calculations!$G$45:$G$73,1,Calculations!$B$45:$B$73,$B86)</f>
        <v>72700.458735466731</v>
      </c>
      <c r="BG86" s="116">
        <f>SUMIFS(Calculations!BL$45:BL$73,Calculations!$G$45:$G$73,1,Calculations!$B$45:$B$73,$B86)</f>
        <v>72700.458735466731</v>
      </c>
      <c r="BH86" s="116">
        <f>SUMIFS(Calculations!BM$45:BM$73,Calculations!$G$45:$G$73,1,Calculations!$B$45:$B$73,$B86)</f>
        <v>72700.458735466731</v>
      </c>
      <c r="BI86" s="116">
        <f>SUMIFS(Calculations!BN$45:BN$73,Calculations!$G$45:$G$73,1,Calculations!$B$45:$B$73,$B86)</f>
        <v>72700.458735466731</v>
      </c>
      <c r="BJ86" s="116">
        <f>SUMIFS(Calculations!BO$45:BO$73,Calculations!$G$45:$G$73,1,Calculations!$B$45:$B$73,$B86)</f>
        <v>72700.458735466731</v>
      </c>
      <c r="BK86" s="116">
        <f>SUMIFS(Calculations!BP$45:BP$73,Calculations!$G$45:$G$73,1,Calculations!$B$45:$B$73,$B86)</f>
        <v>72700.458735466731</v>
      </c>
      <c r="BL86" s="116">
        <f>SUMIFS(Calculations!BQ$45:BQ$73,Calculations!$G$45:$G$73,1,Calculations!$B$45:$B$73,$B86)</f>
        <v>72700.458735466731</v>
      </c>
      <c r="BM86" s="116">
        <f>SUMIFS(Calculations!BR$45:BR$73,Calculations!$G$45:$G$73,1,Calculations!$B$45:$B$73,$B86)</f>
        <v>72700.458735466731</v>
      </c>
      <c r="BN86" s="116">
        <f>SUMIFS(Calculations!BS$45:BS$73,Calculations!$G$45:$G$73,1,Calculations!$B$45:$B$73,$B86)</f>
        <v>72700.458735466731</v>
      </c>
      <c r="BO86" s="116">
        <f>SUMIFS(Calculations!BT$45:BT$73,Calculations!$G$45:$G$73,1,Calculations!$B$45:$B$73,$B86)</f>
        <v>72700.458735466731</v>
      </c>
      <c r="BP86" s="116">
        <f>SUMIFS(Calculations!BU$45:BU$73,Calculations!$G$45:$G$73,1,Calculations!$B$45:$B$73,$B86)</f>
        <v>72700.458735466731</v>
      </c>
      <c r="BQ86" s="116">
        <f>SUMIFS(Calculations!BV$45:BV$73,Calculations!$G$45:$G$73,1,Calculations!$B$45:$B$73,$B86)</f>
        <v>72700.458735466731</v>
      </c>
      <c r="BR86" s="116">
        <f>SUMIFS(Calculations!BW$45:BW$73,Calculations!$G$45:$G$73,1,Calculations!$B$45:$B$73,$B86)</f>
        <v>72700.458735466731</v>
      </c>
      <c r="BS86" s="116">
        <f>SUMIFS(Calculations!BX$45:BX$73,Calculations!$G$45:$G$73,1,Calculations!$B$45:$B$73,$B86)</f>
        <v>72700.458735466731</v>
      </c>
      <c r="BT86" s="116">
        <f>SUMIFS(Calculations!BY$45:BY$73,Calculations!$G$45:$G$73,1,Calculations!$B$45:$B$73,$B86)</f>
        <v>72700.458735466731</v>
      </c>
      <c r="BU86" s="116">
        <f>SUMIFS(Calculations!BZ$45:BZ$73,Calculations!$G$45:$G$73,1,Calculations!$B$45:$B$73,$B86)</f>
        <v>72700.458735466731</v>
      </c>
      <c r="BV86" s="116">
        <f>SUMIFS(Calculations!CA$45:CA$73,Calculations!$G$45:$G$73,1,Calculations!$B$45:$B$73,$B86)</f>
        <v>72700.458735466731</v>
      </c>
      <c r="BW86" s="116">
        <f>SUMIFS(Calculations!CB$45:CB$73,Calculations!$G$45:$G$73,1,Calculations!$B$45:$B$73,$B86)</f>
        <v>72700.458735466731</v>
      </c>
      <c r="BX86" s="116">
        <f>SUMIFS(Calculations!CC$45:CC$73,Calculations!$G$45:$G$73,1,Calculations!$B$45:$B$73,$B86)</f>
        <v>72700.458735466731</v>
      </c>
      <c r="BY86" s="116">
        <f>SUMIFS(Calculations!CD$45:CD$73,Calculations!$G$45:$G$73,1,Calculations!$B$45:$B$73,$B86)</f>
        <v>72700.458735466731</v>
      </c>
      <c r="BZ86" s="116">
        <f>SUMIFS(Calculations!CE$45:CE$73,Calculations!$G$45:$G$73,1,Calculations!$B$45:$B$73,$B86)</f>
        <v>72700.458735466731</v>
      </c>
      <c r="CA86" s="116">
        <f>SUMIFS(Calculations!CF$45:CF$73,Calculations!$G$45:$G$73,1,Calculations!$B$45:$B$73,$B86)</f>
        <v>72700.458735466731</v>
      </c>
      <c r="CB86" s="116">
        <f>SUMIFS(Calculations!CG$45:CG$73,Calculations!$G$45:$G$73,1,Calculations!$B$45:$B$73,$B86)</f>
        <v>72700.458735466731</v>
      </c>
      <c r="CC86" s="116">
        <f>SUMIFS(Calculations!CH$45:CH$73,Calculations!$G$45:$G$73,1,Calculations!$B$45:$B$73,$B86)</f>
        <v>72700.458735466731</v>
      </c>
      <c r="CD86" s="116">
        <f>SUMIFS(Calculations!CI$45:CI$73,Calculations!$G$45:$G$73,1,Calculations!$B$45:$B$73,$B86)</f>
        <v>72700.458735466731</v>
      </c>
      <c r="CE86" s="116">
        <f>SUMIFS(Calculations!CJ$45:CJ$73,Calculations!$G$45:$G$73,1,Calculations!$B$45:$B$73,$B86)</f>
        <v>72700.458735466731</v>
      </c>
      <c r="CF86" s="116">
        <f>SUMIFS(Calculations!CK$45:CK$73,Calculations!$G$45:$G$73,1,Calculations!$B$45:$B$73,$B86)</f>
        <v>72700.458735466731</v>
      </c>
      <c r="CG86" s="116">
        <f>SUMIFS(Calculations!CL$45:CL$73,Calculations!$G$45:$G$73,1,Calculations!$B$45:$B$73,$B86)</f>
        <v>72700.458735466731</v>
      </c>
      <c r="CH86" s="116">
        <f>SUMIFS(Calculations!CM$45:CM$73,Calculations!$G$45:$G$73,1,Calculations!$B$45:$B$73,$B86)</f>
        <v>72700.458735466731</v>
      </c>
      <c r="CI86" s="116">
        <f>SUMIFS(Calculations!CN$45:CN$73,Calculations!$G$45:$G$73,1,Calculations!$B$45:$B$73,$B86)</f>
        <v>72700.458735466731</v>
      </c>
    </row>
    <row r="87" spans="2:87">
      <c r="B87" s="101" t="s">
        <v>41</v>
      </c>
      <c r="C87" s="116"/>
      <c r="D87" s="116"/>
      <c r="E87" s="116"/>
      <c r="F87" s="116"/>
      <c r="G87" s="116"/>
      <c r="H87" s="116"/>
      <c r="I87" s="116"/>
      <c r="J87" s="116">
        <f>SUMIFS(Calculations!O$45:O$73,Calculations!$G$45:$G$73,1,Calculations!$B$45:$B$73,$B87)</f>
        <v>0</v>
      </c>
      <c r="K87" s="116">
        <f>SUMIFS(Calculations!P$45:P$73,Calculations!$G$45:$G$73,1,Calculations!$B$45:$B$73,$B87)</f>
        <v>0</v>
      </c>
      <c r="L87" s="116">
        <f>SUMIFS(Calculations!Q$45:Q$73,Calculations!$G$45:$G$73,1,Calculations!$B$45:$B$73,$B87)</f>
        <v>0</v>
      </c>
      <c r="M87" s="116">
        <f>SUMIFS(Calculations!R$45:R$73,Calculations!$G$45:$G$73,1,Calculations!$B$45:$B$73,$B87)</f>
        <v>0</v>
      </c>
      <c r="N87" s="116">
        <f>SUMIFS(Calculations!S$45:S$73,Calculations!$G$45:$G$73,1,Calculations!$B$45:$B$73,$B87)</f>
        <v>0</v>
      </c>
      <c r="O87" s="116">
        <f>SUMIFS(Calculations!T$45:T$73,Calculations!$G$45:$G$73,1,Calculations!$B$45:$B$73,$B87)</f>
        <v>0</v>
      </c>
      <c r="P87" s="116">
        <f>SUMIFS(Calculations!U$45:U$73,Calculations!$G$45:$G$73,1,Calculations!$B$45:$B$73,$B87)</f>
        <v>0</v>
      </c>
      <c r="Q87" s="116">
        <f>SUMIFS(Calculations!V$45:V$73,Calculations!$G$45:$G$73,1,Calculations!$B$45:$B$73,$B87)</f>
        <v>0</v>
      </c>
      <c r="R87" s="116">
        <f>SUMIFS(Calculations!W$45:W$73,Calculations!$G$45:$G$73,1,Calculations!$B$45:$B$73,$B87)</f>
        <v>0</v>
      </c>
      <c r="S87" s="116">
        <f>SUMIFS(Calculations!X$45:X$73,Calculations!$G$45:$G$73,1,Calculations!$B$45:$B$73,$B87)</f>
        <v>0</v>
      </c>
      <c r="T87" s="116">
        <f>SUMIFS(Calculations!Y$45:Y$73,Calculations!$G$45:$G$73,1,Calculations!$B$45:$B$73,$B87)</f>
        <v>0</v>
      </c>
      <c r="U87" s="116">
        <f>SUMIFS(Calculations!Z$45:Z$73,Calculations!$G$45:$G$73,1,Calculations!$B$45:$B$73,$B87)</f>
        <v>0</v>
      </c>
      <c r="V87" s="116">
        <f>SUMIFS(Calculations!AA$45:AA$73,Calculations!$G$45:$G$73,1,Calculations!$B$45:$B$73,$B87)</f>
        <v>0</v>
      </c>
      <c r="W87" s="116">
        <f>SUMIFS(Calculations!AB$45:AB$73,Calculations!$G$45:$G$73,1,Calculations!$B$45:$B$73,$B87)</f>
        <v>0</v>
      </c>
      <c r="X87" s="116">
        <f>SUMIFS(Calculations!AC$45:AC$73,Calculations!$G$45:$G$73,1,Calculations!$B$45:$B$73,$B87)</f>
        <v>0</v>
      </c>
      <c r="Y87" s="116">
        <f>SUMIFS(Calculations!AD$45:AD$73,Calculations!$G$45:$G$73,1,Calculations!$B$45:$B$73,$B87)</f>
        <v>0</v>
      </c>
      <c r="Z87" s="116">
        <f>SUMIFS(Calculations!AE$45:AE$73,Calculations!$G$45:$G$73,1,Calculations!$B$45:$B$73,$B87)</f>
        <v>0</v>
      </c>
      <c r="AA87" s="116">
        <f>SUMIFS(Calculations!AF$45:AF$73,Calculations!$G$45:$G$73,1,Calculations!$B$45:$B$73,$B87)</f>
        <v>0</v>
      </c>
      <c r="AB87" s="116">
        <f>SUMIFS(Calculations!AG$45:AG$73,Calculations!$G$45:$G$73,1,Calculations!$B$45:$B$73,$B87)</f>
        <v>0</v>
      </c>
      <c r="AC87" s="116">
        <f>SUMIFS(Calculations!AH$45:AH$73,Calculations!$G$45:$G$73,1,Calculations!$B$45:$B$73,$B87)</f>
        <v>0</v>
      </c>
      <c r="AD87" s="116">
        <f>SUMIFS(Calculations!AI$45:AI$73,Calculations!$G$45:$G$73,1,Calculations!$B$45:$B$73,$B87)</f>
        <v>0</v>
      </c>
      <c r="AE87" s="116">
        <f>SUMIFS(Calculations!AJ$45:AJ$73,Calculations!$G$45:$G$73,1,Calculations!$B$45:$B$73,$B87)</f>
        <v>0</v>
      </c>
      <c r="AF87" s="116">
        <f>SUMIFS(Calculations!AK$45:AK$73,Calculations!$G$45:$G$73,1,Calculations!$B$45:$B$73,$B87)</f>
        <v>0</v>
      </c>
      <c r="AG87" s="116">
        <f>SUMIFS(Calculations!AL$45:AL$73,Calculations!$G$45:$G$73,1,Calculations!$B$45:$B$73,$B87)</f>
        <v>0</v>
      </c>
      <c r="AH87" s="116">
        <f>SUMIFS(Calculations!AM$45:AM$73,Calculations!$G$45:$G$73,1,Calculations!$B$45:$B$73,$B87)</f>
        <v>0</v>
      </c>
      <c r="AI87" s="116">
        <f>SUMIFS(Calculations!AN$45:AN$73,Calculations!$G$45:$G$73,1,Calculations!$B$45:$B$73,$B87)</f>
        <v>0</v>
      </c>
      <c r="AJ87" s="116">
        <f>SUMIFS(Calculations!AO$45:AO$73,Calculations!$G$45:$G$73,1,Calculations!$B$45:$B$73,$B87)</f>
        <v>0</v>
      </c>
      <c r="AK87" s="116">
        <f>SUMIFS(Calculations!AP$45:AP$73,Calculations!$G$45:$G$73,1,Calculations!$B$45:$B$73,$B87)</f>
        <v>0</v>
      </c>
      <c r="AL87" s="116">
        <f>SUMIFS(Calculations!AQ$45:AQ$73,Calculations!$G$45:$G$73,1,Calculations!$B$45:$B$73,$B87)</f>
        <v>0</v>
      </c>
      <c r="AM87" s="116">
        <f>SUMIFS(Calculations!AR$45:AR$73,Calculations!$G$45:$G$73,1,Calculations!$B$45:$B$73,$B87)</f>
        <v>0</v>
      </c>
      <c r="AN87" s="116">
        <f>SUMIFS(Calculations!AS$45:AS$73,Calculations!$G$45:$G$73,1,Calculations!$B$45:$B$73,$B87)</f>
        <v>0</v>
      </c>
      <c r="AO87" s="116">
        <f>SUMIFS(Calculations!AT$45:AT$73,Calculations!$G$45:$G$73,1,Calculations!$B$45:$B$73,$B87)</f>
        <v>0</v>
      </c>
      <c r="AP87" s="116">
        <f>SUMIFS(Calculations!AU$45:AU$73,Calculations!$G$45:$G$73,1,Calculations!$B$45:$B$73,$B87)</f>
        <v>0</v>
      </c>
      <c r="AQ87" s="116">
        <f>SUMIFS(Calculations!AV$45:AV$73,Calculations!$G$45:$G$73,1,Calculations!$B$45:$B$73,$B87)</f>
        <v>0</v>
      </c>
      <c r="AR87" s="116">
        <f>SUMIFS(Calculations!AW$45:AW$73,Calculations!$G$45:$G$73,1,Calculations!$B$45:$B$73,$B87)</f>
        <v>0</v>
      </c>
      <c r="AS87" s="116">
        <f>SUMIFS(Calculations!AX$45:AX$73,Calculations!$G$45:$G$73,1,Calculations!$B$45:$B$73,$B87)</f>
        <v>0</v>
      </c>
      <c r="AT87" s="116">
        <f>SUMIFS(Calculations!AY$45:AY$73,Calculations!$G$45:$G$73,1,Calculations!$B$45:$B$73,$B87)</f>
        <v>0</v>
      </c>
      <c r="AU87" s="116">
        <f>SUMIFS(Calculations!AZ$45:AZ$73,Calculations!$G$45:$G$73,1,Calculations!$B$45:$B$73,$B87)</f>
        <v>0</v>
      </c>
      <c r="AV87" s="116">
        <f>SUMIFS(Calculations!BA$45:BA$73,Calculations!$G$45:$G$73,1,Calculations!$B$45:$B$73,$B87)</f>
        <v>0</v>
      </c>
      <c r="AW87" s="116">
        <f>SUMIFS(Calculations!BB$45:BB$73,Calculations!$G$45:$G$73,1,Calculations!$B$45:$B$73,$B87)</f>
        <v>0</v>
      </c>
      <c r="AX87" s="116">
        <f>SUMIFS(Calculations!BC$45:BC$73,Calculations!$G$45:$G$73,1,Calculations!$B$45:$B$73,$B87)</f>
        <v>0</v>
      </c>
      <c r="AY87" s="116">
        <f>SUMIFS(Calculations!BD$45:BD$73,Calculations!$G$45:$G$73,1,Calculations!$B$45:$B$73,$B87)</f>
        <v>0</v>
      </c>
      <c r="AZ87" s="116">
        <f>SUMIFS(Calculations!BE$45:BE$73,Calculations!$G$45:$G$73,1,Calculations!$B$45:$B$73,$B87)</f>
        <v>0</v>
      </c>
      <c r="BA87" s="116">
        <f>SUMIFS(Calculations!BF$45:BF$73,Calculations!$G$45:$G$73,1,Calculations!$B$45:$B$73,$B87)</f>
        <v>0</v>
      </c>
      <c r="BB87" s="116">
        <f>SUMIFS(Calculations!BG$45:BG$73,Calculations!$G$45:$G$73,1,Calculations!$B$45:$B$73,$B87)</f>
        <v>0</v>
      </c>
      <c r="BC87" s="116">
        <f>SUMIFS(Calculations!BH$45:BH$73,Calculations!$G$45:$G$73,1,Calculations!$B$45:$B$73,$B87)</f>
        <v>0</v>
      </c>
      <c r="BD87" s="116">
        <f>SUMIFS(Calculations!BI$45:BI$73,Calculations!$G$45:$G$73,1,Calculations!$B$45:$B$73,$B87)</f>
        <v>0</v>
      </c>
      <c r="BE87" s="116">
        <f>SUMIFS(Calculations!BJ$45:BJ$73,Calculations!$G$45:$G$73,1,Calculations!$B$45:$B$73,$B87)</f>
        <v>0</v>
      </c>
      <c r="BF87" s="116">
        <f>SUMIFS(Calculations!BK$45:BK$73,Calculations!$G$45:$G$73,1,Calculations!$B$45:$B$73,$B87)</f>
        <v>0</v>
      </c>
      <c r="BG87" s="116">
        <f>SUMIFS(Calculations!BL$45:BL$73,Calculations!$G$45:$G$73,1,Calculations!$B$45:$B$73,$B87)</f>
        <v>0</v>
      </c>
      <c r="BH87" s="116">
        <f>SUMIFS(Calculations!BM$45:BM$73,Calculations!$G$45:$G$73,1,Calculations!$B$45:$B$73,$B87)</f>
        <v>0</v>
      </c>
      <c r="BI87" s="116">
        <f>SUMIFS(Calculations!BN$45:BN$73,Calculations!$G$45:$G$73,1,Calculations!$B$45:$B$73,$B87)</f>
        <v>0</v>
      </c>
      <c r="BJ87" s="116">
        <f>SUMIFS(Calculations!BO$45:BO$73,Calculations!$G$45:$G$73,1,Calculations!$B$45:$B$73,$B87)</f>
        <v>0</v>
      </c>
      <c r="BK87" s="116">
        <f>SUMIFS(Calculations!BP$45:BP$73,Calculations!$G$45:$G$73,1,Calculations!$B$45:$B$73,$B87)</f>
        <v>0</v>
      </c>
      <c r="BL87" s="116">
        <f>SUMIFS(Calculations!BQ$45:BQ$73,Calculations!$G$45:$G$73,1,Calculations!$B$45:$B$73,$B87)</f>
        <v>0</v>
      </c>
      <c r="BM87" s="116">
        <f>SUMIFS(Calculations!BR$45:BR$73,Calculations!$G$45:$G$73,1,Calculations!$B$45:$B$73,$B87)</f>
        <v>0</v>
      </c>
      <c r="BN87" s="116">
        <f>SUMIFS(Calculations!BS$45:BS$73,Calculations!$G$45:$G$73,1,Calculations!$B$45:$B$73,$B87)</f>
        <v>0</v>
      </c>
      <c r="BO87" s="116">
        <f>SUMIFS(Calculations!BT$45:BT$73,Calculations!$G$45:$G$73,1,Calculations!$B$45:$B$73,$B87)</f>
        <v>0</v>
      </c>
      <c r="BP87" s="116">
        <f>SUMIFS(Calculations!BU$45:BU$73,Calculations!$G$45:$G$73,1,Calculations!$B$45:$B$73,$B87)</f>
        <v>0</v>
      </c>
      <c r="BQ87" s="116">
        <f>SUMIFS(Calculations!BV$45:BV$73,Calculations!$G$45:$G$73,1,Calculations!$B$45:$B$73,$B87)</f>
        <v>0</v>
      </c>
      <c r="BR87" s="116">
        <f>SUMIFS(Calculations!BW$45:BW$73,Calculations!$G$45:$G$73,1,Calculations!$B$45:$B$73,$B87)</f>
        <v>0</v>
      </c>
      <c r="BS87" s="116">
        <f>SUMIFS(Calculations!BX$45:BX$73,Calculations!$G$45:$G$73,1,Calculations!$B$45:$B$73,$B87)</f>
        <v>0</v>
      </c>
      <c r="BT87" s="116">
        <f>SUMIFS(Calculations!BY$45:BY$73,Calculations!$G$45:$G$73,1,Calculations!$B$45:$B$73,$B87)</f>
        <v>0</v>
      </c>
      <c r="BU87" s="116">
        <f>SUMIFS(Calculations!BZ$45:BZ$73,Calculations!$G$45:$G$73,1,Calculations!$B$45:$B$73,$B87)</f>
        <v>0</v>
      </c>
      <c r="BV87" s="116">
        <f>SUMIFS(Calculations!CA$45:CA$73,Calculations!$G$45:$G$73,1,Calculations!$B$45:$B$73,$B87)</f>
        <v>0</v>
      </c>
      <c r="BW87" s="116">
        <f>SUMIFS(Calculations!CB$45:CB$73,Calculations!$G$45:$G$73,1,Calculations!$B$45:$B$73,$B87)</f>
        <v>0</v>
      </c>
      <c r="BX87" s="116">
        <f>SUMIFS(Calculations!CC$45:CC$73,Calculations!$G$45:$G$73,1,Calculations!$B$45:$B$73,$B87)</f>
        <v>0</v>
      </c>
      <c r="BY87" s="116">
        <f>SUMIFS(Calculations!CD$45:CD$73,Calculations!$G$45:$G$73,1,Calculations!$B$45:$B$73,$B87)</f>
        <v>0</v>
      </c>
      <c r="BZ87" s="116">
        <f>SUMIFS(Calculations!CE$45:CE$73,Calculations!$G$45:$G$73,1,Calculations!$B$45:$B$73,$B87)</f>
        <v>0</v>
      </c>
      <c r="CA87" s="116">
        <f>SUMIFS(Calculations!CF$45:CF$73,Calculations!$G$45:$G$73,1,Calculations!$B$45:$B$73,$B87)</f>
        <v>0</v>
      </c>
      <c r="CB87" s="116">
        <f>SUMIFS(Calculations!CG$45:CG$73,Calculations!$G$45:$G$73,1,Calculations!$B$45:$B$73,$B87)</f>
        <v>0</v>
      </c>
      <c r="CC87" s="116">
        <f>SUMIFS(Calculations!CH$45:CH$73,Calculations!$G$45:$G$73,1,Calculations!$B$45:$B$73,$B87)</f>
        <v>0</v>
      </c>
      <c r="CD87" s="116">
        <f>SUMIFS(Calculations!CI$45:CI$73,Calculations!$G$45:$G$73,1,Calculations!$B$45:$B$73,$B87)</f>
        <v>0</v>
      </c>
      <c r="CE87" s="116">
        <f>SUMIFS(Calculations!CJ$45:CJ$73,Calculations!$G$45:$G$73,1,Calculations!$B$45:$B$73,$B87)</f>
        <v>0</v>
      </c>
      <c r="CF87" s="116">
        <f>SUMIFS(Calculations!CK$45:CK$73,Calculations!$G$45:$G$73,1,Calculations!$B$45:$B$73,$B87)</f>
        <v>0</v>
      </c>
      <c r="CG87" s="116">
        <f>SUMIFS(Calculations!CL$45:CL$73,Calculations!$G$45:$G$73,1,Calculations!$B$45:$B$73,$B87)</f>
        <v>0</v>
      </c>
      <c r="CH87" s="116">
        <f>SUMIFS(Calculations!CM$45:CM$73,Calculations!$G$45:$G$73,1,Calculations!$B$45:$B$73,$B87)</f>
        <v>0</v>
      </c>
      <c r="CI87" s="116">
        <f>SUMIFS(Calculations!CN$45:CN$73,Calculations!$G$45:$G$73,1,Calculations!$B$45:$B$73,$B87)</f>
        <v>0</v>
      </c>
    </row>
    <row r="88" spans="2:87">
      <c r="B88" s="117" t="s">
        <v>42</v>
      </c>
      <c r="C88" s="116" t="e">
        <f>SUMIFS(Calculations!H$45:H$73,Calculations!$G$45:$G$73,1,Calculations!$B$45:$B$73,$B88)</f>
        <v>#REF!</v>
      </c>
      <c r="D88" s="116" t="e">
        <f>SUMIFS(Calculations!I$45:I$73,Calculations!$G$45:$G$73,1,Calculations!$B$45:$B$73,$B88)</f>
        <v>#REF!</v>
      </c>
      <c r="E88" s="116" t="e">
        <f>SUMIFS(Calculations!J$45:J$73,Calculations!$G$45:$G$73,1,Calculations!$B$45:$B$73,$B88)</f>
        <v>#REF!</v>
      </c>
      <c r="F88" s="116" t="e">
        <f>SUMIFS(Calculations!K$45:K$73,Calculations!$G$45:$G$73,1,Calculations!$B$45:$B$73,$B88)</f>
        <v>#REF!</v>
      </c>
      <c r="G88" s="116" t="e">
        <f>SUMIFS(Calculations!L$45:L$73,Calculations!$G$45:$G$73,1,Calculations!$B$45:$B$73,$B88)</f>
        <v>#REF!</v>
      </c>
      <c r="H88" s="116" t="e">
        <f>SUMIFS(Calculations!M$45:M$73,Calculations!$G$45:$G$73,1,Calculations!$B$45:$B$73,$B88)</f>
        <v>#REF!</v>
      </c>
      <c r="I88" s="116" t="e">
        <f>SUMIFS(Calculations!N$45:N$73,Calculations!$G$45:$G$73,1,Calculations!$B$45:$B$73,$B88)</f>
        <v>#REF!</v>
      </c>
      <c r="J88" s="116" t="e">
        <f>SUMIFS(Calculations!O$45:O$73,Calculations!$G$45:$G$73,1,Calculations!$B$45:$B$73,$B88)</f>
        <v>#REF!</v>
      </c>
      <c r="K88" s="116" t="e">
        <f>SUMIFS(Calculations!P$45:P$73,Calculations!$G$45:$G$73,1,Calculations!$B$45:$B$73,$B88)</f>
        <v>#REF!</v>
      </c>
      <c r="L88" s="116" t="e">
        <f>SUMIFS(Calculations!Q$45:Q$73,Calculations!$G$45:$G$73,1,Calculations!$B$45:$B$73,$B88)</f>
        <v>#REF!</v>
      </c>
      <c r="M88" s="116" t="e">
        <f>SUMIFS(Calculations!R$45:R$73,Calculations!$G$45:$G$73,1,Calculations!$B$45:$B$73,$B88)</f>
        <v>#REF!</v>
      </c>
      <c r="N88" s="116" t="e">
        <f>SUMIFS(Calculations!S$45:S$73,Calculations!$G$45:$G$73,1,Calculations!$B$45:$B$73,$B88)</f>
        <v>#REF!</v>
      </c>
      <c r="O88" s="116" t="e">
        <f>SUMIFS(Calculations!T$45:T$73,Calculations!$G$45:$G$73,1,Calculations!$B$45:$B$73,$B88)</f>
        <v>#REF!</v>
      </c>
      <c r="P88" s="116" t="e">
        <f>SUMIFS(Calculations!U$45:U$73,Calculations!$G$45:$G$73,1,Calculations!$B$45:$B$73,$B88)</f>
        <v>#REF!</v>
      </c>
      <c r="Q88" s="116" t="e">
        <f>SUMIFS(Calculations!V$45:V$73,Calculations!$G$45:$G$73,1,Calculations!$B$45:$B$73,$B88)</f>
        <v>#REF!</v>
      </c>
      <c r="R88" s="116" t="e">
        <f>SUMIFS(Calculations!W$45:W$73,Calculations!$G$45:$G$73,1,Calculations!$B$45:$B$73,$B88)</f>
        <v>#REF!</v>
      </c>
      <c r="S88" s="116" t="e">
        <f>SUMIFS(Calculations!X$45:X$73,Calculations!$G$45:$G$73,1,Calculations!$B$45:$B$73,$B88)</f>
        <v>#REF!</v>
      </c>
      <c r="T88" s="116" t="e">
        <f>SUMIFS(Calculations!Y$45:Y$73,Calculations!$G$45:$G$73,1,Calculations!$B$45:$B$73,$B88)</f>
        <v>#REF!</v>
      </c>
      <c r="U88" s="116" t="e">
        <f>SUMIFS(Calculations!Z$45:Z$73,Calculations!$G$45:$G$73,1,Calculations!$B$45:$B$73,$B88)</f>
        <v>#REF!</v>
      </c>
      <c r="V88" s="116" t="e">
        <f>SUMIFS(Calculations!AA$45:AA$73,Calculations!$G$45:$G$73,1,Calculations!$B$45:$B$73,$B88)</f>
        <v>#REF!</v>
      </c>
      <c r="W88" s="116" t="e">
        <f>SUMIFS(Calculations!AB$45:AB$73,Calculations!$G$45:$G$73,1,Calculations!$B$45:$B$73,$B88)</f>
        <v>#REF!</v>
      </c>
      <c r="X88" s="116" t="e">
        <f>SUMIFS(Calculations!AC$45:AC$73,Calculations!$G$45:$G$73,1,Calculations!$B$45:$B$73,$B88)</f>
        <v>#REF!</v>
      </c>
      <c r="Y88" s="116" t="e">
        <f>SUMIFS(Calculations!AD$45:AD$73,Calculations!$G$45:$G$73,1,Calculations!$B$45:$B$73,$B88)</f>
        <v>#REF!</v>
      </c>
      <c r="Z88" s="116" t="e">
        <f>SUMIFS(Calculations!AE$45:AE$73,Calculations!$G$45:$G$73,1,Calculations!$B$45:$B$73,$B88)</f>
        <v>#REF!</v>
      </c>
      <c r="AA88" s="116" t="e">
        <f>SUMIFS(Calculations!AF$45:AF$73,Calculations!$G$45:$G$73,1,Calculations!$B$45:$B$73,$B88)</f>
        <v>#REF!</v>
      </c>
      <c r="AB88" s="116" t="e">
        <f>SUMIFS(Calculations!AG$45:AG$73,Calculations!$G$45:$G$73,1,Calculations!$B$45:$B$73,$B88)</f>
        <v>#REF!</v>
      </c>
      <c r="AC88" s="116" t="e">
        <f>SUMIFS(Calculations!AH$45:AH$73,Calculations!$G$45:$G$73,1,Calculations!$B$45:$B$73,$B88)</f>
        <v>#REF!</v>
      </c>
      <c r="AD88" s="116" t="e">
        <f>SUMIFS(Calculations!AI$45:AI$73,Calculations!$G$45:$G$73,1,Calculations!$B$45:$B$73,$B88)</f>
        <v>#REF!</v>
      </c>
      <c r="AE88" s="116" t="e">
        <f>SUMIFS(Calculations!AJ$45:AJ$73,Calculations!$G$45:$G$73,1,Calculations!$B$45:$B$73,$B88)</f>
        <v>#REF!</v>
      </c>
      <c r="AF88" s="116" t="e">
        <f>SUMIFS(Calculations!AK$45:AK$73,Calculations!$G$45:$G$73,1,Calculations!$B$45:$B$73,$B88)</f>
        <v>#REF!</v>
      </c>
      <c r="AG88" s="116" t="e">
        <f>SUMIFS(Calculations!AL$45:AL$73,Calculations!$G$45:$G$73,1,Calculations!$B$45:$B$73,$B88)</f>
        <v>#REF!</v>
      </c>
      <c r="AH88" s="116" t="e">
        <f>SUMIFS(Calculations!AM$45:AM$73,Calculations!$G$45:$G$73,1,Calculations!$B$45:$B$73,$B88)</f>
        <v>#REF!</v>
      </c>
      <c r="AI88" s="116" t="e">
        <f>SUMIFS(Calculations!AN$45:AN$73,Calculations!$G$45:$G$73,1,Calculations!$B$45:$B$73,$B88)</f>
        <v>#REF!</v>
      </c>
      <c r="AJ88" s="116" t="e">
        <f>SUMIFS(Calculations!AO$45:AO$73,Calculations!$G$45:$G$73,1,Calculations!$B$45:$B$73,$B88)</f>
        <v>#REF!</v>
      </c>
      <c r="AK88" s="116" t="e">
        <f>SUMIFS(Calculations!AP$45:AP$73,Calculations!$G$45:$G$73,1,Calculations!$B$45:$B$73,$B88)</f>
        <v>#REF!</v>
      </c>
      <c r="AL88" s="116" t="e">
        <f>SUMIFS(Calculations!AQ$45:AQ$73,Calculations!$G$45:$G$73,1,Calculations!$B$45:$B$73,$B88)</f>
        <v>#REF!</v>
      </c>
      <c r="AM88" s="116" t="e">
        <f>SUMIFS(Calculations!AR$45:AR$73,Calculations!$G$45:$G$73,1,Calculations!$B$45:$B$73,$B88)</f>
        <v>#REF!</v>
      </c>
      <c r="AN88" s="116" t="e">
        <f>SUMIFS(Calculations!AS$45:AS$73,Calculations!$G$45:$G$73,1,Calculations!$B$45:$B$73,$B88)</f>
        <v>#REF!</v>
      </c>
      <c r="AO88" s="116" t="e">
        <f>SUMIFS(Calculations!AT$45:AT$73,Calculations!$G$45:$G$73,1,Calculations!$B$45:$B$73,$B88)</f>
        <v>#REF!</v>
      </c>
      <c r="AP88" s="116" t="e">
        <f>SUMIFS(Calculations!AU$45:AU$73,Calculations!$G$45:$G$73,1,Calculations!$B$45:$B$73,$B88)</f>
        <v>#REF!</v>
      </c>
      <c r="AQ88" s="116" t="e">
        <f>SUMIFS(Calculations!AV$45:AV$73,Calculations!$G$45:$G$73,1,Calculations!$B$45:$B$73,$B88)</f>
        <v>#REF!</v>
      </c>
      <c r="AR88" s="116">
        <f>SUMIFS(Calculations!AW$45:AW$73,Calculations!$G$45:$G$73,1,Calculations!$B$45:$B$73,$B88)</f>
        <v>4523.2681748442774</v>
      </c>
      <c r="AS88" s="116">
        <f>SUMIFS(Calculations!AX$45:AX$73,Calculations!$G$45:$G$73,1,Calculations!$B$45:$B$73,$B88)</f>
        <v>4103.7880475949569</v>
      </c>
      <c r="AT88" s="116">
        <f>SUMIFS(Calculations!AY$45:AY$73,Calculations!$G$45:$G$73,1,Calculations!$B$45:$B$73,$B88)</f>
        <v>3556.6425193307223</v>
      </c>
      <c r="AU88" s="116">
        <f>SUMIFS(Calculations!AZ$45:AZ$73,Calculations!$G$45:$G$73,1,Calculations!$B$45:$B$73,$B88)</f>
        <v>3007.3803174980858</v>
      </c>
      <c r="AV88" s="116">
        <f>SUMIFS(Calculations!BA$45:BA$73,Calculations!$G$45:$G$73,1,Calculations!$B$45:$B$73,$B88)</f>
        <v>2547.5082522124867</v>
      </c>
      <c r="AW88" s="116">
        <f>SUMIFS(Calculations!BB$45:BB$73,Calculations!$G$45:$G$73,1,Calculations!$B$45:$B$73,$B88)</f>
        <v>2894.1051933237904</v>
      </c>
      <c r="AX88" s="116">
        <f>SUMIFS(Calculations!BC$45:BC$73,Calculations!$G$45:$G$73,1,Calculations!$B$45:$B$73,$B88)</f>
        <v>3227.308886460989</v>
      </c>
      <c r="AY88" s="116">
        <f>SUMIFS(Calculations!BD$45:BD$73,Calculations!$G$45:$G$73,1,Calculations!$B$45:$B$73,$B88)</f>
        <v>3543.2689200383029</v>
      </c>
      <c r="AZ88" s="116">
        <f>SUMIFS(Calculations!BE$45:BE$73,Calculations!$G$45:$G$73,1,Calculations!$B$45:$B$73,$B88)</f>
        <v>3859.9381305511633</v>
      </c>
      <c r="BA88" s="116">
        <f>SUMIFS(Calculations!BF$45:BF$73,Calculations!$G$45:$G$73,1,Calculations!$B$45:$B$73,$B88)</f>
        <v>4119.1472387757531</v>
      </c>
      <c r="BB88" s="116">
        <f>SUMIFS(Calculations!BG$45:BG$73,Calculations!$G$45:$G$73,1,Calculations!$B$45:$B$73,$B88)</f>
        <v>4394.1505240212136</v>
      </c>
      <c r="BC88" s="116">
        <f>SUMIFS(Calculations!BH$45:BH$73,Calculations!$G$45:$G$73,1,Calculations!$B$45:$B$73,$B88)</f>
        <v>4691.7409693207155</v>
      </c>
      <c r="BD88" s="116">
        <f>SUMIFS(Calculations!BI$45:BI$73,Calculations!$G$45:$G$73,1,Calculations!$B$45:$B$73,$B88)</f>
        <v>4553.1627417135314</v>
      </c>
      <c r="BE88" s="116">
        <f>SUMIFS(Calculations!BJ$45:BJ$73,Calculations!$G$45:$G$73,1,Calculations!$B$45:$B$73,$B88)</f>
        <v>4388.9619928135071</v>
      </c>
      <c r="BF88" s="116">
        <f>SUMIFS(Calculations!BK$45:BK$73,Calculations!$G$45:$G$73,1,Calculations!$B$45:$B$73,$B88)</f>
        <v>4253.4574850610661</v>
      </c>
      <c r="BG88" s="116">
        <f>SUMIFS(Calculations!BL$45:BL$73,Calculations!$G$45:$G$73,1,Calculations!$B$45:$B$73,$B88)</f>
        <v>4116.1180495152512</v>
      </c>
      <c r="BH88" s="116">
        <f>SUMIFS(Calculations!BM$45:BM$73,Calculations!$G$45:$G$73,1,Calculations!$B$45:$B$73,$B88)</f>
        <v>3992.314026827924</v>
      </c>
      <c r="BI88" s="116">
        <f>SUMIFS(Calculations!BN$45:BN$73,Calculations!$G$45:$G$73,1,Calculations!$B$45:$B$73,$B88)</f>
        <v>3886.7809654456069</v>
      </c>
      <c r="BJ88" s="116">
        <f>SUMIFS(Calculations!BO$45:BO$73,Calculations!$G$45:$G$73,1,Calculations!$B$45:$B$73,$B88)</f>
        <v>3803.9549302022788</v>
      </c>
      <c r="BK88" s="116">
        <f>SUMIFS(Calculations!BP$45:BP$73,Calculations!$G$45:$G$73,1,Calculations!$B$45:$B$73,$B88)</f>
        <v>3959.1558937824739</v>
      </c>
      <c r="BL88" s="116">
        <f>SUMIFS(Calculations!BQ$45:BQ$73,Calculations!$G$45:$G$73,1,Calculations!$B$45:$B$73,$B88)</f>
        <v>4138.8781744856969</v>
      </c>
      <c r="BM88" s="116">
        <f>SUMIFS(Calculations!BR$45:BR$73,Calculations!$G$45:$G$73,1,Calculations!$B$45:$B$73,$B88)</f>
        <v>4360.7578239199647</v>
      </c>
      <c r="BN88" s="116">
        <f>SUMIFS(Calculations!BS$45:BS$73,Calculations!$G$45:$G$73,1,Calculations!$B$45:$B$73,$B88)</f>
        <v>4579.930807048906</v>
      </c>
      <c r="BO88" s="116">
        <f>SUMIFS(Calculations!BT$45:BT$73,Calculations!$G$45:$G$73,1,Calculations!$B$45:$B$73,$B88)</f>
        <v>4821.2716109931644</v>
      </c>
      <c r="BP88" s="116">
        <f>SUMIFS(Calculations!BU$45:BU$73,Calculations!$G$45:$G$73,1,Calculations!$B$45:$B$73,$B88)</f>
        <v>5078.2090943036746</v>
      </c>
      <c r="BQ88" s="116">
        <f>SUMIFS(Calculations!BV$45:BV$73,Calculations!$G$45:$G$73,1,Calculations!$B$45:$B$73,$B88)</f>
        <v>5344.82564136773</v>
      </c>
      <c r="BR88" s="116">
        <f>SUMIFS(Calculations!BW$45:BW$73,Calculations!$G$45:$G$73,1,Calculations!$B$45:$B$73,$B88)</f>
        <v>5786.2646747612016</v>
      </c>
      <c r="BS88" s="116">
        <f>SUMIFS(Calculations!BX$45:BX$73,Calculations!$G$45:$G$73,1,Calculations!$B$45:$B$73,$B88)</f>
        <v>6227.6516239149205</v>
      </c>
      <c r="BT88" s="116">
        <f>SUMIFS(Calculations!BY$45:BY$73,Calculations!$G$45:$G$73,1,Calculations!$B$45:$B$73,$B88)</f>
        <v>6692.1498921329039</v>
      </c>
      <c r="BU88" s="116">
        <f>SUMIFS(Calculations!BZ$45:BZ$73,Calculations!$G$45:$G$73,1,Calculations!$B$45:$B$73,$B88)</f>
        <v>7143.6338582282915</v>
      </c>
      <c r="BV88" s="116">
        <f>SUMIFS(Calculations!CA$45:CA$73,Calculations!$G$45:$G$73,1,Calculations!$B$45:$B$73,$B88)</f>
        <v>7567.0921478968521</v>
      </c>
      <c r="BW88" s="116">
        <f>SUMIFS(Calculations!CB$45:CB$73,Calculations!$G$45:$G$73,1,Calculations!$B$45:$B$73,$B88)</f>
        <v>8007.1203122058796</v>
      </c>
      <c r="BX88" s="116">
        <f>SUMIFS(Calculations!CC$45:CC$73,Calculations!$G$45:$G$73,1,Calculations!$B$45:$B$73,$B88)</f>
        <v>8447.5619760113186</v>
      </c>
      <c r="BY88" s="116">
        <f>SUMIFS(Calculations!CD$45:CD$73,Calculations!$G$45:$G$73,1,Calculations!$B$45:$B$73,$B88)</f>
        <v>9513.3412016389921</v>
      </c>
      <c r="BZ88" s="116">
        <f>SUMIFS(Calculations!CE$45:CE$73,Calculations!$G$45:$G$73,1,Calculations!$B$45:$B$73,$B88)</f>
        <v>10591.89757925173</v>
      </c>
      <c r="CA88" s="116">
        <f>SUMIFS(Calculations!CF$45:CF$73,Calculations!$G$45:$G$73,1,Calculations!$B$45:$B$73,$B88)</f>
        <v>11658.405582413878</v>
      </c>
      <c r="CB88" s="116">
        <f>SUMIFS(Calculations!CG$45:CG$73,Calculations!$G$45:$G$73,1,Calculations!$B$45:$B$73,$B88)</f>
        <v>12732.485756902475</v>
      </c>
      <c r="CC88" s="116">
        <f>SUMIFS(Calculations!CH$45:CH$73,Calculations!$G$45:$G$73,1,Calculations!$B$45:$B$73,$B88)</f>
        <v>13817.858709903419</v>
      </c>
      <c r="CD88" s="116">
        <f>SUMIFS(Calculations!CI$45:CI$73,Calculations!$G$45:$G$73,1,Calculations!$B$45:$B$73,$B88)</f>
        <v>14656.844240923543</v>
      </c>
      <c r="CE88" s="116">
        <f>SUMIFS(Calculations!CJ$45:CJ$73,Calculations!$G$45:$G$73,1,Calculations!$B$45:$B$73,$B88)</f>
        <v>15495.829771943667</v>
      </c>
      <c r="CF88" s="116">
        <f>SUMIFS(Calculations!CK$45:CK$73,Calculations!$G$45:$G$73,1,Calculations!$B$45:$B$73,$B88)</f>
        <v>18090.557555041465</v>
      </c>
      <c r="CG88" s="116">
        <f>SUMIFS(Calculations!CL$45:CL$73,Calculations!$G$45:$G$73,1,Calculations!$B$45:$B$73,$B88)</f>
        <v>20685.285338139292</v>
      </c>
      <c r="CH88" s="116">
        <f>SUMIFS(Calculations!CM$45:CM$73,Calculations!$G$45:$G$73,1,Calculations!$B$45:$B$73,$B88)</f>
        <v>23280.013121237091</v>
      </c>
      <c r="CI88" s="116">
        <f>SUMIFS(Calculations!CN$45:CN$73,Calculations!$G$45:$G$73,1,Calculations!$B$45:$B$73,$B88)</f>
        <v>25874.740904334729</v>
      </c>
    </row>
    <row r="89" spans="2:87">
      <c r="B89" s="117" t="s">
        <v>43</v>
      </c>
      <c r="C89" s="116" t="e">
        <f>SUMIFS(Calculations!H$45:H$73,Calculations!$G$45:$G$73,1,Calculations!$B$45:$B$73,$B89)</f>
        <v>#REF!</v>
      </c>
      <c r="D89" s="116" t="e">
        <f>SUMIFS(Calculations!I$45:I$73,Calculations!$G$45:$G$73,1,Calculations!$B$45:$B$73,$B89)</f>
        <v>#REF!</v>
      </c>
      <c r="E89" s="116" t="e">
        <f>SUMIFS(Calculations!J$45:J$73,Calculations!$G$45:$G$73,1,Calculations!$B$45:$B$73,$B89)</f>
        <v>#REF!</v>
      </c>
      <c r="F89" s="116" t="e">
        <f>SUMIFS(Calculations!K$45:K$73,Calculations!$G$45:$G$73,1,Calculations!$B$45:$B$73,$B89)</f>
        <v>#REF!</v>
      </c>
      <c r="G89" s="116" t="e">
        <f>SUMIFS(Calculations!L$45:L$73,Calculations!$G$45:$G$73,1,Calculations!$B$45:$B$73,$B89)</f>
        <v>#REF!</v>
      </c>
      <c r="H89" s="116" t="e">
        <f>SUMIFS(Calculations!M$45:M$73,Calculations!$G$45:$G$73,1,Calculations!$B$45:$B$73,$B89)</f>
        <v>#REF!</v>
      </c>
      <c r="I89" s="116" t="e">
        <f>SUMIFS(Calculations!N$45:N$73,Calculations!$G$45:$G$73,1,Calculations!$B$45:$B$73,$B89)</f>
        <v>#REF!</v>
      </c>
      <c r="J89" s="116" t="e">
        <f>SUMIFS(Calculations!O$45:O$73,Calculations!$G$45:$G$73,1,Calculations!$B$45:$B$73,$B89)</f>
        <v>#REF!</v>
      </c>
      <c r="K89" s="116" t="e">
        <f>SUMIFS(Calculations!P$45:P$73,Calculations!$G$45:$G$73,1,Calculations!$B$45:$B$73,$B89)</f>
        <v>#REF!</v>
      </c>
      <c r="L89" s="116" t="e">
        <f>SUMIFS(Calculations!Q$45:Q$73,Calculations!$G$45:$G$73,1,Calculations!$B$45:$B$73,$B89)</f>
        <v>#REF!</v>
      </c>
      <c r="M89" s="116" t="e">
        <f>SUMIFS(Calculations!R$45:R$73,Calculations!$G$45:$G$73,1,Calculations!$B$45:$B$73,$B89)</f>
        <v>#REF!</v>
      </c>
      <c r="N89" s="116" t="e">
        <f>SUMIFS(Calculations!S$45:S$73,Calculations!$G$45:$G$73,1,Calculations!$B$45:$B$73,$B89)</f>
        <v>#REF!</v>
      </c>
      <c r="O89" s="116" t="e">
        <f>SUMIFS(Calculations!T$45:T$73,Calculations!$G$45:$G$73,1,Calculations!$B$45:$B$73,$B89)</f>
        <v>#REF!</v>
      </c>
      <c r="P89" s="116" t="e">
        <f>SUMIFS(Calculations!U$45:U$73,Calculations!$G$45:$G$73,1,Calculations!$B$45:$B$73,$B89)</f>
        <v>#REF!</v>
      </c>
      <c r="Q89" s="116" t="e">
        <f>SUMIFS(Calculations!V$45:V$73,Calculations!$G$45:$G$73,1,Calculations!$B$45:$B$73,$B89)</f>
        <v>#REF!</v>
      </c>
      <c r="R89" s="116" t="e">
        <f>SUMIFS(Calculations!W$45:W$73,Calculations!$G$45:$G$73,1,Calculations!$B$45:$B$73,$B89)</f>
        <v>#REF!</v>
      </c>
      <c r="S89" s="116" t="e">
        <f>SUMIFS(Calculations!X$45:X$73,Calculations!$G$45:$G$73,1,Calculations!$B$45:$B$73,$B89)</f>
        <v>#REF!</v>
      </c>
      <c r="T89" s="116" t="e">
        <f>SUMIFS(Calculations!Y$45:Y$73,Calculations!$G$45:$G$73,1,Calculations!$B$45:$B$73,$B89)</f>
        <v>#REF!</v>
      </c>
      <c r="U89" s="116" t="e">
        <f>SUMIFS(Calculations!Z$45:Z$73,Calculations!$G$45:$G$73,1,Calculations!$B$45:$B$73,$B89)</f>
        <v>#REF!</v>
      </c>
      <c r="V89" s="116" t="e">
        <f>SUMIFS(Calculations!AA$45:AA$73,Calculations!$G$45:$G$73,1,Calculations!$B$45:$B$73,$B89)</f>
        <v>#REF!</v>
      </c>
      <c r="W89" s="116" t="e">
        <f>SUMIFS(Calculations!AB$45:AB$73,Calculations!$G$45:$G$73,1,Calculations!$B$45:$B$73,$B89)</f>
        <v>#REF!</v>
      </c>
      <c r="X89" s="116" t="e">
        <f>SUMIFS(Calculations!AC$45:AC$73,Calculations!$G$45:$G$73,1,Calculations!$B$45:$B$73,$B89)</f>
        <v>#REF!</v>
      </c>
      <c r="Y89" s="116" t="e">
        <f>SUMIFS(Calculations!AD$45:AD$73,Calculations!$G$45:$G$73,1,Calculations!$B$45:$B$73,$B89)</f>
        <v>#REF!</v>
      </c>
      <c r="Z89" s="116" t="e">
        <f>SUMIFS(Calculations!AE$45:AE$73,Calculations!$G$45:$G$73,1,Calculations!$B$45:$B$73,$B89)</f>
        <v>#REF!</v>
      </c>
      <c r="AA89" s="116" t="e">
        <f>SUMIFS(Calculations!AF$45:AF$73,Calculations!$G$45:$G$73,1,Calculations!$B$45:$B$73,$B89)</f>
        <v>#REF!</v>
      </c>
      <c r="AB89" s="116" t="e">
        <f>SUMIFS(Calculations!AG$45:AG$73,Calculations!$G$45:$G$73,1,Calculations!$B$45:$B$73,$B89)</f>
        <v>#REF!</v>
      </c>
      <c r="AC89" s="116" t="e">
        <f>SUMIFS(Calculations!AH$45:AH$73,Calculations!$G$45:$G$73,1,Calculations!$B$45:$B$73,$B89)</f>
        <v>#REF!</v>
      </c>
      <c r="AD89" s="116" t="e">
        <f>SUMIFS(Calculations!AI$45:AI$73,Calculations!$G$45:$G$73,1,Calculations!$B$45:$B$73,$B89)</f>
        <v>#REF!</v>
      </c>
      <c r="AE89" s="116" t="e">
        <f>SUMIFS(Calculations!AJ$45:AJ$73,Calculations!$G$45:$G$73,1,Calculations!$B$45:$B$73,$B89)</f>
        <v>#REF!</v>
      </c>
      <c r="AF89" s="116" t="e">
        <f>SUMIFS(Calculations!AK$45:AK$73,Calculations!$G$45:$G$73,1,Calculations!$B$45:$B$73,$B89)</f>
        <v>#REF!</v>
      </c>
      <c r="AG89" s="116" t="e">
        <f>SUMIFS(Calculations!AL$45:AL$73,Calculations!$G$45:$G$73,1,Calculations!$B$45:$B$73,$B89)</f>
        <v>#REF!</v>
      </c>
      <c r="AH89" s="116" t="e">
        <f>SUMIFS(Calculations!AM$45:AM$73,Calculations!$G$45:$G$73,1,Calculations!$B$45:$B$73,$B89)</f>
        <v>#REF!</v>
      </c>
      <c r="AI89" s="116" t="e">
        <f>SUMIFS(Calculations!AN$45:AN$73,Calculations!$G$45:$G$73,1,Calculations!$B$45:$B$73,$B89)</f>
        <v>#REF!</v>
      </c>
      <c r="AJ89" s="116" t="e">
        <f>SUMIFS(Calculations!AO$45:AO$73,Calculations!$G$45:$G$73,1,Calculations!$B$45:$B$73,$B89)</f>
        <v>#REF!</v>
      </c>
      <c r="AK89" s="116" t="e">
        <f>SUMIFS(Calculations!AP$45:AP$73,Calculations!$G$45:$G$73,1,Calculations!$B$45:$B$73,$B89)</f>
        <v>#REF!</v>
      </c>
      <c r="AL89" s="116" t="e">
        <f>SUMIFS(Calculations!AQ$45:AQ$73,Calculations!$G$45:$G$73,1,Calculations!$B$45:$B$73,$B89)</f>
        <v>#REF!</v>
      </c>
      <c r="AM89" s="116" t="e">
        <f>SUMIFS(Calculations!AR$45:AR$73,Calculations!$G$45:$G$73,1,Calculations!$B$45:$B$73,$B89)</f>
        <v>#REF!</v>
      </c>
      <c r="AN89" s="116" t="e">
        <f>SUMIFS(Calculations!AS$45:AS$73,Calculations!$G$45:$G$73,1,Calculations!$B$45:$B$73,$B89)</f>
        <v>#REF!</v>
      </c>
      <c r="AO89" s="116" t="e">
        <f>SUMIFS(Calculations!AT$45:AT$73,Calculations!$G$45:$G$73,1,Calculations!$B$45:$B$73,$B89)</f>
        <v>#REF!</v>
      </c>
      <c r="AP89" s="116" t="e">
        <f>SUMIFS(Calculations!AU$45:AU$73,Calculations!$G$45:$G$73,1,Calculations!$B$45:$B$73,$B89)</f>
        <v>#REF!</v>
      </c>
      <c r="AQ89" s="116" t="e">
        <f>SUMIFS(Calculations!AV$45:AV$73,Calculations!$G$45:$G$73,1,Calculations!$B$45:$B$73,$B89)</f>
        <v>#REF!</v>
      </c>
      <c r="AR89" s="116">
        <f>SUMIFS(Calculations!AW$45:AW$73,Calculations!$G$45:$G$73,1,Calculations!$B$45:$B$73,$B89)</f>
        <v>62174.787666137076</v>
      </c>
      <c r="AS89" s="116">
        <f>SUMIFS(Calculations!AX$45:AX$73,Calculations!$G$45:$G$73,1,Calculations!$B$45:$B$73,$B89)</f>
        <v>63718.83745075667</v>
      </c>
      <c r="AT89" s="116">
        <f>SUMIFS(Calculations!AY$45:AY$73,Calculations!$G$45:$G$73,1,Calculations!$B$45:$B$73,$B89)</f>
        <v>65242.88469142493</v>
      </c>
      <c r="AU89" s="116">
        <f>SUMIFS(Calculations!AZ$45:AZ$73,Calculations!$G$45:$G$73,1,Calculations!$B$45:$B$73,$B89)</f>
        <v>66735.639953918217</v>
      </c>
      <c r="AV89" s="116">
        <f>SUMIFS(Calculations!BA$45:BA$73,Calculations!$G$45:$G$73,1,Calculations!$B$45:$B$73,$B89)</f>
        <v>67534.510276592744</v>
      </c>
      <c r="AW89" s="116">
        <f>SUMIFS(Calculations!BB$45:BB$73,Calculations!$G$45:$G$73,1,Calculations!$B$45:$B$73,$B89)</f>
        <v>67386.467088885765</v>
      </c>
      <c r="AX89" s="116">
        <f>SUMIFS(Calculations!BC$45:BC$73,Calculations!$G$45:$G$73,1,Calculations!$B$45:$B$73,$B89)</f>
        <v>66964.800054975669</v>
      </c>
      <c r="AY89" s="116">
        <f>SUMIFS(Calculations!BD$45:BD$73,Calculations!$G$45:$G$73,1,Calculations!$B$45:$B$73,$B89)</f>
        <v>66445.209302160642</v>
      </c>
      <c r="AZ89" s="116">
        <f>SUMIFS(Calculations!BE$45:BE$73,Calculations!$G$45:$G$73,1,Calculations!$B$45:$B$73,$B89)</f>
        <v>67091.290573619102</v>
      </c>
      <c r="BA89" s="116">
        <f>SUMIFS(Calculations!BF$45:BF$73,Calculations!$G$45:$G$73,1,Calculations!$B$45:$B$73,$B89)</f>
        <v>68105.928996478746</v>
      </c>
      <c r="BB89" s="116">
        <f>SUMIFS(Calculations!BG$45:BG$73,Calculations!$G$45:$G$73,1,Calculations!$B$45:$B$73,$B89)</f>
        <v>69099.951418619705</v>
      </c>
      <c r="BC89" s="116">
        <f>SUMIFS(Calculations!BH$45:BH$73,Calculations!$G$45:$G$73,1,Calculations!$B$45:$B$73,$B89)</f>
        <v>69520.778111075822</v>
      </c>
      <c r="BD89" s="116">
        <f>SUMIFS(Calculations!BI$45:BI$73,Calculations!$G$45:$G$73,1,Calculations!$B$45:$B$73,$B89)</f>
        <v>68489.842750315147</v>
      </c>
      <c r="BE89" s="116">
        <f>SUMIFS(Calculations!BJ$45:BJ$73,Calculations!$G$45:$G$73,1,Calculations!$B$45:$B$73,$B89)</f>
        <v>68769.141898699527</v>
      </c>
      <c r="BF89" s="116">
        <f>SUMIFS(Calculations!BK$45:BK$73,Calculations!$G$45:$G$73,1,Calculations!$B$45:$B$73,$B89)</f>
        <v>68933.595593515085</v>
      </c>
      <c r="BG89" s="116">
        <f>SUMIFS(Calculations!BL$45:BL$73,Calculations!$G$45:$G$73,1,Calculations!$B$45:$B$73,$B89)</f>
        <v>70215.760502926496</v>
      </c>
      <c r="BH89" s="116">
        <f>SUMIFS(Calculations!BM$45:BM$73,Calculations!$G$45:$G$73,1,Calculations!$B$45:$B$73,$B89)</f>
        <v>71706.284138191739</v>
      </c>
      <c r="BI89" s="116">
        <f>SUMIFS(Calculations!BN$45:BN$73,Calculations!$G$45:$G$73,1,Calculations!$B$45:$B$73,$B89)</f>
        <v>73172.140218322718</v>
      </c>
      <c r="BJ89" s="116">
        <f>SUMIFS(Calculations!BO$45:BO$73,Calculations!$G$45:$G$73,1,Calculations!$B$45:$B$73,$B89)</f>
        <v>74135.755403099582</v>
      </c>
      <c r="BK89" s="116">
        <f>SUMIFS(Calculations!BP$45:BP$73,Calculations!$G$45:$G$73,1,Calculations!$B$45:$B$73,$B89)</f>
        <v>74561.319862287797</v>
      </c>
      <c r="BL89" s="116">
        <f>SUMIFS(Calculations!BQ$45:BQ$73,Calculations!$G$45:$G$73,1,Calculations!$B$45:$B$73,$B89)</f>
        <v>74686.928714794689</v>
      </c>
      <c r="BM89" s="116">
        <f>SUMIFS(Calculations!BR$45:BR$73,Calculations!$G$45:$G$73,1,Calculations!$B$45:$B$73,$B89)</f>
        <v>74693.42262074507</v>
      </c>
      <c r="BN89" s="116">
        <f>SUMIFS(Calculations!BS$45:BS$73,Calculations!$G$45:$G$73,1,Calculations!$B$45:$B$73,$B89)</f>
        <v>75792.59165121532</v>
      </c>
      <c r="BO89" s="116">
        <f>SUMIFS(Calculations!BT$45:BT$73,Calculations!$G$45:$G$73,1,Calculations!$B$45:$B$73,$B89)</f>
        <v>77057.479899919039</v>
      </c>
      <c r="BP89" s="116">
        <f>SUMIFS(Calculations!BU$45:BU$73,Calculations!$G$45:$G$73,1,Calculations!$B$45:$B$73,$B89)</f>
        <v>78276.748974994174</v>
      </c>
      <c r="BQ89" s="116">
        <f>SUMIFS(Calculations!BV$45:BV$73,Calculations!$G$45:$G$73,1,Calculations!$B$45:$B$73,$B89)</f>
        <v>78985.314466700278</v>
      </c>
      <c r="BR89" s="116">
        <f>SUMIFS(Calculations!BW$45:BW$73,Calculations!$G$45:$G$73,1,Calculations!$B$45:$B$73,$B89)</f>
        <v>79454.439404509249</v>
      </c>
      <c r="BS89" s="116">
        <f>SUMIFS(Calculations!BX$45:BX$73,Calculations!$G$45:$G$73,1,Calculations!$B$45:$B$73,$B89)</f>
        <v>79646.968280825648</v>
      </c>
      <c r="BT89" s="116">
        <f>SUMIFS(Calculations!BY$45:BY$73,Calculations!$G$45:$G$73,1,Calculations!$B$45:$B$73,$B89)</f>
        <v>79705.28201898413</v>
      </c>
      <c r="BU89" s="116">
        <f>SUMIFS(Calculations!BZ$45:BZ$73,Calculations!$G$45:$G$73,1,Calculations!$B$45:$B$73,$B89)</f>
        <v>80913.977782718241</v>
      </c>
      <c r="BV89" s="116">
        <f>SUMIFS(Calculations!CA$45:CA$73,Calculations!$G$45:$G$73,1,Calculations!$B$45:$B$73,$B89)</f>
        <v>82172.75773439309</v>
      </c>
      <c r="BW89" s="116">
        <f>SUMIFS(Calculations!CB$45:CB$73,Calculations!$G$45:$G$73,1,Calculations!$B$45:$B$73,$B89)</f>
        <v>83386.058106071636</v>
      </c>
      <c r="BX89" s="116">
        <f>SUMIFS(Calculations!CC$45:CC$73,Calculations!$G$45:$G$73,1,Calculations!$B$45:$B$73,$B89)</f>
        <v>84124.728791264686</v>
      </c>
      <c r="BY89" s="116">
        <f>SUMIFS(Calculations!CD$45:CD$73,Calculations!$G$45:$G$73,1,Calculations!$B$45:$B$73,$B89)</f>
        <v>84107.535119819426</v>
      </c>
      <c r="BZ89" s="116">
        <f>SUMIFS(Calculations!CE$45:CE$73,Calculations!$G$45:$G$73,1,Calculations!$B$45:$B$73,$B89)</f>
        <v>83843.725163997238</v>
      </c>
      <c r="CA89" s="116">
        <f>SUMIFS(Calculations!CF$45:CF$73,Calculations!$G$45:$G$73,1,Calculations!$B$45:$B$73,$B89)</f>
        <v>83404.741312897808</v>
      </c>
      <c r="CB89" s="116">
        <f>SUMIFS(Calculations!CG$45:CG$73,Calculations!$G$45:$G$73,1,Calculations!$B$45:$B$73,$B89)</f>
        <v>83239.701753838075</v>
      </c>
      <c r="CC89" s="116">
        <f>SUMIFS(Calculations!CH$45:CH$73,Calculations!$G$45:$G$73,1,Calculations!$B$45:$B$73,$B89)</f>
        <v>84039.715933502739</v>
      </c>
      <c r="CD89" s="116">
        <f>SUMIFS(Calculations!CI$45:CI$73,Calculations!$G$45:$G$73,1,Calculations!$B$45:$B$73,$B89)</f>
        <v>84326.99767061061</v>
      </c>
      <c r="CE89" s="116">
        <f>SUMIFS(Calculations!CJ$45:CJ$73,Calculations!$G$45:$G$73,1,Calculations!$B$45:$B$73,$B89)</f>
        <v>84136.837306824949</v>
      </c>
      <c r="CF89" s="116">
        <f>SUMIFS(Calculations!CK$45:CK$73,Calculations!$G$45:$G$73,1,Calculations!$B$45:$B$73,$B89)</f>
        <v>83543.875838483393</v>
      </c>
      <c r="CG89" s="116">
        <f>SUMIFS(Calculations!CL$45:CL$73,Calculations!$G$45:$G$73,1,Calculations!$B$45:$B$73,$B89)</f>
        <v>82683.643089080681</v>
      </c>
      <c r="CH89" s="116">
        <f>SUMIFS(Calculations!CM$45:CM$73,Calculations!$G$45:$G$73,1,Calculations!$B$45:$B$73,$B89)</f>
        <v>81720.650127099085</v>
      </c>
      <c r="CI89" s="116">
        <f>SUMIFS(Calculations!CN$45:CN$73,Calculations!$G$45:$G$73,1,Calculations!$B$45:$B$73,$B89)</f>
        <v>81778.988175512568</v>
      </c>
    </row>
    <row r="90" spans="2:87">
      <c r="B90" t="s">
        <v>44</v>
      </c>
      <c r="C90" s="116">
        <f>SUMIFS(Calculations!H$45:H$73,Calculations!$G$45:$G$73,1,Calculations!$B$45:$B$73,$B90)</f>
        <v>0</v>
      </c>
      <c r="D90" s="116">
        <f>SUMIFS(Calculations!I$45:I$73,Calculations!$G$45:$G$73,1,Calculations!$B$45:$B$73,$B90)</f>
        <v>0</v>
      </c>
      <c r="E90" s="116">
        <f>SUMIFS(Calculations!J$45:J$73,Calculations!$G$45:$G$73,1,Calculations!$B$45:$B$73,$B90)</f>
        <v>0</v>
      </c>
      <c r="F90" s="116">
        <f>SUMIFS(Calculations!K$45:K$73,Calculations!$G$45:$G$73,1,Calculations!$B$45:$B$73,$B90)</f>
        <v>0</v>
      </c>
      <c r="G90" s="116">
        <f>SUMIFS(Calculations!L$45:L$73,Calculations!$G$45:$G$73,1,Calculations!$B$45:$B$73,$B90)</f>
        <v>0</v>
      </c>
      <c r="H90" s="116">
        <f>SUMIFS(Calculations!M$45:M$73,Calculations!$G$45:$G$73,1,Calculations!$B$45:$B$73,$B90)</f>
        <v>0</v>
      </c>
      <c r="I90" s="116">
        <f>SUMIFS(Calculations!N$45:N$73,Calculations!$G$45:$G$73,1,Calculations!$B$45:$B$73,$B90)</f>
        <v>0</v>
      </c>
      <c r="J90" s="116" t="e">
        <f>SUMIFS(Calculations!O$45:O$73,Calculations!$G$45:$G$73,1,Calculations!$B$45:$B$73,$B90)</f>
        <v>#REF!</v>
      </c>
      <c r="K90" s="116" t="e">
        <f>SUMIFS(Calculations!P$45:P$73,Calculations!$G$45:$G$73,1,Calculations!$B$45:$B$73,$B90)</f>
        <v>#REF!</v>
      </c>
      <c r="L90" s="116" t="e">
        <f>SUMIFS(Calculations!Q$45:Q$73,Calculations!$G$45:$G$73,1,Calculations!$B$45:$B$73,$B90)</f>
        <v>#REF!</v>
      </c>
      <c r="M90" s="116" t="e">
        <f>SUMIFS(Calculations!R$45:R$73,Calculations!$G$45:$G$73,1,Calculations!$B$45:$B$73,$B90)</f>
        <v>#REF!</v>
      </c>
      <c r="N90" s="116">
        <f>SUMIFS(Calculations!S$45:S$73,Calculations!$G$45:$G$73,1,Calculations!$B$45:$B$73,$B90)</f>
        <v>0</v>
      </c>
      <c r="O90" s="116" t="e">
        <f>SUMIFS(Calculations!T$45:T$73,Calculations!$G$45:$G$73,1,Calculations!$B$45:$B$73,$B90)</f>
        <v>#REF!</v>
      </c>
      <c r="P90" s="116" t="e">
        <f>SUMIFS(Calculations!U$45:U$73,Calculations!$G$45:$G$73,1,Calculations!$B$45:$B$73,$B90)</f>
        <v>#REF!</v>
      </c>
      <c r="Q90" s="116" t="e">
        <f>SUMIFS(Calculations!V$45:V$73,Calculations!$G$45:$G$73,1,Calculations!$B$45:$B$73,$B90)</f>
        <v>#REF!</v>
      </c>
      <c r="R90" s="116" t="e">
        <f>SUMIFS(Calculations!W$45:W$73,Calculations!$G$45:$G$73,1,Calculations!$B$45:$B$73,$B90)</f>
        <v>#REF!</v>
      </c>
      <c r="S90" s="116" t="e">
        <f>SUMIFS(Calculations!X$45:X$73,Calculations!$G$45:$G$73,1,Calculations!$B$45:$B$73,$B90)</f>
        <v>#REF!</v>
      </c>
      <c r="T90" s="116" t="e">
        <f>SUMIFS(Calculations!Y$45:Y$73,Calculations!$G$45:$G$73,1,Calculations!$B$45:$B$73,$B90)</f>
        <v>#REF!</v>
      </c>
      <c r="U90" s="116" t="e">
        <f>SUMIFS(Calculations!Z$45:Z$73,Calculations!$G$45:$G$73,1,Calculations!$B$45:$B$73,$B90)</f>
        <v>#REF!</v>
      </c>
      <c r="V90" s="116" t="e">
        <f>SUMIFS(Calculations!AA$45:AA$73,Calculations!$G$45:$G$73,1,Calculations!$B$45:$B$73,$B90)</f>
        <v>#REF!</v>
      </c>
      <c r="W90" s="116" t="e">
        <f>SUMIFS(Calculations!AB$45:AB$73,Calculations!$G$45:$G$73,1,Calculations!$B$45:$B$73,$B90)</f>
        <v>#REF!</v>
      </c>
      <c r="X90" s="116" t="e">
        <f>SUMIFS(Calculations!AC$45:AC$73,Calculations!$G$45:$G$73,1,Calculations!$B$45:$B$73,$B90)</f>
        <v>#REF!</v>
      </c>
      <c r="Y90" s="116" t="e">
        <f>SUMIFS(Calculations!AD$45:AD$73,Calculations!$G$45:$G$73,1,Calculations!$B$45:$B$73,$B90)</f>
        <v>#REF!</v>
      </c>
      <c r="Z90" s="116" t="e">
        <f>SUMIFS(Calculations!AE$45:AE$73,Calculations!$G$45:$G$73,1,Calculations!$B$45:$B$73,$B90)</f>
        <v>#REF!</v>
      </c>
      <c r="AA90" s="116" t="e">
        <f>SUMIFS(Calculations!AF$45:AF$73,Calculations!$G$45:$G$73,1,Calculations!$B$45:$B$73,$B90)</f>
        <v>#REF!</v>
      </c>
      <c r="AB90" s="116" t="e">
        <f>SUMIFS(Calculations!AG$45:AG$73,Calculations!$G$45:$G$73,1,Calculations!$B$45:$B$73,$B90)</f>
        <v>#REF!</v>
      </c>
      <c r="AC90" s="116" t="e">
        <f>SUMIFS(Calculations!AH$45:AH$73,Calculations!$G$45:$G$73,1,Calculations!$B$45:$B$73,$B90)</f>
        <v>#REF!</v>
      </c>
      <c r="AD90" s="116" t="e">
        <f>SUMIFS(Calculations!AI$45:AI$73,Calculations!$G$45:$G$73,1,Calculations!$B$45:$B$73,$B90)</f>
        <v>#REF!</v>
      </c>
      <c r="AE90" s="116" t="e">
        <f>SUMIFS(Calculations!AJ$45:AJ$73,Calculations!$G$45:$G$73,1,Calculations!$B$45:$B$73,$B90)</f>
        <v>#REF!</v>
      </c>
      <c r="AF90" s="116" t="e">
        <f>SUMIFS(Calculations!AK$45:AK$73,Calculations!$G$45:$G$73,1,Calculations!$B$45:$B$73,$B90)</f>
        <v>#REF!</v>
      </c>
      <c r="AG90" s="116" t="e">
        <f>SUMIFS(Calculations!AL$45:AL$73,Calculations!$G$45:$G$73,1,Calculations!$B$45:$B$73,$B90)</f>
        <v>#REF!</v>
      </c>
      <c r="AH90" s="116" t="e">
        <f>SUMIFS(Calculations!AM$45:AM$73,Calculations!$G$45:$G$73,1,Calculations!$B$45:$B$73,$B90)</f>
        <v>#REF!</v>
      </c>
      <c r="AI90" s="116" t="e">
        <f>SUMIFS(Calculations!AN$45:AN$73,Calculations!$G$45:$G$73,1,Calculations!$B$45:$B$73,$B90)</f>
        <v>#REF!</v>
      </c>
      <c r="AJ90" s="116" t="e">
        <f>SUMIFS(Calculations!AO$45:AO$73,Calculations!$G$45:$G$73,1,Calculations!$B$45:$B$73,$B90)</f>
        <v>#REF!</v>
      </c>
      <c r="AK90" s="116" t="e">
        <f>SUMIFS(Calculations!AP$45:AP$73,Calculations!$G$45:$G$73,1,Calculations!$B$45:$B$73,$B90)</f>
        <v>#REF!</v>
      </c>
      <c r="AL90" s="116" t="e">
        <f>SUMIFS(Calculations!AQ$45:AQ$73,Calculations!$G$45:$G$73,1,Calculations!$B$45:$B$73,$B90)</f>
        <v>#REF!</v>
      </c>
      <c r="AM90" s="116" t="e">
        <f>SUMIFS(Calculations!AR$45:AR$73,Calculations!$G$45:$G$73,1,Calculations!$B$45:$B$73,$B90)</f>
        <v>#REF!</v>
      </c>
      <c r="AN90" s="116" t="e">
        <f>SUMIFS(Calculations!AS$45:AS$73,Calculations!$G$45:$G$73,1,Calculations!$B$45:$B$73,$B90)</f>
        <v>#REF!</v>
      </c>
      <c r="AO90" s="116" t="e">
        <f>SUMIFS(Calculations!AT$45:AT$73,Calculations!$G$45:$G$73,1,Calculations!$B$45:$B$73,$B90)</f>
        <v>#REF!</v>
      </c>
      <c r="AP90" s="116" t="e">
        <f>SUMIFS(Calculations!AU$45:AU$73,Calculations!$G$45:$G$73,1,Calculations!$B$45:$B$73,$B90)</f>
        <v>#REF!</v>
      </c>
      <c r="AQ90" s="116" t="e">
        <f>SUMIFS(Calculations!AV$45:AV$73,Calculations!$G$45:$G$73,1,Calculations!$B$45:$B$73,$B90)</f>
        <v>#REF!</v>
      </c>
      <c r="AR90" s="116">
        <f>SUMIFS(Calculations!AW$45:AW$73,Calculations!$G$45:$G$73,1,Calculations!$B$45:$B$73,$B90)</f>
        <v>48550.894632206764</v>
      </c>
      <c r="AS90" s="116">
        <f>SUMIFS(Calculations!AX$45:AX$73,Calculations!$G$45:$G$73,1,Calculations!$B$45:$B$73,$B90)</f>
        <v>49828.10394367855</v>
      </c>
      <c r="AT90" s="116">
        <f>SUMIFS(Calculations!AY$45:AY$73,Calculations!$G$45:$G$73,1,Calculations!$B$45:$B$73,$B90)</f>
        <v>51689.295331999871</v>
      </c>
      <c r="AU90" s="116">
        <f>SUMIFS(Calculations!AZ$45:AZ$73,Calculations!$G$45:$G$73,1,Calculations!$B$45:$B$73,$B90)</f>
        <v>53605.000839740256</v>
      </c>
      <c r="AV90" s="116">
        <f>SUMIFS(Calculations!BA$45:BA$73,Calculations!$G$45:$G$73,1,Calculations!$B$45:$B$73,$B90)</f>
        <v>55346.983400354446</v>
      </c>
      <c r="AW90" s="116">
        <f>SUMIFS(Calculations!BB$45:BB$73,Calculations!$G$45:$G$73,1,Calculations!$B$45:$B$73,$B90)</f>
        <v>57196.392047503061</v>
      </c>
      <c r="AX90" s="116">
        <f>SUMIFS(Calculations!BC$45:BC$73,Calculations!$G$45:$G$73,1,Calculations!$B$45:$B$73,$B90)</f>
        <v>59156.715112685793</v>
      </c>
      <c r="AY90" s="116">
        <f>SUMIFS(Calculations!BD$45:BD$73,Calculations!$G$45:$G$73,1,Calculations!$B$45:$B$73,$B90)</f>
        <v>61192.723526294641</v>
      </c>
      <c r="AZ90" s="116">
        <f>SUMIFS(Calculations!BE$45:BE$73,Calculations!$G$45:$G$73,1,Calculations!$B$45:$B$73,$B90)</f>
        <v>63264.247596460678</v>
      </c>
      <c r="BA90" s="116">
        <f>SUMIFS(Calculations!BF$45:BF$73,Calculations!$G$45:$G$73,1,Calculations!$B$45:$B$73,$B90)</f>
        <v>65560.95562882669</v>
      </c>
      <c r="BB90" s="116">
        <f>SUMIFS(Calculations!BG$45:BG$73,Calculations!$G$45:$G$73,1,Calculations!$B$45:$B$73,$B90)</f>
        <v>67968.275402209198</v>
      </c>
      <c r="BC90" s="116">
        <f>SUMIFS(Calculations!BH$45:BH$73,Calculations!$G$45:$G$73,1,Calculations!$B$45:$B$73,$B90)</f>
        <v>70283.901025030835</v>
      </c>
      <c r="BD90" s="116">
        <f>SUMIFS(Calculations!BI$45:BI$73,Calculations!$G$45:$G$73,1,Calculations!$B$45:$B$73,$B90)</f>
        <v>72691.37504267483</v>
      </c>
      <c r="BE90" s="116">
        <f>SUMIFS(Calculations!BJ$45:BJ$73,Calculations!$G$45:$G$73,1,Calculations!$B$45:$B$73,$B90)</f>
        <v>75291.618546287995</v>
      </c>
      <c r="BF90" s="116">
        <f>SUMIFS(Calculations!BK$45:BK$73,Calculations!$G$45:$G$73,1,Calculations!$B$45:$B$73,$B90)</f>
        <v>77909.683646197795</v>
      </c>
      <c r="BG90" s="116">
        <f>SUMIFS(Calculations!BL$45:BL$73,Calculations!$G$45:$G$73,1,Calculations!$B$45:$B$73,$B90)</f>
        <v>80514.260224977334</v>
      </c>
      <c r="BH90" s="116">
        <f>SUMIFS(Calculations!BM$45:BM$73,Calculations!$G$45:$G$73,1,Calculations!$B$45:$B$73,$B90)</f>
        <v>83088.925520658086</v>
      </c>
      <c r="BI90" s="116">
        <f>SUMIFS(Calculations!BN$45:BN$73,Calculations!$G$45:$G$73,1,Calculations!$B$45:$B$73,$B90)</f>
        <v>85709.830930005512</v>
      </c>
      <c r="BJ90" s="116">
        <f>SUMIFS(Calculations!BO$45:BO$73,Calculations!$G$45:$G$73,1,Calculations!$B$45:$B$73,$B90)</f>
        <v>88307.510424807522</v>
      </c>
      <c r="BK90" s="116">
        <f>SUMIFS(Calculations!BP$45:BP$73,Calculations!$G$45:$G$73,1,Calculations!$B$45:$B$73,$B90)</f>
        <v>90911.627295029699</v>
      </c>
      <c r="BL90" s="116">
        <f>SUMIFS(Calculations!BQ$45:BQ$73,Calculations!$G$45:$G$73,1,Calculations!$B$45:$B$73,$B90)</f>
        <v>93420.726194649513</v>
      </c>
      <c r="BM90" s="116">
        <f>SUMIFS(Calculations!BR$45:BR$73,Calculations!$G$45:$G$73,1,Calculations!$B$45:$B$73,$B90)</f>
        <v>95854.069782350678</v>
      </c>
      <c r="BN90" s="116">
        <f>SUMIFS(Calculations!BS$45:BS$73,Calculations!$G$45:$G$73,1,Calculations!$B$45:$B$73,$B90)</f>
        <v>98168.089978999516</v>
      </c>
      <c r="BO90" s="116">
        <f>SUMIFS(Calculations!BT$45:BT$73,Calculations!$G$45:$G$73,1,Calculations!$B$45:$B$73,$B90)</f>
        <v>100466.06099181881</v>
      </c>
      <c r="BP90" s="116">
        <f>SUMIFS(Calculations!BU$45:BU$73,Calculations!$G$45:$G$73,1,Calculations!$B$45:$B$73,$B90)</f>
        <v>102724.47173013032</v>
      </c>
      <c r="BQ90" s="116">
        <f>SUMIFS(Calculations!BV$45:BV$73,Calculations!$G$45:$G$73,1,Calculations!$B$45:$B$73,$B90)</f>
        <v>104814.29185461125</v>
      </c>
      <c r="BR90" s="116">
        <f>SUMIFS(Calculations!BW$45:BW$73,Calculations!$G$45:$G$73,1,Calculations!$B$45:$B$73,$B90)</f>
        <v>106868.33718312609</v>
      </c>
      <c r="BS90" s="116">
        <f>SUMIFS(Calculations!BX$45:BX$73,Calculations!$G$45:$G$73,1,Calculations!$B$45:$B$73,$B90)</f>
        <v>108879.830623969</v>
      </c>
      <c r="BT90" s="116">
        <f>SUMIFS(Calculations!BY$45:BY$73,Calculations!$G$45:$G$73,1,Calculations!$B$45:$B$73,$B90)</f>
        <v>110780.12701178795</v>
      </c>
      <c r="BU90" s="116">
        <f>SUMIFS(Calculations!BZ$45:BZ$73,Calculations!$G$45:$G$73,1,Calculations!$B$45:$B$73,$B90)</f>
        <v>112623.16257432815</v>
      </c>
      <c r="BV90" s="116">
        <f>SUMIFS(Calculations!CA$45:CA$73,Calculations!$G$45:$G$73,1,Calculations!$B$45:$B$73,$B90)</f>
        <v>114253.91433304267</v>
      </c>
      <c r="BW90" s="116">
        <f>SUMIFS(Calculations!CB$45:CB$73,Calculations!$G$45:$G$73,1,Calculations!$B$45:$B$73,$B90)</f>
        <v>115862.60450598694</v>
      </c>
      <c r="BX90" s="116">
        <f>SUMIFS(Calculations!CC$45:CC$73,Calculations!$G$45:$G$73,1,Calculations!$B$45:$B$73,$B90)</f>
        <v>117541.29253640889</v>
      </c>
      <c r="BY90" s="116">
        <f>SUMIFS(Calculations!CD$45:CD$73,Calculations!$G$45:$G$73,1,Calculations!$B$45:$B$73,$B90)</f>
        <v>118899.65832111186</v>
      </c>
      <c r="BZ90" s="116">
        <f>SUMIFS(Calculations!CE$45:CE$73,Calculations!$G$45:$G$73,1,Calculations!$B$45:$B$73,$B90)</f>
        <v>120449.21944034408</v>
      </c>
      <c r="CA90" s="116">
        <f>SUMIFS(Calculations!CF$45:CF$73,Calculations!$G$45:$G$73,1,Calculations!$B$45:$B$73,$B90)</f>
        <v>121769.08703944388</v>
      </c>
      <c r="CB90" s="116">
        <f>SUMIFS(Calculations!CG$45:CG$73,Calculations!$G$45:$G$73,1,Calculations!$B$45:$B$73,$B90)</f>
        <v>123170.0415642086</v>
      </c>
      <c r="CC90" s="116">
        <f>SUMIFS(Calculations!CH$45:CH$73,Calculations!$G$45:$G$73,1,Calculations!$B$45:$B$73,$B90)</f>
        <v>124579.09915693864</v>
      </c>
      <c r="CD90" s="116">
        <f>SUMIFS(Calculations!CI$45:CI$73,Calculations!$G$45:$G$73,1,Calculations!$B$45:$B$73,$B90)</f>
        <v>123356.5381355526</v>
      </c>
      <c r="CE90" s="116">
        <f>SUMIFS(Calculations!CJ$45:CJ$73,Calculations!$G$45:$G$73,1,Calculations!$B$45:$B$73,$B90)</f>
        <v>122133.97711416658</v>
      </c>
      <c r="CF90" s="116">
        <f>SUMIFS(Calculations!CK$45:CK$73,Calculations!$G$45:$G$73,1,Calculations!$B$45:$B$73,$B90)</f>
        <v>120911.41609278055</v>
      </c>
      <c r="CG90" s="116">
        <f>SUMIFS(Calculations!CL$45:CL$73,Calculations!$G$45:$G$73,1,Calculations!$B$45:$B$73,$B90)</f>
        <v>119688.85507139454</v>
      </c>
      <c r="CH90" s="116">
        <f>SUMIFS(Calculations!CM$45:CM$73,Calculations!$G$45:$G$73,1,Calculations!$B$45:$B$73,$B90)</f>
        <v>118466.29405000854</v>
      </c>
      <c r="CI90" s="116">
        <f>SUMIFS(Calculations!CN$45:CN$73,Calculations!$G$45:$G$73,1,Calculations!$B$45:$B$73,$B90)</f>
        <v>117243.73302862249</v>
      </c>
    </row>
    <row r="91" spans="2:87">
      <c r="B91" s="101" t="s">
        <v>45</v>
      </c>
      <c r="C91" s="116" t="e">
        <f>SUMIFS(Calculations!H$45:H$73,Calculations!$G$45:$G$73,1,Calculations!$B$45:$B$73,$B91)</f>
        <v>#REF!</v>
      </c>
      <c r="D91" s="116" t="e">
        <f>SUMIFS(Calculations!I$45:I$73,Calculations!$G$45:$G$73,1,Calculations!$B$45:$B$73,$B91)</f>
        <v>#REF!</v>
      </c>
      <c r="E91" s="116" t="e">
        <f>SUMIFS(Calculations!J$45:J$73,Calculations!$G$45:$G$73,1,Calculations!$B$45:$B$73,$B91)</f>
        <v>#REF!</v>
      </c>
      <c r="F91" s="116" t="e">
        <f>SUMIFS(Calculations!K$45:K$73,Calculations!$G$45:$G$73,1,Calculations!$B$45:$B$73,$B91)</f>
        <v>#REF!</v>
      </c>
      <c r="G91" s="116" t="e">
        <f>SUMIFS(Calculations!L$45:L$73,Calculations!$G$45:$G$73,1,Calculations!$B$45:$B$73,$B91)</f>
        <v>#REF!</v>
      </c>
      <c r="H91" s="116" t="e">
        <f>SUMIFS(Calculations!M$45:M$73,Calculations!$G$45:$G$73,1,Calculations!$B$45:$B$73,$B91)</f>
        <v>#REF!</v>
      </c>
      <c r="I91" s="116" t="e">
        <f>SUMIFS(Calculations!N$45:N$73,Calculations!$G$45:$G$73,1,Calculations!$B$45:$B$73,$B91)</f>
        <v>#REF!</v>
      </c>
      <c r="J91" s="116" t="e">
        <f>SUMIFS(Calculations!O$45:O$73,Calculations!$G$45:$G$73,1,Calculations!$B$45:$B$73,$B91)</f>
        <v>#REF!</v>
      </c>
      <c r="K91" s="116" t="e">
        <f>SUMIFS(Calculations!P$45:P$73,Calculations!$G$45:$G$73,1,Calculations!$B$45:$B$73,$B91)</f>
        <v>#REF!</v>
      </c>
      <c r="L91" s="116" t="e">
        <f>SUMIFS(Calculations!Q$45:Q$73,Calculations!$G$45:$G$73,1,Calculations!$B$45:$B$73,$B91)</f>
        <v>#REF!</v>
      </c>
      <c r="M91" s="116" t="e">
        <f>SUMIFS(Calculations!R$45:R$73,Calculations!$G$45:$G$73,1,Calculations!$B$45:$B$73,$B91)</f>
        <v>#REF!</v>
      </c>
      <c r="N91" s="116" t="e">
        <f>SUMIFS(Calculations!S$45:S$73,Calculations!$G$45:$G$73,1,Calculations!$B$45:$B$73,$B91)</f>
        <v>#REF!</v>
      </c>
      <c r="O91" s="116" t="e">
        <f>SUMIFS(Calculations!T$45:T$73,Calculations!$G$45:$G$73,1,Calculations!$B$45:$B$73,$B91)</f>
        <v>#REF!</v>
      </c>
      <c r="P91" s="116" t="e">
        <f>SUMIFS(Calculations!U$45:U$73,Calculations!$G$45:$G$73,1,Calculations!$B$45:$B$73,$B91)</f>
        <v>#REF!</v>
      </c>
      <c r="Q91" s="116" t="e">
        <f>SUMIFS(Calculations!V$45:V$73,Calculations!$G$45:$G$73,1,Calculations!$B$45:$B$73,$B91)</f>
        <v>#REF!</v>
      </c>
      <c r="R91" s="116" t="e">
        <f>SUMIFS(Calculations!W$45:W$73,Calculations!$G$45:$G$73,1,Calculations!$B$45:$B$73,$B91)</f>
        <v>#REF!</v>
      </c>
      <c r="S91" s="116" t="e">
        <f>SUMIFS(Calculations!X$45:X$73,Calculations!$G$45:$G$73,1,Calculations!$B$45:$B$73,$B91)</f>
        <v>#REF!</v>
      </c>
      <c r="T91" s="116" t="e">
        <f>SUMIFS(Calculations!Y$45:Y$73,Calculations!$G$45:$G$73,1,Calculations!$B$45:$B$73,$B91)</f>
        <v>#REF!</v>
      </c>
      <c r="U91" s="116" t="e">
        <f>SUMIFS(Calculations!Z$45:Z$73,Calculations!$G$45:$G$73,1,Calculations!$B$45:$B$73,$B91)</f>
        <v>#REF!</v>
      </c>
      <c r="V91" s="116" t="e">
        <f>SUMIFS(Calculations!AA$45:AA$73,Calculations!$G$45:$G$73,1,Calculations!$B$45:$B$73,$B91)</f>
        <v>#REF!</v>
      </c>
      <c r="W91" s="116" t="e">
        <f>SUMIFS(Calculations!AB$45:AB$73,Calculations!$G$45:$G$73,1,Calculations!$B$45:$B$73,$B91)</f>
        <v>#REF!</v>
      </c>
      <c r="X91" s="116" t="e">
        <f>SUMIFS(Calculations!AC$45:AC$73,Calculations!$G$45:$G$73,1,Calculations!$B$45:$B$73,$B91)</f>
        <v>#REF!</v>
      </c>
      <c r="Y91" s="116" t="e">
        <f>SUMIFS(Calculations!AD$45:AD$73,Calculations!$G$45:$G$73,1,Calculations!$B$45:$B$73,$B91)</f>
        <v>#REF!</v>
      </c>
      <c r="Z91" s="116" t="e">
        <f>SUMIFS(Calculations!AE$45:AE$73,Calculations!$G$45:$G$73,1,Calculations!$B$45:$B$73,$B91)</f>
        <v>#REF!</v>
      </c>
      <c r="AA91" s="116" t="e">
        <f>SUMIFS(Calculations!AF$45:AF$73,Calculations!$G$45:$G$73,1,Calculations!$B$45:$B$73,$B91)</f>
        <v>#REF!</v>
      </c>
      <c r="AB91" s="116" t="e">
        <f>SUMIFS(Calculations!AG$45:AG$73,Calculations!$G$45:$G$73,1,Calculations!$B$45:$B$73,$B91)</f>
        <v>#REF!</v>
      </c>
      <c r="AC91" s="116" t="e">
        <f>SUMIFS(Calculations!AH$45:AH$73,Calculations!$G$45:$G$73,1,Calculations!$B$45:$B$73,$B91)</f>
        <v>#REF!</v>
      </c>
      <c r="AD91" s="116" t="e">
        <f>SUMIFS(Calculations!AI$45:AI$73,Calculations!$G$45:$G$73,1,Calculations!$B$45:$B$73,$B91)</f>
        <v>#REF!</v>
      </c>
      <c r="AE91" s="116" t="e">
        <f>SUMIFS(Calculations!AJ$45:AJ$73,Calculations!$G$45:$G$73,1,Calculations!$B$45:$B$73,$B91)</f>
        <v>#REF!</v>
      </c>
      <c r="AF91" s="116" t="e">
        <f>SUMIFS(Calculations!AK$45:AK$73,Calculations!$G$45:$G$73,1,Calculations!$B$45:$B$73,$B91)</f>
        <v>#REF!</v>
      </c>
      <c r="AG91" s="116" t="e">
        <f>SUMIFS(Calculations!AL$45:AL$73,Calculations!$G$45:$G$73,1,Calculations!$B$45:$B$73,$B91)</f>
        <v>#REF!</v>
      </c>
      <c r="AH91" s="116" t="e">
        <f>SUMIFS(Calculations!AM$45:AM$73,Calculations!$G$45:$G$73,1,Calculations!$B$45:$B$73,$B91)</f>
        <v>#REF!</v>
      </c>
      <c r="AI91" s="116" t="e">
        <f>SUMIFS(Calculations!AN$45:AN$73,Calculations!$G$45:$G$73,1,Calculations!$B$45:$B$73,$B91)</f>
        <v>#REF!</v>
      </c>
      <c r="AJ91" s="116" t="e">
        <f>SUMIFS(Calculations!AO$45:AO$73,Calculations!$G$45:$G$73,1,Calculations!$B$45:$B$73,$B91)</f>
        <v>#REF!</v>
      </c>
      <c r="AK91" s="116" t="e">
        <f>SUMIFS(Calculations!AP$45:AP$73,Calculations!$G$45:$G$73,1,Calculations!$B$45:$B$73,$B91)</f>
        <v>#REF!</v>
      </c>
      <c r="AL91" s="116" t="e">
        <f>SUMIFS(Calculations!AQ$45:AQ$73,Calculations!$G$45:$G$73,1,Calculations!$B$45:$B$73,$B91)</f>
        <v>#REF!</v>
      </c>
      <c r="AM91" s="116" t="e">
        <f>SUMIFS(Calculations!AR$45:AR$73,Calculations!$G$45:$G$73,1,Calculations!$B$45:$B$73,$B91)</f>
        <v>#REF!</v>
      </c>
      <c r="AN91" s="116" t="e">
        <f>SUMIFS(Calculations!AS$45:AS$73,Calculations!$G$45:$G$73,1,Calculations!$B$45:$B$73,$B91)</f>
        <v>#REF!</v>
      </c>
      <c r="AO91" s="116" t="e">
        <f>SUMIFS(Calculations!AT$45:AT$73,Calculations!$G$45:$G$73,1,Calculations!$B$45:$B$73,$B91)</f>
        <v>#REF!</v>
      </c>
      <c r="AP91" s="116" t="e">
        <f>SUMIFS(Calculations!AU$45:AU$73,Calculations!$G$45:$G$73,1,Calculations!$B$45:$B$73,$B91)</f>
        <v>#REF!</v>
      </c>
      <c r="AQ91" s="116" t="e">
        <f>SUMIFS(Calculations!AV$45:AV$73,Calculations!$G$45:$G$73,1,Calculations!$B$45:$B$73,$B91)</f>
        <v>#REF!</v>
      </c>
      <c r="AR91" s="116">
        <f>SUMIFS(Calculations!AW$45:AW$73,Calculations!$G$45:$G$73,1,Calculations!$B$45:$B$73,$B91)</f>
        <v>0</v>
      </c>
      <c r="AS91" s="116">
        <f>SUMIFS(Calculations!AX$45:AX$73,Calculations!$G$45:$G$73,1,Calculations!$B$45:$B$73,$B91)</f>
        <v>109.47268461828753</v>
      </c>
      <c r="AT91" s="116">
        <f>SUMIFS(Calculations!AY$45:AY$73,Calculations!$G$45:$G$73,1,Calculations!$B$45:$B$73,$B91)</f>
        <v>29.991368757770033</v>
      </c>
      <c r="AU91" s="116">
        <f>SUMIFS(Calculations!AZ$45:AZ$73,Calculations!$G$45:$G$73,1,Calculations!$B$45:$B$73,$B91)</f>
        <v>-98.406349078351923</v>
      </c>
      <c r="AV91" s="116">
        <f>SUMIFS(Calculations!BA$45:BA$73,Calculations!$G$45:$G$73,1,Calculations!$B$45:$B$73,$B91)</f>
        <v>-230.01549500692636</v>
      </c>
      <c r="AW91" s="116">
        <f>SUMIFS(Calculations!BB$45:BB$73,Calculations!$G$45:$G$73,1,Calculations!$B$45:$B$73,$B91)</f>
        <v>-338.92419678892838</v>
      </c>
      <c r="AX91" s="116">
        <f>SUMIFS(Calculations!BC$45:BC$73,Calculations!$G$45:$G$73,1,Calculations!$B$45:$B$73,$B91)</f>
        <v>-446.51680830945043</v>
      </c>
      <c r="AY91" s="116">
        <f>SUMIFS(Calculations!BD$45:BD$73,Calculations!$G$45:$G$73,1,Calculations!$B$45:$B$73,$B91)</f>
        <v>-622.57370324494696</v>
      </c>
      <c r="AZ91" s="116">
        <f>SUMIFS(Calculations!BE$45:BE$73,Calculations!$G$45:$G$73,1,Calculations!$B$45:$B$73,$B91)</f>
        <v>-831.80072734892747</v>
      </c>
      <c r="BA91" s="116">
        <f>SUMIFS(Calculations!BF$45:BF$73,Calculations!$G$45:$G$73,1,Calculations!$B$45:$B$73,$B91)</f>
        <v>-1096.7191482592279</v>
      </c>
      <c r="BB91" s="116">
        <f>SUMIFS(Calculations!BG$45:BG$73,Calculations!$G$45:$G$73,1,Calculations!$B$45:$B$73,$B91)</f>
        <v>-1343.8026133813109</v>
      </c>
      <c r="BC91" s="116">
        <f>SUMIFS(Calculations!BH$45:BH$73,Calculations!$G$45:$G$73,1,Calculations!$B$45:$B$73,$B91)</f>
        <v>-1607.4914560198631</v>
      </c>
      <c r="BD91" s="116">
        <f>SUMIFS(Calculations!BI$45:BI$73,Calculations!$G$45:$G$73,1,Calculations!$B$45:$B$73,$B91)</f>
        <v>-1797.0041343228077</v>
      </c>
      <c r="BE91" s="116">
        <f>SUMIFS(Calculations!BJ$45:BJ$73,Calculations!$G$45:$G$73,1,Calculations!$B$45:$B$73,$B91)</f>
        <v>-2210.7312651906068</v>
      </c>
      <c r="BF91" s="116">
        <f>SUMIFS(Calculations!BK$45:BK$73,Calculations!$G$45:$G$73,1,Calculations!$B$45:$B$73,$B91)</f>
        <v>-2503.8139814466849</v>
      </c>
      <c r="BG91" s="116">
        <f>SUMIFS(Calculations!BL$45:BL$73,Calculations!$G$45:$G$73,1,Calculations!$B$45:$B$73,$B91)</f>
        <v>-2817.5735956049721</v>
      </c>
      <c r="BH91" s="116">
        <f>SUMIFS(Calculations!BM$45:BM$73,Calculations!$G$45:$G$73,1,Calculations!$B$45:$B$73,$B91)</f>
        <v>-3094.6665261480266</v>
      </c>
      <c r="BI91" s="116">
        <f>SUMIFS(Calculations!BN$45:BN$73,Calculations!$G$45:$G$73,1,Calculations!$B$45:$B$73,$B91)</f>
        <v>-3288.100670695374</v>
      </c>
      <c r="BJ91" s="116">
        <f>SUMIFS(Calculations!BO$45:BO$73,Calculations!$G$45:$G$73,1,Calculations!$B$45:$B$73,$B91)</f>
        <v>-3354.4403422953801</v>
      </c>
      <c r="BK91" s="116">
        <f>SUMIFS(Calculations!BP$45:BP$73,Calculations!$G$45:$G$73,1,Calculations!$B$45:$B$73,$B91)</f>
        <v>-3431.9141678964297</v>
      </c>
      <c r="BL91" s="116">
        <f>SUMIFS(Calculations!BQ$45:BQ$73,Calculations!$G$45:$G$73,1,Calculations!$B$45:$B$73,$B91)</f>
        <v>-3368.5011365978899</v>
      </c>
      <c r="BM91" s="116">
        <f>SUMIFS(Calculations!BR$45:BR$73,Calculations!$G$45:$G$73,1,Calculations!$B$45:$B$73,$B91)</f>
        <v>-3044.6615229914933</v>
      </c>
      <c r="BN91" s="116">
        <f>SUMIFS(Calculations!BS$45:BS$73,Calculations!$G$45:$G$73,1,Calculations!$B$45:$B$73,$B91)</f>
        <v>-2724.9293523294036</v>
      </c>
      <c r="BO91" s="116">
        <f>SUMIFS(Calculations!BT$45:BT$73,Calculations!$G$45:$G$73,1,Calculations!$B$45:$B$73,$B91)</f>
        <v>-2266.4946875905734</v>
      </c>
      <c r="BP91" s="116">
        <f>SUMIFS(Calculations!BU$45:BU$73,Calculations!$G$45:$G$73,1,Calculations!$B$45:$B$73,$B91)</f>
        <v>-1744.8033380795314</v>
      </c>
      <c r="BQ91" s="116">
        <f>SUMIFS(Calculations!BV$45:BV$73,Calculations!$G$45:$G$73,1,Calculations!$B$45:$B$73,$B91)</f>
        <v>-1110.8267380665056</v>
      </c>
      <c r="BR91" s="116">
        <f>SUMIFS(Calculations!BW$45:BW$73,Calculations!$G$45:$G$73,1,Calculations!$B$45:$B$73,$B91)</f>
        <v>-357.77178251891382</v>
      </c>
      <c r="BS91" s="116">
        <f>SUMIFS(Calculations!BX$45:BX$73,Calculations!$G$45:$G$73,1,Calculations!$B$45:$B$73,$B91)</f>
        <v>410.89348167381104</v>
      </c>
      <c r="BT91" s="116">
        <f>SUMIFS(Calculations!BY$45:BY$73,Calculations!$G$45:$G$73,1,Calculations!$B$45:$B$73,$B91)</f>
        <v>1284.1250356976743</v>
      </c>
      <c r="BU91" s="116">
        <f>SUMIFS(Calculations!BZ$45:BZ$73,Calculations!$G$45:$G$73,1,Calculations!$B$45:$B$73,$B91)</f>
        <v>2083.1221556021555</v>
      </c>
      <c r="BV91" s="116">
        <f>SUMIFS(Calculations!CA$45:CA$73,Calculations!$G$45:$G$73,1,Calculations!$B$45:$B$73,$B91)</f>
        <v>2776.5524168552984</v>
      </c>
      <c r="BW91" s="116">
        <f>SUMIFS(Calculations!CB$45:CB$73,Calculations!$G$45:$G$73,1,Calculations!$B$45:$B$73,$B91)</f>
        <v>3515.5221177291096</v>
      </c>
      <c r="BX91" s="116">
        <f>SUMIFS(Calculations!CC$45:CC$73,Calculations!$G$45:$G$73,1,Calculations!$B$45:$B$73,$B91)</f>
        <v>4186.4693587830698</v>
      </c>
      <c r="BY91" s="116">
        <f>SUMIFS(Calculations!CD$45:CD$73,Calculations!$G$45:$G$73,1,Calculations!$B$45:$B$73,$B91)</f>
        <v>4826.5764508955544</v>
      </c>
      <c r="BZ91" s="116">
        <f>SUMIFS(Calculations!CE$45:CE$73,Calculations!$G$45:$G$73,1,Calculations!$B$45:$B$73,$B91)</f>
        <v>5399.3218462428449</v>
      </c>
      <c r="CA91" s="116">
        <f>SUMIFS(Calculations!CF$45:CF$73,Calculations!$G$45:$G$73,1,Calculations!$B$45:$B$73,$B91)</f>
        <v>5821.2342174916303</v>
      </c>
      <c r="CB91" s="116">
        <f>SUMIFS(Calculations!CG$45:CG$73,Calculations!$G$45:$G$73,1,Calculations!$B$45:$B$73,$B91)</f>
        <v>6172.0455858315981</v>
      </c>
      <c r="CC91" s="116">
        <f>SUMIFS(Calculations!CH$45:CH$73,Calculations!$G$45:$G$73,1,Calculations!$B$45:$B$73,$B91)</f>
        <v>6497.301532715439</v>
      </c>
      <c r="CD91" s="116">
        <f>SUMIFS(Calculations!CI$45:CI$73,Calculations!$G$45:$G$73,1,Calculations!$B$45:$B$73,$B91)</f>
        <v>6367.3555020611384</v>
      </c>
      <c r="CE91" s="116">
        <f>SUMIFS(Calculations!CJ$45:CJ$73,Calculations!$G$45:$G$73,1,Calculations!$B$45:$B$73,$B91)</f>
        <v>6237.4094714068233</v>
      </c>
      <c r="CF91" s="116">
        <f>SUMIFS(Calculations!CK$45:CK$73,Calculations!$G$45:$G$73,1,Calculations!$B$45:$B$73,$B91)</f>
        <v>6107.4634407525264</v>
      </c>
      <c r="CG91" s="116">
        <f>SUMIFS(Calculations!CL$45:CL$73,Calculations!$G$45:$G$73,1,Calculations!$B$45:$B$73,$B91)</f>
        <v>5977.517410098204</v>
      </c>
      <c r="CH91" s="116">
        <f>SUMIFS(Calculations!CM$45:CM$73,Calculations!$G$45:$G$73,1,Calculations!$B$45:$B$73,$B91)</f>
        <v>5847.5713794438961</v>
      </c>
      <c r="CI91" s="116">
        <f>SUMIFS(Calculations!CN$45:CN$73,Calculations!$G$45:$G$73,1,Calculations!$B$45:$B$73,$B91)</f>
        <v>5717.6253487895883</v>
      </c>
    </row>
    <row r="92" spans="2:87">
      <c r="B92" s="101" t="s">
        <v>46</v>
      </c>
      <c r="C92" s="116" t="e">
        <f>SUMIFS(Calculations!H$45:H$73,Calculations!$G$45:$G$73,1,Calculations!$B$45:$B$73,$B92)</f>
        <v>#REF!</v>
      </c>
      <c r="D92" s="116" t="e">
        <f>SUMIFS(Calculations!I$45:I$73,Calculations!$G$45:$G$73,1,Calculations!$B$45:$B$73,$B92)</f>
        <v>#REF!</v>
      </c>
      <c r="E92" s="116" t="e">
        <f>SUMIFS(Calculations!J$45:J$73,Calculations!$G$45:$G$73,1,Calculations!$B$45:$B$73,$B92)</f>
        <v>#REF!</v>
      </c>
      <c r="F92" s="116" t="e">
        <f>SUMIFS(Calculations!K$45:K$73,Calculations!$G$45:$G$73,1,Calculations!$B$45:$B$73,$B92)</f>
        <v>#REF!</v>
      </c>
      <c r="G92" s="116" t="e">
        <f>SUMIFS(Calculations!L$45:L$73,Calculations!$G$45:$G$73,1,Calculations!$B$45:$B$73,$B92)</f>
        <v>#REF!</v>
      </c>
      <c r="H92" s="116" t="e">
        <f>SUMIFS(Calculations!M$45:M$73,Calculations!$G$45:$G$73,1,Calculations!$B$45:$B$73,$B92)</f>
        <v>#REF!</v>
      </c>
      <c r="I92" s="116" t="e">
        <f>SUMIFS(Calculations!N$45:N$73,Calculations!$G$45:$G$73,1,Calculations!$B$45:$B$73,$B92)</f>
        <v>#REF!</v>
      </c>
      <c r="J92" s="116" t="e">
        <f>SUMIFS(Calculations!O$45:O$73,Calculations!$G$45:$G$73,1,Calculations!$B$45:$B$73,$B92)</f>
        <v>#REF!</v>
      </c>
      <c r="K92" s="116" t="e">
        <f>SUMIFS(Calculations!P$45:P$73,Calculations!$G$45:$G$73,1,Calculations!$B$45:$B$73,$B92)</f>
        <v>#REF!</v>
      </c>
      <c r="L92" s="116" t="e">
        <f>SUMIFS(Calculations!Q$45:Q$73,Calculations!$G$45:$G$73,1,Calculations!$B$45:$B$73,$B92)</f>
        <v>#REF!</v>
      </c>
      <c r="M92" s="116" t="e">
        <f>SUMIFS(Calculations!R$45:R$73,Calculations!$G$45:$G$73,1,Calculations!$B$45:$B$73,$B92)</f>
        <v>#REF!</v>
      </c>
      <c r="N92" s="116" t="e">
        <f>SUMIFS(Calculations!S$45:S$73,Calculations!$G$45:$G$73,1,Calculations!$B$45:$B$73,$B92)</f>
        <v>#REF!</v>
      </c>
      <c r="O92" s="116" t="e">
        <f>SUMIFS(Calculations!T$45:T$73,Calculations!$G$45:$G$73,1,Calculations!$B$45:$B$73,$B92)</f>
        <v>#REF!</v>
      </c>
      <c r="P92" s="116" t="e">
        <f>SUMIFS(Calculations!U$45:U$73,Calculations!$G$45:$G$73,1,Calculations!$B$45:$B$73,$B92)</f>
        <v>#REF!</v>
      </c>
      <c r="Q92" s="116" t="e">
        <f>SUMIFS(Calculations!V$45:V$73,Calculations!$G$45:$G$73,1,Calculations!$B$45:$B$73,$B92)</f>
        <v>#REF!</v>
      </c>
      <c r="R92" s="116" t="e">
        <f>SUMIFS(Calculations!W$45:W$73,Calculations!$G$45:$G$73,1,Calculations!$B$45:$B$73,$B92)</f>
        <v>#REF!</v>
      </c>
      <c r="S92" s="116" t="e">
        <f>SUMIFS(Calculations!X$45:X$73,Calculations!$G$45:$G$73,1,Calculations!$B$45:$B$73,$B92)</f>
        <v>#REF!</v>
      </c>
      <c r="T92" s="116" t="e">
        <f>SUMIFS(Calculations!Y$45:Y$73,Calculations!$G$45:$G$73,1,Calculations!$B$45:$B$73,$B92)</f>
        <v>#REF!</v>
      </c>
      <c r="U92" s="116" t="e">
        <f>SUMIFS(Calculations!Z$45:Z$73,Calculations!$G$45:$G$73,1,Calculations!$B$45:$B$73,$B92)</f>
        <v>#REF!</v>
      </c>
      <c r="V92" s="116" t="e">
        <f>SUMIFS(Calculations!AA$45:AA$73,Calculations!$G$45:$G$73,1,Calculations!$B$45:$B$73,$B92)</f>
        <v>#REF!</v>
      </c>
      <c r="W92" s="116" t="e">
        <f>SUMIFS(Calculations!AB$45:AB$73,Calculations!$G$45:$G$73,1,Calculations!$B$45:$B$73,$B92)</f>
        <v>#REF!</v>
      </c>
      <c r="X92" s="116" t="e">
        <f>SUMIFS(Calculations!AC$45:AC$73,Calculations!$G$45:$G$73,1,Calculations!$B$45:$B$73,$B92)</f>
        <v>#REF!</v>
      </c>
      <c r="Y92" s="116" t="e">
        <f>SUMIFS(Calculations!AD$45:AD$73,Calculations!$G$45:$G$73,1,Calculations!$B$45:$B$73,$B92)</f>
        <v>#REF!</v>
      </c>
      <c r="Z92" s="116" t="e">
        <f>SUMIFS(Calculations!AE$45:AE$73,Calculations!$G$45:$G$73,1,Calculations!$B$45:$B$73,$B92)</f>
        <v>#REF!</v>
      </c>
      <c r="AA92" s="116" t="e">
        <f>SUMIFS(Calculations!AF$45:AF$73,Calculations!$G$45:$G$73,1,Calculations!$B$45:$B$73,$B92)</f>
        <v>#REF!</v>
      </c>
      <c r="AB92" s="116" t="e">
        <f>SUMIFS(Calculations!AG$45:AG$73,Calculations!$G$45:$G$73,1,Calculations!$B$45:$B$73,$B92)</f>
        <v>#REF!</v>
      </c>
      <c r="AC92" s="116" t="e">
        <f>SUMIFS(Calculations!AH$45:AH$73,Calculations!$G$45:$G$73,1,Calculations!$B$45:$B$73,$B92)</f>
        <v>#REF!</v>
      </c>
      <c r="AD92" s="116" t="e">
        <f>SUMIFS(Calculations!AI$45:AI$73,Calculations!$G$45:$G$73,1,Calculations!$B$45:$B$73,$B92)</f>
        <v>#REF!</v>
      </c>
      <c r="AE92" s="116" t="e">
        <f>SUMIFS(Calculations!AJ$45:AJ$73,Calculations!$G$45:$G$73,1,Calculations!$B$45:$B$73,$B92)</f>
        <v>#REF!</v>
      </c>
      <c r="AF92" s="116" t="e">
        <f>SUMIFS(Calculations!AK$45:AK$73,Calculations!$G$45:$G$73,1,Calculations!$B$45:$B$73,$B92)</f>
        <v>#REF!</v>
      </c>
      <c r="AG92" s="116" t="e">
        <f>SUMIFS(Calculations!AL$45:AL$73,Calculations!$G$45:$G$73,1,Calculations!$B$45:$B$73,$B92)</f>
        <v>#REF!</v>
      </c>
      <c r="AH92" s="116" t="e">
        <f>SUMIFS(Calculations!AM$45:AM$73,Calculations!$G$45:$G$73,1,Calculations!$B$45:$B$73,$B92)</f>
        <v>#REF!</v>
      </c>
      <c r="AI92" s="116" t="e">
        <f>SUMIFS(Calculations!AN$45:AN$73,Calculations!$G$45:$G$73,1,Calculations!$B$45:$B$73,$B92)</f>
        <v>#REF!</v>
      </c>
      <c r="AJ92" s="116" t="e">
        <f>SUMIFS(Calculations!AO$45:AO$73,Calculations!$G$45:$G$73,1,Calculations!$B$45:$B$73,$B92)</f>
        <v>#REF!</v>
      </c>
      <c r="AK92" s="116" t="e">
        <f>SUMIFS(Calculations!AP$45:AP$73,Calculations!$G$45:$G$73,1,Calculations!$B$45:$B$73,$B92)</f>
        <v>#REF!</v>
      </c>
      <c r="AL92" s="116" t="e">
        <f>SUMIFS(Calculations!AQ$45:AQ$73,Calculations!$G$45:$G$73,1,Calculations!$B$45:$B$73,$B92)</f>
        <v>#REF!</v>
      </c>
      <c r="AM92" s="116" t="e">
        <f>SUMIFS(Calculations!AR$45:AR$73,Calculations!$G$45:$G$73,1,Calculations!$B$45:$B$73,$B92)</f>
        <v>#REF!</v>
      </c>
      <c r="AN92" s="116" t="e">
        <f>SUMIFS(Calculations!AS$45:AS$73,Calculations!$G$45:$G$73,1,Calculations!$B$45:$B$73,$B92)</f>
        <v>#REF!</v>
      </c>
      <c r="AO92" s="116" t="e">
        <f>SUMIFS(Calculations!AT$45:AT$73,Calculations!$G$45:$G$73,1,Calculations!$B$45:$B$73,$B92)</f>
        <v>#REF!</v>
      </c>
      <c r="AP92" s="116" t="e">
        <f>SUMIFS(Calculations!AU$45:AU$73,Calculations!$G$45:$G$73,1,Calculations!$B$45:$B$73,$B92)</f>
        <v>#REF!</v>
      </c>
      <c r="AQ92" s="116" t="e">
        <f>SUMIFS(Calculations!AV$45:AV$73,Calculations!$G$45:$G$73,1,Calculations!$B$45:$B$73,$B92)</f>
        <v>#REF!</v>
      </c>
      <c r="AR92" s="116">
        <f>SUMIFS(Calculations!AW$45:AW$73,Calculations!$G$45:$G$73,1,Calculations!$B$45:$B$73,$B92)</f>
        <v>0</v>
      </c>
      <c r="AS92" s="116">
        <f>SUMIFS(Calculations!AX$45:AX$73,Calculations!$G$45:$G$73,1,Calculations!$B$45:$B$73,$B92)</f>
        <v>353.31739275215295</v>
      </c>
      <c r="AT92" s="116">
        <f>SUMIFS(Calculations!AY$45:AY$73,Calculations!$G$45:$G$73,1,Calculations!$B$45:$B$73,$B92)</f>
        <v>211.85874388993943</v>
      </c>
      <c r="AU92" s="116">
        <f>SUMIFS(Calculations!AZ$45:AZ$73,Calculations!$G$45:$G$73,1,Calculations!$B$45:$B$73,$B92)</f>
        <v>107.98035348624762</v>
      </c>
      <c r="AV92" s="116">
        <f>SUMIFS(Calculations!BA$45:BA$73,Calculations!$G$45:$G$73,1,Calculations!$B$45:$B$73,$B92)</f>
        <v>486.05486175512124</v>
      </c>
      <c r="AW92" s="116">
        <f>SUMIFS(Calculations!BB$45:BB$73,Calculations!$G$45:$G$73,1,Calculations!$B$45:$B$73,$B92)</f>
        <v>698.08731418974639</v>
      </c>
      <c r="AX92" s="116">
        <f>SUMIFS(Calculations!BC$45:BC$73,Calculations!$G$45:$G$73,1,Calculations!$B$45:$B$73,$B92)</f>
        <v>837.07424984408135</v>
      </c>
      <c r="AY92" s="116">
        <f>SUMIFS(Calculations!BD$45:BD$73,Calculations!$G$45:$G$73,1,Calculations!$B$45:$B$73,$B92)</f>
        <v>952.17462065684231</v>
      </c>
      <c r="AZ92" s="116">
        <f>SUMIFS(Calculations!BE$45:BE$73,Calculations!$G$45:$G$73,1,Calculations!$B$45:$B$73,$B92)</f>
        <v>1104.2432176332404</v>
      </c>
      <c r="BA92" s="116">
        <f>SUMIFS(Calculations!BF$45:BF$73,Calculations!$G$45:$G$73,1,Calculations!$B$45:$B$73,$B92)</f>
        <v>1004.2675379765933</v>
      </c>
      <c r="BB92" s="116">
        <f>SUMIFS(Calculations!BG$45:BG$73,Calculations!$G$45:$G$73,1,Calculations!$B$45:$B$73,$B92)</f>
        <v>971.04484283077545</v>
      </c>
      <c r="BC92" s="116">
        <f>SUMIFS(Calculations!BH$45:BH$73,Calculations!$G$45:$G$73,1,Calculations!$B$45:$B$73,$B92)</f>
        <v>1075.3962432076114</v>
      </c>
      <c r="BD92" s="116">
        <f>SUMIFS(Calculations!BI$45:BI$73,Calculations!$G$45:$G$73,1,Calculations!$B$45:$B$73,$B92)</f>
        <v>1160.2336990787589</v>
      </c>
      <c r="BE92" s="116">
        <f>SUMIFS(Calculations!BJ$45:BJ$73,Calculations!$G$45:$G$73,1,Calculations!$B$45:$B$73,$B92)</f>
        <v>1332.0605847376974</v>
      </c>
      <c r="BF92" s="116">
        <f>SUMIFS(Calculations!BK$45:BK$73,Calculations!$G$45:$G$73,1,Calculations!$B$45:$B$73,$B92)</f>
        <v>1536.9298183047249</v>
      </c>
      <c r="BG92" s="116">
        <f>SUMIFS(Calculations!BL$45:BL$73,Calculations!$G$45:$G$73,1,Calculations!$B$45:$B$73,$B92)</f>
        <v>1752.64873545097</v>
      </c>
      <c r="BH92" s="116">
        <f>SUMIFS(Calculations!BM$45:BM$73,Calculations!$G$45:$G$73,1,Calculations!$B$45:$B$73,$B92)</f>
        <v>2004.1917795690097</v>
      </c>
      <c r="BI92" s="116">
        <f>SUMIFS(Calculations!BN$45:BN$73,Calculations!$G$45:$G$73,1,Calculations!$B$45:$B$73,$B92)</f>
        <v>2269.9287451816963</v>
      </c>
      <c r="BJ92" s="116">
        <f>SUMIFS(Calculations!BO$45:BO$73,Calculations!$G$45:$G$73,1,Calculations!$B$45:$B$73,$B92)</f>
        <v>2530.181915559464</v>
      </c>
      <c r="BK92" s="116">
        <f>SUMIFS(Calculations!BP$45:BP$73,Calculations!$G$45:$G$73,1,Calculations!$B$45:$B$73,$B92)</f>
        <v>2801.356368096589</v>
      </c>
      <c r="BL92" s="116">
        <f>SUMIFS(Calculations!BQ$45:BQ$73,Calculations!$G$45:$G$73,1,Calculations!$B$45:$B$73,$B92)</f>
        <v>3062.9713324291261</v>
      </c>
      <c r="BM92" s="116">
        <f>SUMIFS(Calculations!BR$45:BR$73,Calculations!$G$45:$G$73,1,Calculations!$B$45:$B$73,$B92)</f>
        <v>3289.9394423041813</v>
      </c>
      <c r="BN92" s="116">
        <f>SUMIFS(Calculations!BS$45:BS$73,Calculations!$G$45:$G$73,1,Calculations!$B$45:$B$73,$B92)</f>
        <v>3506.519062379255</v>
      </c>
      <c r="BO92" s="116">
        <f>SUMIFS(Calculations!BT$45:BT$73,Calculations!$G$45:$G$73,1,Calculations!$B$45:$B$73,$B92)</f>
        <v>3703.1190760098107</v>
      </c>
      <c r="BP92" s="116">
        <f>SUMIFS(Calculations!BU$45:BU$73,Calculations!$G$45:$G$73,1,Calculations!$B$45:$B$73,$B92)</f>
        <v>3919.9926186517951</v>
      </c>
      <c r="BQ92" s="116">
        <f>SUMIFS(Calculations!BV$45:BV$73,Calculations!$G$45:$G$73,1,Calculations!$B$45:$B$73,$B92)</f>
        <v>4076.4185004209903</v>
      </c>
      <c r="BR92" s="116">
        <f>SUMIFS(Calculations!BW$45:BW$73,Calculations!$G$45:$G$73,1,Calculations!$B$45:$B$73,$B92)</f>
        <v>4253.1774831792063</v>
      </c>
      <c r="BS92" s="116">
        <f>SUMIFS(Calculations!BX$45:BX$73,Calculations!$G$45:$G$73,1,Calculations!$B$45:$B$73,$B92)</f>
        <v>4414.0472128077854</v>
      </c>
      <c r="BT92" s="116">
        <f>SUMIFS(Calculations!BY$45:BY$73,Calculations!$G$45:$G$73,1,Calculations!$B$45:$B$73,$B92)</f>
        <v>4594.1265780402464</v>
      </c>
      <c r="BU92" s="116">
        <f>SUMIFS(Calculations!BZ$45:BZ$73,Calculations!$G$45:$G$73,1,Calculations!$B$45:$B$73,$B92)</f>
        <v>4778.7404487723434</v>
      </c>
      <c r="BV92" s="116">
        <f>SUMIFS(Calculations!CA$45:CA$73,Calculations!$G$45:$G$73,1,Calculations!$B$45:$B$73,$B92)</f>
        <v>4918.8257194737998</v>
      </c>
      <c r="BW92" s="116">
        <f>SUMIFS(Calculations!CB$45:CB$73,Calculations!$G$45:$G$73,1,Calculations!$B$45:$B$73,$B92)</f>
        <v>5102.1138487435601</v>
      </c>
      <c r="BX92" s="116">
        <f>SUMIFS(Calculations!CC$45:CC$73,Calculations!$G$45:$G$73,1,Calculations!$B$45:$B$73,$B92)</f>
        <v>5355.63899264676</v>
      </c>
      <c r="BY92" s="116">
        <f>SUMIFS(Calculations!CD$45:CD$73,Calculations!$G$45:$G$73,1,Calculations!$B$45:$B$73,$B92)</f>
        <v>5642.212702519013</v>
      </c>
      <c r="BZ92" s="116">
        <f>SUMIFS(Calculations!CE$45:CE$73,Calculations!$G$45:$G$73,1,Calculations!$B$45:$B$73,$B92)</f>
        <v>6064.5779468032233</v>
      </c>
      <c r="CA92" s="116">
        <f>SUMIFS(Calculations!CF$45:CF$73,Calculations!$G$45:$G$73,1,Calculations!$B$45:$B$73,$B92)</f>
        <v>6573.2494483033988</v>
      </c>
      <c r="CB92" s="116">
        <f>SUMIFS(Calculations!CG$45:CG$73,Calculations!$G$45:$G$73,1,Calculations!$B$45:$B$73,$B92)</f>
        <v>7193.5757831041337</v>
      </c>
      <c r="CC92" s="116">
        <f>SUMIFS(Calculations!CH$45:CH$73,Calculations!$G$45:$G$73,1,Calculations!$B$45:$B$73,$B92)</f>
        <v>7899.9376057404261</v>
      </c>
      <c r="CD92" s="116">
        <f>SUMIFS(Calculations!CI$45:CI$73,Calculations!$G$45:$G$73,1,Calculations!$B$45:$B$73,$B92)</f>
        <v>7741.9388536256156</v>
      </c>
      <c r="CE92" s="116">
        <f>SUMIFS(Calculations!CJ$45:CJ$73,Calculations!$G$45:$G$73,1,Calculations!$B$45:$B$73,$B92)</f>
        <v>7583.9401015108051</v>
      </c>
      <c r="CF92" s="116">
        <f>SUMIFS(Calculations!CK$45:CK$73,Calculations!$G$45:$G$73,1,Calculations!$B$45:$B$73,$B92)</f>
        <v>7425.9413493959983</v>
      </c>
      <c r="CG92" s="116">
        <f>SUMIFS(Calculations!CL$45:CL$73,Calculations!$G$45:$G$73,1,Calculations!$B$45:$B$73,$B92)</f>
        <v>7267.942597281195</v>
      </c>
      <c r="CH92" s="116">
        <f>SUMIFS(Calculations!CM$45:CM$73,Calculations!$G$45:$G$73,1,Calculations!$B$45:$B$73,$B92)</f>
        <v>7109.9438451663846</v>
      </c>
      <c r="CI92" s="116">
        <f>SUMIFS(Calculations!CN$45:CN$73,Calculations!$G$45:$G$73,1,Calculations!$B$45:$B$73,$B92)</f>
        <v>6951.9450930515741</v>
      </c>
    </row>
    <row r="93" spans="2:87">
      <c r="B93" s="101" t="s">
        <v>47</v>
      </c>
      <c r="C93" s="116" t="e">
        <f>SUMIFS(Calculations!H$45:H$73,Calculations!$G$45:$G$73,1,Calculations!$B$45:$B$73,$B93)</f>
        <v>#REF!</v>
      </c>
      <c r="D93" s="116" t="e">
        <f>SUMIFS(Calculations!I$45:I$73,Calculations!$G$45:$G$73,1,Calculations!$B$45:$B$73,$B93)</f>
        <v>#REF!</v>
      </c>
      <c r="E93" s="116" t="e">
        <f>SUMIFS(Calculations!J$45:J$73,Calculations!$G$45:$G$73,1,Calculations!$B$45:$B$73,$B93)</f>
        <v>#REF!</v>
      </c>
      <c r="F93" s="116" t="e">
        <f>SUMIFS(Calculations!K$45:K$73,Calculations!$G$45:$G$73,1,Calculations!$B$45:$B$73,$B93)</f>
        <v>#REF!</v>
      </c>
      <c r="G93" s="116" t="e">
        <f>SUMIFS(Calculations!L$45:L$73,Calculations!$G$45:$G$73,1,Calculations!$B$45:$B$73,$B93)</f>
        <v>#REF!</v>
      </c>
      <c r="H93" s="116" t="e">
        <f>SUMIFS(Calculations!M$45:M$73,Calculations!$G$45:$G$73,1,Calculations!$B$45:$B$73,$B93)</f>
        <v>#REF!</v>
      </c>
      <c r="I93" s="116" t="e">
        <f>SUMIFS(Calculations!N$45:N$73,Calculations!$G$45:$G$73,1,Calculations!$B$45:$B$73,$B93)</f>
        <v>#REF!</v>
      </c>
      <c r="J93" s="116" t="e">
        <f>SUMIFS(Calculations!O$45:O$73,Calculations!$G$45:$G$73,1,Calculations!$B$45:$B$73,$B93)</f>
        <v>#REF!</v>
      </c>
      <c r="K93" s="116" t="e">
        <f>SUMIFS(Calculations!P$45:P$73,Calculations!$G$45:$G$73,1,Calculations!$B$45:$B$73,$B93)</f>
        <v>#REF!</v>
      </c>
      <c r="L93" s="116" t="e">
        <f>SUMIFS(Calculations!Q$45:Q$73,Calculations!$G$45:$G$73,1,Calculations!$B$45:$B$73,$B93)</f>
        <v>#REF!</v>
      </c>
      <c r="M93" s="116" t="e">
        <f>SUMIFS(Calculations!R$45:R$73,Calculations!$G$45:$G$73,1,Calculations!$B$45:$B$73,$B93)</f>
        <v>#REF!</v>
      </c>
      <c r="N93" s="116" t="e">
        <f>SUMIFS(Calculations!S$45:S$73,Calculations!$G$45:$G$73,1,Calculations!$B$45:$B$73,$B93)</f>
        <v>#REF!</v>
      </c>
      <c r="O93" s="116" t="e">
        <f>SUMIFS(Calculations!T$45:T$73,Calculations!$G$45:$G$73,1,Calculations!$B$45:$B$73,$B93)</f>
        <v>#REF!</v>
      </c>
      <c r="P93" s="116" t="e">
        <f>SUMIFS(Calculations!U$45:U$73,Calculations!$G$45:$G$73,1,Calculations!$B$45:$B$73,$B93)</f>
        <v>#REF!</v>
      </c>
      <c r="Q93" s="116" t="e">
        <f>SUMIFS(Calculations!V$45:V$73,Calculations!$G$45:$G$73,1,Calculations!$B$45:$B$73,$B93)</f>
        <v>#REF!</v>
      </c>
      <c r="R93" s="116" t="e">
        <f>SUMIFS(Calculations!W$45:W$73,Calculations!$G$45:$G$73,1,Calculations!$B$45:$B$73,$B93)</f>
        <v>#REF!</v>
      </c>
      <c r="S93" s="116" t="e">
        <f>SUMIFS(Calculations!X$45:X$73,Calculations!$G$45:$G$73,1,Calculations!$B$45:$B$73,$B93)</f>
        <v>#REF!</v>
      </c>
      <c r="T93" s="116" t="e">
        <f>SUMIFS(Calculations!Y$45:Y$73,Calculations!$G$45:$G$73,1,Calculations!$B$45:$B$73,$B93)</f>
        <v>#REF!</v>
      </c>
      <c r="U93" s="116" t="e">
        <f>SUMIFS(Calculations!Z$45:Z$73,Calculations!$G$45:$G$73,1,Calculations!$B$45:$B$73,$B93)</f>
        <v>#REF!</v>
      </c>
      <c r="V93" s="116" t="e">
        <f>SUMIFS(Calculations!AA$45:AA$73,Calculations!$G$45:$G$73,1,Calculations!$B$45:$B$73,$B93)</f>
        <v>#REF!</v>
      </c>
      <c r="W93" s="116" t="e">
        <f>SUMIFS(Calculations!AB$45:AB$73,Calculations!$G$45:$G$73,1,Calculations!$B$45:$B$73,$B93)</f>
        <v>#REF!</v>
      </c>
      <c r="X93" s="116" t="e">
        <f>SUMIFS(Calculations!AC$45:AC$73,Calculations!$G$45:$G$73,1,Calculations!$B$45:$B$73,$B93)</f>
        <v>#REF!</v>
      </c>
      <c r="Y93" s="116" t="e">
        <f>SUMIFS(Calculations!AD$45:AD$73,Calculations!$G$45:$G$73,1,Calculations!$B$45:$B$73,$B93)</f>
        <v>#REF!</v>
      </c>
      <c r="Z93" s="116" t="e">
        <f>SUMIFS(Calculations!AE$45:AE$73,Calculations!$G$45:$G$73,1,Calculations!$B$45:$B$73,$B93)</f>
        <v>#REF!</v>
      </c>
      <c r="AA93" s="116" t="e">
        <f>SUMIFS(Calculations!AF$45:AF$73,Calculations!$G$45:$G$73,1,Calculations!$B$45:$B$73,$B93)</f>
        <v>#REF!</v>
      </c>
      <c r="AB93" s="116" t="e">
        <f>SUMIFS(Calculations!AG$45:AG$73,Calculations!$G$45:$G$73,1,Calculations!$B$45:$B$73,$B93)</f>
        <v>#REF!</v>
      </c>
      <c r="AC93" s="116" t="e">
        <f>SUMIFS(Calculations!AH$45:AH$73,Calculations!$G$45:$G$73,1,Calculations!$B$45:$B$73,$B93)</f>
        <v>#REF!</v>
      </c>
      <c r="AD93" s="116" t="e">
        <f>SUMIFS(Calculations!AI$45:AI$73,Calculations!$G$45:$G$73,1,Calculations!$B$45:$B$73,$B93)</f>
        <v>#REF!</v>
      </c>
      <c r="AE93" s="116" t="e">
        <f>SUMIFS(Calculations!AJ$45:AJ$73,Calculations!$G$45:$G$73,1,Calculations!$B$45:$B$73,$B93)</f>
        <v>#REF!</v>
      </c>
      <c r="AF93" s="116" t="e">
        <f>SUMIFS(Calculations!AK$45:AK$73,Calculations!$G$45:$G$73,1,Calculations!$B$45:$B$73,$B93)</f>
        <v>#REF!</v>
      </c>
      <c r="AG93" s="116" t="e">
        <f>SUMIFS(Calculations!AL$45:AL$73,Calculations!$G$45:$G$73,1,Calculations!$B$45:$B$73,$B93)</f>
        <v>#REF!</v>
      </c>
      <c r="AH93" s="116" t="e">
        <f>SUMIFS(Calculations!AM$45:AM$73,Calculations!$G$45:$G$73,1,Calculations!$B$45:$B$73,$B93)</f>
        <v>#REF!</v>
      </c>
      <c r="AI93" s="116" t="e">
        <f>SUMIFS(Calculations!AN$45:AN$73,Calculations!$G$45:$G$73,1,Calculations!$B$45:$B$73,$B93)</f>
        <v>#REF!</v>
      </c>
      <c r="AJ93" s="116" t="e">
        <f>SUMIFS(Calculations!AO$45:AO$73,Calculations!$G$45:$G$73,1,Calculations!$B$45:$B$73,$B93)</f>
        <v>#REF!</v>
      </c>
      <c r="AK93" s="116" t="e">
        <f>SUMIFS(Calculations!AP$45:AP$73,Calculations!$G$45:$G$73,1,Calculations!$B$45:$B$73,$B93)</f>
        <v>#REF!</v>
      </c>
      <c r="AL93" s="116" t="e">
        <f>SUMIFS(Calculations!AQ$45:AQ$73,Calculations!$G$45:$G$73,1,Calculations!$B$45:$B$73,$B93)</f>
        <v>#REF!</v>
      </c>
      <c r="AM93" s="116" t="e">
        <f>SUMIFS(Calculations!AR$45:AR$73,Calculations!$G$45:$G$73,1,Calculations!$B$45:$B$73,$B93)</f>
        <v>#REF!</v>
      </c>
      <c r="AN93" s="116" t="e">
        <f>SUMIFS(Calculations!AS$45:AS$73,Calculations!$G$45:$G$73,1,Calculations!$B$45:$B$73,$B93)</f>
        <v>#REF!</v>
      </c>
      <c r="AO93" s="116" t="e">
        <f>SUMIFS(Calculations!AT$45:AT$73,Calculations!$G$45:$G$73,1,Calculations!$B$45:$B$73,$B93)</f>
        <v>#REF!</v>
      </c>
      <c r="AP93" s="116" t="e">
        <f>SUMIFS(Calculations!AU$45:AU$73,Calculations!$G$45:$G$73,1,Calculations!$B$45:$B$73,$B93)</f>
        <v>#REF!</v>
      </c>
      <c r="AQ93" s="116" t="e">
        <f>SUMIFS(Calculations!AV$45:AV$73,Calculations!$G$45:$G$73,1,Calculations!$B$45:$B$73,$B93)</f>
        <v>#REF!</v>
      </c>
      <c r="AR93" s="116">
        <f>SUMIFS(Calculations!AW$45:AW$73,Calculations!$G$45:$G$73,1,Calculations!$B$45:$B$73,$B93)</f>
        <v>14900</v>
      </c>
      <c r="AS93" s="116">
        <f>SUMIFS(Calculations!AX$45:AX$73,Calculations!$G$45:$G$73,1,Calculations!$B$45:$B$73,$B93)</f>
        <v>14938.651053660484</v>
      </c>
      <c r="AT93" s="116">
        <f>SUMIFS(Calculations!AY$45:AY$73,Calculations!$G$45:$G$73,1,Calculations!$B$45:$B$73,$B93)</f>
        <v>15651.299005955047</v>
      </c>
      <c r="AU93" s="116">
        <f>SUMIFS(Calculations!AZ$45:AZ$73,Calculations!$G$45:$G$73,1,Calculations!$B$45:$B$73,$B93)</f>
        <v>16343.096780369364</v>
      </c>
      <c r="AV93" s="116">
        <f>SUMIFS(Calculations!BA$45:BA$73,Calculations!$G$45:$G$73,1,Calculations!$B$45:$B$73,$B93)</f>
        <v>16499.627048176717</v>
      </c>
      <c r="AW93" s="116">
        <f>SUMIFS(Calculations!BB$45:BB$73,Calculations!$G$45:$G$73,1,Calculations!$B$45:$B$73,$B93)</f>
        <v>16855.167841328275</v>
      </c>
      <c r="AX93" s="116">
        <f>SUMIFS(Calculations!BC$45:BC$73,Calculations!$G$45:$G$73,1,Calculations!$B$45:$B$73,$B93)</f>
        <v>17317.793170339537</v>
      </c>
      <c r="AY93" s="116">
        <f>SUMIFS(Calculations!BD$45:BD$73,Calculations!$G$45:$G$73,1,Calculations!$B$45:$B$73,$B93)</f>
        <v>17827.532477406734</v>
      </c>
      <c r="AZ93" s="116">
        <f>SUMIFS(Calculations!BE$45:BE$73,Calculations!$G$45:$G$73,1,Calculations!$B$45:$B$73,$B93)</f>
        <v>18311.203116118875</v>
      </c>
      <c r="BA93" s="116">
        <f>SUMIFS(Calculations!BF$45:BF$73,Calculations!$G$45:$G$73,1,Calculations!$B$45:$B$73,$B93)</f>
        <v>19116.025739204506</v>
      </c>
      <c r="BB93" s="116">
        <f>SUMIFS(Calculations!BG$45:BG$73,Calculations!$G$45:$G$73,1,Calculations!$B$45:$B$73,$B93)</f>
        <v>19888.041506962527</v>
      </c>
      <c r="BC93" s="116">
        <f>SUMIFS(Calculations!BH$45:BH$73,Calculations!$G$45:$G$73,1,Calculations!$B$45:$B$73,$B93)</f>
        <v>20494.342753491906</v>
      </c>
      <c r="BD93" s="116">
        <f>SUMIFS(Calculations!BI$45:BI$73,Calculations!$G$45:$G$73,1,Calculations!$B$45:$B$73,$B93)</f>
        <v>21148.345706940421</v>
      </c>
      <c r="BE93" s="116">
        <f>SUMIFS(Calculations!BJ$45:BJ$73,Calculations!$G$45:$G$73,1,Calculations!$B$45:$B$73,$B93)</f>
        <v>21774.519115556905</v>
      </c>
      <c r="BF93" s="116">
        <f>SUMIFS(Calculations!BK$45:BK$73,Calculations!$G$45:$G$73,1,Calculations!$B$45:$B$73,$B93)</f>
        <v>22373.119525220282</v>
      </c>
      <c r="BG93" s="116">
        <f>SUMIFS(Calculations!BL$45:BL$73,Calculations!$G$45:$G$73,1,Calculations!$B$45:$B$73,$B93)</f>
        <v>22956.73069906007</v>
      </c>
      <c r="BH93" s="116">
        <f>SUMIFS(Calculations!BM$45:BM$73,Calculations!$G$45:$G$73,1,Calculations!$B$45:$B$73,$B93)</f>
        <v>23495.338139217452</v>
      </c>
      <c r="BI93" s="116">
        <f>SUMIFS(Calculations!BN$45:BN$73,Calculations!$G$45:$G$73,1,Calculations!$B$45:$B$73,$B93)</f>
        <v>24033.942492031711</v>
      </c>
      <c r="BJ93" s="116">
        <f>SUMIFS(Calculations!BO$45:BO$73,Calculations!$G$45:$G$73,1,Calculations!$B$45:$B$73,$B93)</f>
        <v>24570.902735861022</v>
      </c>
      <c r="BK93" s="116">
        <f>SUMIFS(Calculations!BP$45:BP$73,Calculations!$G$45:$G$73,1,Calculations!$B$45:$B$73,$B93)</f>
        <v>25098.917292306054</v>
      </c>
      <c r="BL93" s="116">
        <f>SUMIFS(Calculations!BQ$45:BQ$73,Calculations!$G$45:$G$73,1,Calculations!$B$45:$B$73,$B93)</f>
        <v>25607.330849333353</v>
      </c>
      <c r="BM93" s="116">
        <f>SUMIFS(Calculations!BR$45:BR$73,Calculations!$G$45:$G$73,1,Calculations!$B$45:$B$73,$B93)</f>
        <v>26127.142376196363</v>
      </c>
      <c r="BN93" s="116">
        <f>SUMIFS(Calculations!BS$45:BS$73,Calculations!$G$45:$G$73,1,Calculations!$B$45:$B$73,$B93)</f>
        <v>26620.722706648663</v>
      </c>
      <c r="BO93" s="116">
        <f>SUMIFS(Calculations!BT$45:BT$73,Calculations!$G$45:$G$73,1,Calculations!$B$45:$B$73,$B93)</f>
        <v>27129.357238135923</v>
      </c>
      <c r="BP93" s="116">
        <f>SUMIFS(Calculations!BU$45:BU$73,Calculations!$G$45:$G$73,1,Calculations!$B$45:$B$73,$B93)</f>
        <v>27605.577412010527</v>
      </c>
      <c r="BQ93" s="116">
        <f>SUMIFS(Calculations!BV$45:BV$73,Calculations!$G$45:$G$73,1,Calculations!$B$45:$B$73,$B93)</f>
        <v>28090.505723416387</v>
      </c>
      <c r="BR93" s="116">
        <f>SUMIFS(Calculations!BW$45:BW$73,Calculations!$G$45:$G$73,1,Calculations!$B$45:$B$73,$B93)</f>
        <v>28544.121847578826</v>
      </c>
      <c r="BS93" s="116">
        <f>SUMIFS(Calculations!BX$45:BX$73,Calculations!$G$45:$G$73,1,Calculations!$B$45:$B$73,$B93)</f>
        <v>29000.568286799538</v>
      </c>
      <c r="BT93" s="116">
        <f>SUMIFS(Calculations!BY$45:BY$73,Calculations!$G$45:$G$73,1,Calculations!$B$45:$B$73,$B93)</f>
        <v>29403.679332227803</v>
      </c>
      <c r="BU93" s="116">
        <f>SUMIFS(Calculations!BZ$45:BZ$73,Calculations!$G$45:$G$73,1,Calculations!$B$45:$B$73,$B93)</f>
        <v>29784.68284279999</v>
      </c>
      <c r="BV93" s="116">
        <f>SUMIFS(Calculations!CA$45:CA$73,Calculations!$G$45:$G$73,1,Calculations!$B$45:$B$73,$B93)</f>
        <v>30145.066232643625</v>
      </c>
      <c r="BW93" s="116">
        <f>SUMIFS(Calculations!CB$45:CB$73,Calculations!$G$45:$G$73,1,Calculations!$B$45:$B$73,$B93)</f>
        <v>30455.47618573565</v>
      </c>
      <c r="BX93" s="116">
        <f>SUMIFS(Calculations!CC$45:CC$73,Calculations!$G$45:$G$73,1,Calculations!$B$45:$B$73,$B93)</f>
        <v>30717.131078014419</v>
      </c>
      <c r="BY93" s="116">
        <f>SUMIFS(Calculations!CD$45:CD$73,Calculations!$G$45:$G$73,1,Calculations!$B$45:$B$73,$B93)</f>
        <v>30847.432285595241</v>
      </c>
      <c r="BZ93" s="116">
        <f>SUMIFS(Calculations!CE$45:CE$73,Calculations!$G$45:$G$73,1,Calculations!$B$45:$B$73,$B93)</f>
        <v>30900.618745382908</v>
      </c>
      <c r="CA93" s="116">
        <f>SUMIFS(Calculations!CF$45:CF$73,Calculations!$G$45:$G$73,1,Calculations!$B$45:$B$73,$B93)</f>
        <v>30797.007281922513</v>
      </c>
      <c r="CB93" s="116">
        <f>SUMIFS(Calculations!CG$45:CG$73,Calculations!$G$45:$G$73,1,Calculations!$B$45:$B$73,$B93)</f>
        <v>30606.626112440048</v>
      </c>
      <c r="CC93" s="116">
        <f>SUMIFS(Calculations!CH$45:CH$73,Calculations!$G$45:$G$73,1,Calculations!$B$45:$B$73,$B93)</f>
        <v>30332.696241691014</v>
      </c>
      <c r="CD93" s="116">
        <f>SUMIFS(Calculations!CI$45:CI$73,Calculations!$G$45:$G$73,1,Calculations!$B$45:$B$73,$B93)</f>
        <v>30115.497804204133</v>
      </c>
      <c r="CE93" s="116">
        <f>SUMIFS(Calculations!CJ$45:CJ$73,Calculations!$G$45:$G$73,1,Calculations!$B$45:$B$73,$B93)</f>
        <v>29898.299366717252</v>
      </c>
      <c r="CF93" s="116">
        <f>SUMIFS(Calculations!CK$45:CK$73,Calculations!$G$45:$G$73,1,Calculations!$B$45:$B$73,$B93)</f>
        <v>29681.100929230368</v>
      </c>
      <c r="CG93" s="116">
        <f>SUMIFS(Calculations!CL$45:CL$73,Calculations!$G$45:$G$73,1,Calculations!$B$45:$B$73,$B93)</f>
        <v>29463.902491743487</v>
      </c>
      <c r="CH93" s="116">
        <f>SUMIFS(Calculations!CM$45:CM$73,Calculations!$G$45:$G$73,1,Calculations!$B$45:$B$73,$B93)</f>
        <v>29246.704054256606</v>
      </c>
      <c r="CI93" s="116">
        <f>SUMIFS(Calculations!CN$45:CN$73,Calculations!$G$45:$G$73,1,Calculations!$B$45:$B$73,$B93)</f>
        <v>29029.505616769726</v>
      </c>
    </row>
    <row r="94" spans="2:87">
      <c r="B94" s="101" t="s">
        <v>48</v>
      </c>
      <c r="C94" s="116" t="e">
        <f>SUMIFS(Calculations!H$45:H$73,Calculations!$G$45:$G$73,1,Calculations!$B$45:$B$73,$B94)</f>
        <v>#REF!</v>
      </c>
      <c r="D94" s="116" t="e">
        <f>SUMIFS(Calculations!I$45:I$73,Calculations!$G$45:$G$73,1,Calculations!$B$45:$B$73,$B94)</f>
        <v>#REF!</v>
      </c>
      <c r="E94" s="116" t="e">
        <f>SUMIFS(Calculations!J$45:J$73,Calculations!$G$45:$G$73,1,Calculations!$B$45:$B$73,$B94)</f>
        <v>#REF!</v>
      </c>
      <c r="F94" s="116" t="e">
        <f>SUMIFS(Calculations!K$45:K$73,Calculations!$G$45:$G$73,1,Calculations!$B$45:$B$73,$B94)</f>
        <v>#REF!</v>
      </c>
      <c r="G94" s="116" t="e">
        <f>SUMIFS(Calculations!L$45:L$73,Calculations!$G$45:$G$73,1,Calculations!$B$45:$B$73,$B94)</f>
        <v>#REF!</v>
      </c>
      <c r="H94" s="116" t="e">
        <f>SUMIFS(Calculations!M$45:M$73,Calculations!$G$45:$G$73,1,Calculations!$B$45:$B$73,$B94)</f>
        <v>#REF!</v>
      </c>
      <c r="I94" s="116" t="e">
        <f>SUMIFS(Calculations!N$45:N$73,Calculations!$G$45:$G$73,1,Calculations!$B$45:$B$73,$B94)</f>
        <v>#REF!</v>
      </c>
      <c r="J94" s="116" t="e">
        <f>SUMIFS(Calculations!O$45:O$73,Calculations!$G$45:$G$73,1,Calculations!$B$45:$B$73,$B94)</f>
        <v>#REF!</v>
      </c>
      <c r="K94" s="116" t="e">
        <f>SUMIFS(Calculations!P$45:P$73,Calculations!$G$45:$G$73,1,Calculations!$B$45:$B$73,$B94)</f>
        <v>#REF!</v>
      </c>
      <c r="L94" s="116" t="e">
        <f>SUMIFS(Calculations!Q$45:Q$73,Calculations!$G$45:$G$73,1,Calculations!$B$45:$B$73,$B94)</f>
        <v>#REF!</v>
      </c>
      <c r="M94" s="116" t="e">
        <f>SUMIFS(Calculations!R$45:R$73,Calculations!$G$45:$G$73,1,Calculations!$B$45:$B$73,$B94)</f>
        <v>#REF!</v>
      </c>
      <c r="N94" s="116" t="e">
        <f>SUMIFS(Calculations!S$45:S$73,Calculations!$G$45:$G$73,1,Calculations!$B$45:$B$73,$B94)</f>
        <v>#REF!</v>
      </c>
      <c r="O94" s="116" t="e">
        <f>SUMIFS(Calculations!T$45:T$73,Calculations!$G$45:$G$73,1,Calculations!$B$45:$B$73,$B94)</f>
        <v>#REF!</v>
      </c>
      <c r="P94" s="116" t="e">
        <f>SUMIFS(Calculations!U$45:U$73,Calculations!$G$45:$G$73,1,Calculations!$B$45:$B$73,$B94)</f>
        <v>#REF!</v>
      </c>
      <c r="Q94" s="116" t="e">
        <f>SUMIFS(Calculations!V$45:V$73,Calculations!$G$45:$G$73,1,Calculations!$B$45:$B$73,$B94)</f>
        <v>#REF!</v>
      </c>
      <c r="R94" s="116" t="e">
        <f>SUMIFS(Calculations!W$45:W$73,Calculations!$G$45:$G$73,1,Calculations!$B$45:$B$73,$B94)</f>
        <v>#REF!</v>
      </c>
      <c r="S94" s="116" t="e">
        <f>SUMIFS(Calculations!X$45:X$73,Calculations!$G$45:$G$73,1,Calculations!$B$45:$B$73,$B94)</f>
        <v>#REF!</v>
      </c>
      <c r="T94" s="116" t="e">
        <f>SUMIFS(Calculations!Y$45:Y$73,Calculations!$G$45:$G$73,1,Calculations!$B$45:$B$73,$B94)</f>
        <v>#REF!</v>
      </c>
      <c r="U94" s="116" t="e">
        <f>SUMIFS(Calculations!Z$45:Z$73,Calculations!$G$45:$G$73,1,Calculations!$B$45:$B$73,$B94)</f>
        <v>#REF!</v>
      </c>
      <c r="V94" s="116" t="e">
        <f>SUMIFS(Calculations!AA$45:AA$73,Calculations!$G$45:$G$73,1,Calculations!$B$45:$B$73,$B94)</f>
        <v>#REF!</v>
      </c>
      <c r="W94" s="116" t="e">
        <f>SUMIFS(Calculations!AB$45:AB$73,Calculations!$G$45:$G$73,1,Calculations!$B$45:$B$73,$B94)</f>
        <v>#REF!</v>
      </c>
      <c r="X94" s="116" t="e">
        <f>SUMIFS(Calculations!AC$45:AC$73,Calculations!$G$45:$G$73,1,Calculations!$B$45:$B$73,$B94)</f>
        <v>#REF!</v>
      </c>
      <c r="Y94" s="116" t="e">
        <f>SUMIFS(Calculations!AD$45:AD$73,Calculations!$G$45:$G$73,1,Calculations!$B$45:$B$73,$B94)</f>
        <v>#REF!</v>
      </c>
      <c r="Z94" s="116" t="e">
        <f>SUMIFS(Calculations!AE$45:AE$73,Calculations!$G$45:$G$73,1,Calculations!$B$45:$B$73,$B94)</f>
        <v>#REF!</v>
      </c>
      <c r="AA94" s="116" t="e">
        <f>SUMIFS(Calculations!AF$45:AF$73,Calculations!$G$45:$G$73,1,Calculations!$B$45:$B$73,$B94)</f>
        <v>#REF!</v>
      </c>
      <c r="AB94" s="116" t="e">
        <f>SUMIFS(Calculations!AG$45:AG$73,Calculations!$G$45:$G$73,1,Calculations!$B$45:$B$73,$B94)</f>
        <v>#REF!</v>
      </c>
      <c r="AC94" s="116" t="e">
        <f>SUMIFS(Calculations!AH$45:AH$73,Calculations!$G$45:$G$73,1,Calculations!$B$45:$B$73,$B94)</f>
        <v>#REF!</v>
      </c>
      <c r="AD94" s="116" t="e">
        <f>SUMIFS(Calculations!AI$45:AI$73,Calculations!$G$45:$G$73,1,Calculations!$B$45:$B$73,$B94)</f>
        <v>#REF!</v>
      </c>
      <c r="AE94" s="116" t="e">
        <f>SUMIFS(Calculations!AJ$45:AJ$73,Calculations!$G$45:$G$73,1,Calculations!$B$45:$B$73,$B94)</f>
        <v>#REF!</v>
      </c>
      <c r="AF94" s="116" t="e">
        <f>SUMIFS(Calculations!AK$45:AK$73,Calculations!$G$45:$G$73,1,Calculations!$B$45:$B$73,$B94)</f>
        <v>#REF!</v>
      </c>
      <c r="AG94" s="116" t="e">
        <f>SUMIFS(Calculations!AL$45:AL$73,Calculations!$G$45:$G$73,1,Calculations!$B$45:$B$73,$B94)</f>
        <v>#REF!</v>
      </c>
      <c r="AH94" s="116" t="e">
        <f>SUMIFS(Calculations!AM$45:AM$73,Calculations!$G$45:$G$73,1,Calculations!$B$45:$B$73,$B94)</f>
        <v>#REF!</v>
      </c>
      <c r="AI94" s="116" t="e">
        <f>SUMIFS(Calculations!AN$45:AN$73,Calculations!$G$45:$G$73,1,Calculations!$B$45:$B$73,$B94)</f>
        <v>#REF!</v>
      </c>
      <c r="AJ94" s="116" t="e">
        <f>SUMIFS(Calculations!AO$45:AO$73,Calculations!$G$45:$G$73,1,Calculations!$B$45:$B$73,$B94)</f>
        <v>#REF!</v>
      </c>
      <c r="AK94" s="116" t="e">
        <f>SUMIFS(Calculations!AP$45:AP$73,Calculations!$G$45:$G$73,1,Calculations!$B$45:$B$73,$B94)</f>
        <v>#REF!</v>
      </c>
      <c r="AL94" s="116" t="e">
        <f>SUMIFS(Calculations!AQ$45:AQ$73,Calculations!$G$45:$G$73,1,Calculations!$B$45:$B$73,$B94)</f>
        <v>#REF!</v>
      </c>
      <c r="AM94" s="116" t="e">
        <f>SUMIFS(Calculations!AR$45:AR$73,Calculations!$G$45:$G$73,1,Calculations!$B$45:$B$73,$B94)</f>
        <v>#REF!</v>
      </c>
      <c r="AN94" s="116" t="e">
        <f>SUMIFS(Calculations!AS$45:AS$73,Calculations!$G$45:$G$73,1,Calculations!$B$45:$B$73,$B94)</f>
        <v>#REF!</v>
      </c>
      <c r="AO94" s="116" t="e">
        <f>SUMIFS(Calculations!AT$45:AT$73,Calculations!$G$45:$G$73,1,Calculations!$B$45:$B$73,$B94)</f>
        <v>#REF!</v>
      </c>
      <c r="AP94" s="116" t="e">
        <f>SUMIFS(Calculations!AU$45:AU$73,Calculations!$G$45:$G$73,1,Calculations!$B$45:$B$73,$B94)</f>
        <v>#REF!</v>
      </c>
      <c r="AQ94" s="116" t="e">
        <f>SUMIFS(Calculations!AV$45:AV$73,Calculations!$G$45:$G$73,1,Calculations!$B$45:$B$73,$B94)</f>
        <v>#REF!</v>
      </c>
      <c r="AR94" s="116">
        <f>SUMIFS(Calculations!AW$45:AW$73,Calculations!$G$45:$G$73,1,Calculations!$B$45:$B$73,$B94)</f>
        <v>12112.500000000102</v>
      </c>
      <c r="AS94" s="116">
        <f>SUMIFS(Calculations!AX$45:AX$73,Calculations!$G$45:$G$73,1,Calculations!$B$45:$B$73,$B94)</f>
        <v>10757.8125</v>
      </c>
      <c r="AT94" s="116">
        <f>SUMIFS(Calculations!AY$45:AY$73,Calculations!$G$45:$G$73,1,Calculations!$B$45:$B$73,$B94)</f>
        <v>9403.125</v>
      </c>
      <c r="AU94" s="116">
        <f>SUMIFS(Calculations!AZ$45:AZ$73,Calculations!$G$45:$G$73,1,Calculations!$B$45:$B$73,$B94)</f>
        <v>8048.4375</v>
      </c>
      <c r="AV94" s="116">
        <f>SUMIFS(Calculations!BA$45:BA$73,Calculations!$G$45:$G$73,1,Calculations!$B$45:$B$73,$B94)</f>
        <v>6693.7500000001019</v>
      </c>
      <c r="AW94" s="116">
        <f>SUMIFS(Calculations!BB$45:BB$73,Calculations!$G$45:$G$73,1,Calculations!$B$45:$B$73,$B94)</f>
        <v>7570.3125000001019</v>
      </c>
      <c r="AX94" s="116">
        <f>SUMIFS(Calculations!BC$45:BC$73,Calculations!$G$45:$G$73,1,Calculations!$B$45:$B$73,$B94)</f>
        <v>8446.8749999998981</v>
      </c>
      <c r="AY94" s="116">
        <f>SUMIFS(Calculations!BD$45:BD$73,Calculations!$G$45:$G$73,1,Calculations!$B$45:$B$73,$B94)</f>
        <v>9323.4374999998981</v>
      </c>
      <c r="AZ94" s="116">
        <f>SUMIFS(Calculations!BE$45:BE$73,Calculations!$G$45:$G$73,1,Calculations!$B$45:$B$73,$B94)</f>
        <v>10200.000000000102</v>
      </c>
      <c r="BA94" s="116">
        <f>SUMIFS(Calculations!BF$45:BF$73,Calculations!$G$45:$G$73,1,Calculations!$B$45:$B$73,$B94)</f>
        <v>11076.562500000102</v>
      </c>
      <c r="BB94" s="116">
        <f>SUMIFS(Calculations!BG$45:BG$73,Calculations!$G$45:$G$73,1,Calculations!$B$45:$B$73,$B94)</f>
        <v>11953.125</v>
      </c>
      <c r="BC94" s="116">
        <f>SUMIFS(Calculations!BH$45:BH$73,Calculations!$G$45:$G$73,1,Calculations!$B$45:$B$73,$B94)</f>
        <v>12829.687500000102</v>
      </c>
      <c r="BD94" s="116">
        <f>SUMIFS(Calculations!BI$45:BI$73,Calculations!$G$45:$G$73,1,Calculations!$B$45:$B$73,$B94)</f>
        <v>12510.9375</v>
      </c>
      <c r="BE94" s="116">
        <f>SUMIFS(Calculations!BJ$45:BJ$73,Calculations!$G$45:$G$73,1,Calculations!$B$45:$B$73,$B94)</f>
        <v>12192.1875</v>
      </c>
      <c r="BF94" s="116">
        <f>SUMIFS(Calculations!BK$45:BK$73,Calculations!$G$45:$G$73,1,Calculations!$B$45:$B$73,$B94)</f>
        <v>11873.4375</v>
      </c>
      <c r="BG94" s="116">
        <f>SUMIFS(Calculations!BL$45:BL$73,Calculations!$G$45:$G$73,1,Calculations!$B$45:$B$73,$B94)</f>
        <v>11554.687500000102</v>
      </c>
      <c r="BH94" s="116">
        <f>SUMIFS(Calculations!BM$45:BM$73,Calculations!$G$45:$G$73,1,Calculations!$B$45:$B$73,$B94)</f>
        <v>11235.937500000102</v>
      </c>
      <c r="BI94" s="116">
        <f>SUMIFS(Calculations!BN$45:BN$73,Calculations!$G$45:$G$73,1,Calculations!$B$45:$B$73,$B94)</f>
        <v>10917.1875</v>
      </c>
      <c r="BJ94" s="116">
        <f>SUMIFS(Calculations!BO$45:BO$73,Calculations!$G$45:$G$73,1,Calculations!$B$45:$B$73,$B94)</f>
        <v>10598.4375</v>
      </c>
      <c r="BK94" s="116">
        <f>SUMIFS(Calculations!BP$45:BP$73,Calculations!$G$45:$G$73,1,Calculations!$B$45:$B$73,$B94)</f>
        <v>10917.1875</v>
      </c>
      <c r="BL94" s="116">
        <f>SUMIFS(Calculations!BQ$45:BQ$73,Calculations!$G$45:$G$73,1,Calculations!$B$45:$B$73,$B94)</f>
        <v>11235.9375</v>
      </c>
      <c r="BM94" s="116">
        <f>SUMIFS(Calculations!BR$45:BR$73,Calculations!$G$45:$G$73,1,Calculations!$B$45:$B$73,$B94)</f>
        <v>11554.687500000102</v>
      </c>
      <c r="BN94" s="116">
        <f>SUMIFS(Calculations!BS$45:BS$73,Calculations!$G$45:$G$73,1,Calculations!$B$45:$B$73,$B94)</f>
        <v>11873.4375</v>
      </c>
      <c r="BO94" s="116">
        <f>SUMIFS(Calculations!BT$45:BT$73,Calculations!$G$45:$G$73,1,Calculations!$B$45:$B$73,$B94)</f>
        <v>12192.187499999898</v>
      </c>
      <c r="BP94" s="116">
        <f>SUMIFS(Calculations!BU$45:BU$73,Calculations!$G$45:$G$73,1,Calculations!$B$45:$B$73,$B94)</f>
        <v>12510.9375</v>
      </c>
      <c r="BQ94" s="116">
        <f>SUMIFS(Calculations!BV$45:BV$73,Calculations!$G$45:$G$73,1,Calculations!$B$45:$B$73,$B94)</f>
        <v>12829.6875</v>
      </c>
      <c r="BR94" s="116">
        <f>SUMIFS(Calculations!BW$45:BW$73,Calculations!$G$45:$G$73,1,Calculations!$B$45:$B$73,$B94)</f>
        <v>13546.874999999898</v>
      </c>
      <c r="BS94" s="116">
        <f>SUMIFS(Calculations!BX$45:BX$73,Calculations!$G$45:$G$73,1,Calculations!$B$45:$B$73,$B94)</f>
        <v>14264.062500000102</v>
      </c>
      <c r="BT94" s="116">
        <f>SUMIFS(Calculations!BY$45:BY$73,Calculations!$G$45:$G$73,1,Calculations!$B$45:$B$73,$B94)</f>
        <v>14981.250000000102</v>
      </c>
      <c r="BU94" s="116">
        <f>SUMIFS(Calculations!BZ$45:BZ$73,Calculations!$G$45:$G$73,1,Calculations!$B$45:$B$73,$B94)</f>
        <v>15698.437499999098</v>
      </c>
      <c r="BV94" s="116">
        <f>SUMIFS(Calculations!CA$45:CA$73,Calculations!$G$45:$G$73,1,Calculations!$B$45:$B$73,$B94)</f>
        <v>16415.624999998996</v>
      </c>
      <c r="BW94" s="116">
        <f>SUMIFS(Calculations!CB$45:CB$73,Calculations!$G$45:$G$73,1,Calculations!$B$45:$B$73,$B94)</f>
        <v>17132.812500000102</v>
      </c>
      <c r="BX94" s="116">
        <f>SUMIFS(Calculations!CC$45:CC$73,Calculations!$G$45:$G$73,1,Calculations!$B$45:$B$73,$B94)</f>
        <v>17849.999999998996</v>
      </c>
      <c r="BY94" s="116">
        <f>SUMIFS(Calculations!CD$45:CD$73,Calculations!$G$45:$G$73,1,Calculations!$B$45:$B$73,$B94)</f>
        <v>20240.625</v>
      </c>
      <c r="BZ94" s="116">
        <f>SUMIFS(Calculations!CE$45:CE$73,Calculations!$G$45:$G$73,1,Calculations!$B$45:$B$73,$B94)</f>
        <v>22631.249999998996</v>
      </c>
      <c r="CA94" s="116">
        <f>SUMIFS(Calculations!CF$45:CF$73,Calculations!$G$45:$G$73,1,Calculations!$B$45:$B$73,$B94)</f>
        <v>25021.875000000015</v>
      </c>
      <c r="CB94" s="116">
        <f>SUMIFS(Calculations!CG$45:CG$73,Calculations!$G$45:$G$73,1,Calculations!$B$45:$B$73,$B94)</f>
        <v>27412.5</v>
      </c>
      <c r="CC94" s="116">
        <f>SUMIFS(Calculations!CH$45:CH$73,Calculations!$G$45:$G$73,1,Calculations!$B$45:$B$73,$B94)</f>
        <v>29803.125000001004</v>
      </c>
      <c r="CD94" s="116">
        <f>SUMIFS(Calculations!CI$45:CI$73,Calculations!$G$45:$G$73,1,Calculations!$B$45:$B$73,$B94)</f>
        <v>32193.75</v>
      </c>
      <c r="CE94" s="116">
        <f>SUMIFS(Calculations!CJ$45:CJ$73,Calculations!$G$45:$G$73,1,Calculations!$B$45:$B$73,$B94)</f>
        <v>34584.375000001004</v>
      </c>
      <c r="CF94" s="116">
        <f>SUMIFS(Calculations!CK$45:CK$73,Calculations!$G$45:$G$73,1,Calculations!$B$45:$B$73,$B94)</f>
        <v>41676.562500001004</v>
      </c>
      <c r="CG94" s="116">
        <f>SUMIFS(Calculations!CL$45:CL$73,Calculations!$G$45:$G$73,1,Calculations!$B$45:$B$73,$B94)</f>
        <v>48768.749999999985</v>
      </c>
      <c r="CH94" s="116">
        <f>SUMIFS(Calculations!CM$45:CM$73,Calculations!$G$45:$G$73,1,Calculations!$B$45:$B$73,$B94)</f>
        <v>55860.937499999985</v>
      </c>
      <c r="CI94" s="116">
        <f>SUMIFS(Calculations!CN$45:CN$73,Calculations!$G$45:$G$73,1,Calculations!$B$45:$B$73,$B94)</f>
        <v>62953.124999998996</v>
      </c>
    </row>
    <row r="95" spans="2:87">
      <c r="B95" s="101" t="s">
        <v>49</v>
      </c>
      <c r="C95" s="116" t="e">
        <f>SUMIFS(Calculations!H$45:H$73,Calculations!$G$45:$G$73,1,Calculations!$B$45:$B$73,$B95)</f>
        <v>#REF!</v>
      </c>
      <c r="D95" s="116" t="e">
        <f>SUMIFS(Calculations!I$45:I$73,Calculations!$G$45:$G$73,1,Calculations!$B$45:$B$73,$B95)</f>
        <v>#REF!</v>
      </c>
      <c r="E95" s="116" t="e">
        <f>SUMIFS(Calculations!J$45:J$73,Calculations!$G$45:$G$73,1,Calculations!$B$45:$B$73,$B95)</f>
        <v>#REF!</v>
      </c>
      <c r="F95" s="116" t="e">
        <f>SUMIFS(Calculations!K$45:K$73,Calculations!$G$45:$G$73,1,Calculations!$B$45:$B$73,$B95)</f>
        <v>#REF!</v>
      </c>
      <c r="G95" s="116" t="e">
        <f>SUMIFS(Calculations!L$45:L$73,Calculations!$G$45:$G$73,1,Calculations!$B$45:$B$73,$B95)</f>
        <v>#REF!</v>
      </c>
      <c r="H95" s="116" t="e">
        <f>SUMIFS(Calculations!M$45:M$73,Calculations!$G$45:$G$73,1,Calculations!$B$45:$B$73,$B95)</f>
        <v>#REF!</v>
      </c>
      <c r="I95" s="116" t="e">
        <f>SUMIFS(Calculations!N$45:N$73,Calculations!$G$45:$G$73,1,Calculations!$B$45:$B$73,$B95)</f>
        <v>#REF!</v>
      </c>
      <c r="J95" s="116" t="e">
        <f>SUMIFS(Calculations!O$45:O$73,Calculations!$G$45:$G$73,1,Calculations!$B$45:$B$73,$B95)</f>
        <v>#REF!</v>
      </c>
      <c r="K95" s="116" t="e">
        <f>SUMIFS(Calculations!P$45:P$73,Calculations!$G$45:$G$73,1,Calculations!$B$45:$B$73,$B95)</f>
        <v>#REF!</v>
      </c>
      <c r="L95" s="116" t="e">
        <f>SUMIFS(Calculations!Q$45:Q$73,Calculations!$G$45:$G$73,1,Calculations!$B$45:$B$73,$B95)</f>
        <v>#REF!</v>
      </c>
      <c r="M95" s="116" t="e">
        <f>SUMIFS(Calculations!R$45:R$73,Calculations!$G$45:$G$73,1,Calculations!$B$45:$B$73,$B95)</f>
        <v>#REF!</v>
      </c>
      <c r="N95" s="116" t="e">
        <f>SUMIFS(Calculations!S$45:S$73,Calculations!$G$45:$G$73,1,Calculations!$B$45:$B$73,$B95)</f>
        <v>#REF!</v>
      </c>
      <c r="O95" s="116" t="e">
        <f>SUMIFS(Calculations!T$45:T$73,Calculations!$G$45:$G$73,1,Calculations!$B$45:$B$73,$B95)</f>
        <v>#REF!</v>
      </c>
      <c r="P95" s="116" t="e">
        <f>SUMIFS(Calculations!U$45:U$73,Calculations!$G$45:$G$73,1,Calculations!$B$45:$B$73,$B95)</f>
        <v>#REF!</v>
      </c>
      <c r="Q95" s="116" t="e">
        <f>SUMIFS(Calculations!V$45:V$73,Calculations!$G$45:$G$73,1,Calculations!$B$45:$B$73,$B95)</f>
        <v>#REF!</v>
      </c>
      <c r="R95" s="116" t="e">
        <f>SUMIFS(Calculations!W$45:W$73,Calculations!$G$45:$G$73,1,Calculations!$B$45:$B$73,$B95)</f>
        <v>#REF!</v>
      </c>
      <c r="S95" s="116" t="e">
        <f>SUMIFS(Calculations!X$45:X$73,Calculations!$G$45:$G$73,1,Calculations!$B$45:$B$73,$B95)</f>
        <v>#REF!</v>
      </c>
      <c r="T95" s="116" t="e">
        <f>SUMIFS(Calculations!Y$45:Y$73,Calculations!$G$45:$G$73,1,Calculations!$B$45:$B$73,$B95)</f>
        <v>#REF!</v>
      </c>
      <c r="U95" s="116" t="e">
        <f>SUMIFS(Calculations!Z$45:Z$73,Calculations!$G$45:$G$73,1,Calculations!$B$45:$B$73,$B95)</f>
        <v>#REF!</v>
      </c>
      <c r="V95" s="116" t="e">
        <f>SUMIFS(Calculations!AA$45:AA$73,Calculations!$G$45:$G$73,1,Calculations!$B$45:$B$73,$B95)</f>
        <v>#REF!</v>
      </c>
      <c r="W95" s="116" t="e">
        <f>SUMIFS(Calculations!AB$45:AB$73,Calculations!$G$45:$G$73,1,Calculations!$B$45:$B$73,$B95)</f>
        <v>#REF!</v>
      </c>
      <c r="X95" s="116" t="e">
        <f>SUMIFS(Calculations!AC$45:AC$73,Calculations!$G$45:$G$73,1,Calculations!$B$45:$B$73,$B95)</f>
        <v>#REF!</v>
      </c>
      <c r="Y95" s="116" t="e">
        <f>SUMIFS(Calculations!AD$45:AD$73,Calculations!$G$45:$G$73,1,Calculations!$B$45:$B$73,$B95)</f>
        <v>#REF!</v>
      </c>
      <c r="Z95" s="116" t="e">
        <f>SUMIFS(Calculations!AE$45:AE$73,Calculations!$G$45:$G$73,1,Calculations!$B$45:$B$73,$B95)</f>
        <v>#REF!</v>
      </c>
      <c r="AA95" s="116" t="e">
        <f>SUMIFS(Calculations!AF$45:AF$73,Calculations!$G$45:$G$73,1,Calculations!$B$45:$B$73,$B95)</f>
        <v>#REF!</v>
      </c>
      <c r="AB95" s="116" t="e">
        <f>SUMIFS(Calculations!AG$45:AG$73,Calculations!$G$45:$G$73,1,Calculations!$B$45:$B$73,$B95)</f>
        <v>#REF!</v>
      </c>
      <c r="AC95" s="116" t="e">
        <f>SUMIFS(Calculations!AH$45:AH$73,Calculations!$G$45:$G$73,1,Calculations!$B$45:$B$73,$B95)</f>
        <v>#REF!</v>
      </c>
      <c r="AD95" s="116" t="e">
        <f>SUMIFS(Calculations!AI$45:AI$73,Calculations!$G$45:$G$73,1,Calculations!$B$45:$B$73,$B95)</f>
        <v>#REF!</v>
      </c>
      <c r="AE95" s="116" t="e">
        <f>SUMIFS(Calculations!AJ$45:AJ$73,Calculations!$G$45:$G$73,1,Calculations!$B$45:$B$73,$B95)</f>
        <v>#REF!</v>
      </c>
      <c r="AF95" s="116" t="e">
        <f>SUMIFS(Calculations!AK$45:AK$73,Calculations!$G$45:$G$73,1,Calculations!$B$45:$B$73,$B95)</f>
        <v>#REF!</v>
      </c>
      <c r="AG95" s="116" t="e">
        <f>SUMIFS(Calculations!AL$45:AL$73,Calculations!$G$45:$G$73,1,Calculations!$B$45:$B$73,$B95)</f>
        <v>#REF!</v>
      </c>
      <c r="AH95" s="116" t="e">
        <f>SUMIFS(Calculations!AM$45:AM$73,Calculations!$G$45:$G$73,1,Calculations!$B$45:$B$73,$B95)</f>
        <v>#REF!</v>
      </c>
      <c r="AI95" s="116" t="e">
        <f>SUMIFS(Calculations!AN$45:AN$73,Calculations!$G$45:$G$73,1,Calculations!$B$45:$B$73,$B95)</f>
        <v>#REF!</v>
      </c>
      <c r="AJ95" s="116" t="e">
        <f>SUMIFS(Calculations!AO$45:AO$73,Calculations!$G$45:$G$73,1,Calculations!$B$45:$B$73,$B95)</f>
        <v>#REF!</v>
      </c>
      <c r="AK95" s="116" t="e">
        <f>SUMIFS(Calculations!AP$45:AP$73,Calculations!$G$45:$G$73,1,Calculations!$B$45:$B$73,$B95)</f>
        <v>#REF!</v>
      </c>
      <c r="AL95" s="116" t="e">
        <f>SUMIFS(Calculations!AQ$45:AQ$73,Calculations!$G$45:$G$73,1,Calculations!$B$45:$B$73,$B95)</f>
        <v>#REF!</v>
      </c>
      <c r="AM95" s="116" t="e">
        <f>SUMIFS(Calculations!AR$45:AR$73,Calculations!$G$45:$G$73,1,Calculations!$B$45:$B$73,$B95)</f>
        <v>#REF!</v>
      </c>
      <c r="AN95" s="116" t="e">
        <f>SUMIFS(Calculations!AS$45:AS$73,Calculations!$G$45:$G$73,1,Calculations!$B$45:$B$73,$B95)</f>
        <v>#REF!</v>
      </c>
      <c r="AO95" s="116" t="e">
        <f>SUMIFS(Calculations!AT$45:AT$73,Calculations!$G$45:$G$73,1,Calculations!$B$45:$B$73,$B95)</f>
        <v>#REF!</v>
      </c>
      <c r="AP95" s="116" t="e">
        <f>SUMIFS(Calculations!AU$45:AU$73,Calculations!$G$45:$G$73,1,Calculations!$B$45:$B$73,$B95)</f>
        <v>#REF!</v>
      </c>
      <c r="AQ95" s="116" t="e">
        <f>SUMIFS(Calculations!AV$45:AV$73,Calculations!$G$45:$G$73,1,Calculations!$B$45:$B$73,$B95)</f>
        <v>#REF!</v>
      </c>
      <c r="AR95" s="116">
        <f>SUMIFS(Calculations!AW$45:AW$73,Calculations!$G$45:$G$73,1,Calculations!$B$45:$B$73,$B95)</f>
        <v>12112.5</v>
      </c>
      <c r="AS95" s="116">
        <f>SUMIFS(Calculations!AX$45:AX$73,Calculations!$G$45:$G$73,1,Calculations!$B$45:$B$73,$B95)</f>
        <v>10757.812500000102</v>
      </c>
      <c r="AT95" s="116">
        <f>SUMIFS(Calculations!AY$45:AY$73,Calculations!$G$45:$G$73,1,Calculations!$B$45:$B$73,$B95)</f>
        <v>9403.125</v>
      </c>
      <c r="AU95" s="116">
        <f>SUMIFS(Calculations!AZ$45:AZ$73,Calculations!$G$45:$G$73,1,Calculations!$B$45:$B$73,$B95)</f>
        <v>8048.4375000001019</v>
      </c>
      <c r="AV95" s="116">
        <f>SUMIFS(Calculations!BA$45:BA$73,Calculations!$G$45:$G$73,1,Calculations!$B$45:$B$73,$B95)</f>
        <v>6693.75</v>
      </c>
      <c r="AW95" s="116">
        <f>SUMIFS(Calculations!BB$45:BB$73,Calculations!$G$45:$G$73,1,Calculations!$B$45:$B$73,$B95)</f>
        <v>7570.3125</v>
      </c>
      <c r="AX95" s="116">
        <f>SUMIFS(Calculations!BC$45:BC$73,Calculations!$G$45:$G$73,1,Calculations!$B$45:$B$73,$B95)</f>
        <v>8446.8750000001019</v>
      </c>
      <c r="AY95" s="116">
        <f>SUMIFS(Calculations!BD$45:BD$73,Calculations!$G$45:$G$73,1,Calculations!$B$45:$B$73,$B95)</f>
        <v>9323.4375000001019</v>
      </c>
      <c r="AZ95" s="116">
        <f>SUMIFS(Calculations!BE$45:BE$73,Calculations!$G$45:$G$73,1,Calculations!$B$45:$B$73,$B95)</f>
        <v>10200</v>
      </c>
      <c r="BA95" s="116">
        <f>SUMIFS(Calculations!BF$45:BF$73,Calculations!$G$45:$G$73,1,Calculations!$B$45:$B$73,$B95)</f>
        <v>11076.5625</v>
      </c>
      <c r="BB95" s="116">
        <f>SUMIFS(Calculations!BG$45:BG$73,Calculations!$G$45:$G$73,1,Calculations!$B$45:$B$73,$B95)</f>
        <v>11953.125000000102</v>
      </c>
      <c r="BC95" s="116">
        <f>SUMIFS(Calculations!BH$45:BH$73,Calculations!$G$45:$G$73,1,Calculations!$B$45:$B$73,$B95)</f>
        <v>12829.6875</v>
      </c>
      <c r="BD95" s="116">
        <f>SUMIFS(Calculations!BI$45:BI$73,Calculations!$G$45:$G$73,1,Calculations!$B$45:$B$73,$B95)</f>
        <v>12510.937500000102</v>
      </c>
      <c r="BE95" s="116">
        <f>SUMIFS(Calculations!BJ$45:BJ$73,Calculations!$G$45:$G$73,1,Calculations!$B$45:$B$73,$B95)</f>
        <v>12192.187500000102</v>
      </c>
      <c r="BF95" s="116">
        <f>SUMIFS(Calculations!BK$45:BK$73,Calculations!$G$45:$G$73,1,Calculations!$B$45:$B$73,$B95)</f>
        <v>11873.437500000102</v>
      </c>
      <c r="BG95" s="116">
        <f>SUMIFS(Calculations!BL$45:BL$73,Calculations!$G$45:$G$73,1,Calculations!$B$45:$B$73,$B95)</f>
        <v>11554.6875</v>
      </c>
      <c r="BH95" s="116">
        <f>SUMIFS(Calculations!BM$45:BM$73,Calculations!$G$45:$G$73,1,Calculations!$B$45:$B$73,$B95)</f>
        <v>11235.9375</v>
      </c>
      <c r="BI95" s="116">
        <f>SUMIFS(Calculations!BN$45:BN$73,Calculations!$G$45:$G$73,1,Calculations!$B$45:$B$73,$B95)</f>
        <v>10917.187500000102</v>
      </c>
      <c r="BJ95" s="116">
        <f>SUMIFS(Calculations!BO$45:BO$73,Calculations!$G$45:$G$73,1,Calculations!$B$45:$B$73,$B95)</f>
        <v>10598.437500000102</v>
      </c>
      <c r="BK95" s="116">
        <f>SUMIFS(Calculations!BP$45:BP$73,Calculations!$G$45:$G$73,1,Calculations!$B$45:$B$73,$B95)</f>
        <v>10917.1875</v>
      </c>
      <c r="BL95" s="116">
        <f>SUMIFS(Calculations!BQ$45:BQ$73,Calculations!$G$45:$G$73,1,Calculations!$B$45:$B$73,$B95)</f>
        <v>11235.937500000102</v>
      </c>
      <c r="BM95" s="116">
        <f>SUMIFS(Calculations!BR$45:BR$73,Calculations!$G$45:$G$73,1,Calculations!$B$45:$B$73,$B95)</f>
        <v>11554.6875</v>
      </c>
      <c r="BN95" s="116">
        <f>SUMIFS(Calculations!BS$45:BS$73,Calculations!$G$45:$G$73,1,Calculations!$B$45:$B$73,$B95)</f>
        <v>11873.437500000102</v>
      </c>
      <c r="BO95" s="116">
        <f>SUMIFS(Calculations!BT$45:BT$73,Calculations!$G$45:$G$73,1,Calculations!$B$45:$B$73,$B95)</f>
        <v>12192.187500000102</v>
      </c>
      <c r="BP95" s="116">
        <f>SUMIFS(Calculations!BU$45:BU$73,Calculations!$G$45:$G$73,1,Calculations!$B$45:$B$73,$B95)</f>
        <v>12510.937500000102</v>
      </c>
      <c r="BQ95" s="116">
        <f>SUMIFS(Calculations!BV$45:BV$73,Calculations!$G$45:$G$73,1,Calculations!$B$45:$B$73,$B95)</f>
        <v>12829.687500000102</v>
      </c>
      <c r="BR95" s="116">
        <f>SUMIFS(Calculations!BW$45:BW$73,Calculations!$G$45:$G$73,1,Calculations!$B$45:$B$73,$B95)</f>
        <v>13546.875000000102</v>
      </c>
      <c r="BS95" s="116">
        <f>SUMIFS(Calculations!BX$45:BX$73,Calculations!$G$45:$G$73,1,Calculations!$B$45:$B$73,$B95)</f>
        <v>14264.0625</v>
      </c>
      <c r="BT95" s="116">
        <f>SUMIFS(Calculations!BY$45:BY$73,Calculations!$G$45:$G$73,1,Calculations!$B$45:$B$73,$B95)</f>
        <v>14981.25</v>
      </c>
      <c r="BU95" s="116">
        <f>SUMIFS(Calculations!BZ$45:BZ$73,Calculations!$G$45:$G$73,1,Calculations!$B$45:$B$73,$B95)</f>
        <v>15698.4375</v>
      </c>
      <c r="BV95" s="116">
        <f>SUMIFS(Calculations!CA$45:CA$73,Calculations!$G$45:$G$73,1,Calculations!$B$45:$B$73,$B95)</f>
        <v>16415.625000000102</v>
      </c>
      <c r="BW95" s="116">
        <f>SUMIFS(Calculations!CB$45:CB$73,Calculations!$G$45:$G$73,1,Calculations!$B$45:$B$73,$B95)</f>
        <v>17132.8125</v>
      </c>
      <c r="BX95" s="116">
        <f>SUMIFS(Calculations!CC$45:CC$73,Calculations!$G$45:$G$73,1,Calculations!$B$45:$B$73,$B95)</f>
        <v>17850.000000000102</v>
      </c>
      <c r="BY95" s="116">
        <f>SUMIFS(Calculations!CD$45:CD$73,Calculations!$G$45:$G$73,1,Calculations!$B$45:$B$73,$B95)</f>
        <v>20240.624999999098</v>
      </c>
      <c r="BZ95" s="116">
        <f>SUMIFS(Calculations!CE$45:CE$73,Calculations!$G$45:$G$73,1,Calculations!$B$45:$B$73,$B95)</f>
        <v>22631.250000000102</v>
      </c>
      <c r="CA95" s="116">
        <f>SUMIFS(Calculations!CF$45:CF$73,Calculations!$G$45:$G$73,1,Calculations!$B$45:$B$73,$B95)</f>
        <v>25021.874999999098</v>
      </c>
      <c r="CB95" s="116">
        <f>SUMIFS(Calculations!CG$45:CG$73,Calculations!$G$45:$G$73,1,Calculations!$B$45:$B$73,$B95)</f>
        <v>27412.500000000102</v>
      </c>
      <c r="CC95" s="116">
        <f>SUMIFS(Calculations!CH$45:CH$73,Calculations!$G$45:$G$73,1,Calculations!$B$45:$B$73,$B95)</f>
        <v>29803.124999999098</v>
      </c>
      <c r="CD95" s="116">
        <f>SUMIFS(Calculations!CI$45:CI$73,Calculations!$G$45:$G$73,1,Calculations!$B$45:$B$73,$B95)</f>
        <v>32193.750000000102</v>
      </c>
      <c r="CE95" s="116">
        <f>SUMIFS(Calculations!CJ$45:CJ$73,Calculations!$G$45:$G$73,1,Calculations!$B$45:$B$73,$B95)</f>
        <v>34584.374999999098</v>
      </c>
      <c r="CF95" s="116">
        <f>SUMIFS(Calculations!CK$45:CK$73,Calculations!$G$45:$G$73,1,Calculations!$B$45:$B$73,$B95)</f>
        <v>41676.562499999098</v>
      </c>
      <c r="CG95" s="116">
        <f>SUMIFS(Calculations!CL$45:CL$73,Calculations!$G$45:$G$73,1,Calculations!$B$45:$B$73,$B95)</f>
        <v>48768.750000000102</v>
      </c>
      <c r="CH95" s="116">
        <f>SUMIFS(Calculations!CM$45:CM$73,Calculations!$G$45:$G$73,1,Calculations!$B$45:$B$73,$B95)</f>
        <v>55860.937500000102</v>
      </c>
      <c r="CI95" s="116">
        <f>SUMIFS(Calculations!CN$45:CN$73,Calculations!$G$45:$G$73,1,Calculations!$B$45:$B$73,$B95)</f>
        <v>62953.125000000102</v>
      </c>
    </row>
    <row r="96" spans="2:87">
      <c r="B96" s="101" t="s">
        <v>50</v>
      </c>
      <c r="C96" s="116" t="e">
        <f>SUMIFS(Calculations!H$45:H$73,Calculations!$G$45:$G$73,1,Calculations!$B$45:$B$73,$B96)</f>
        <v>#REF!</v>
      </c>
      <c r="D96" s="116" t="e">
        <f>SUMIFS(Calculations!I$45:I$73,Calculations!$G$45:$G$73,1,Calculations!$B$45:$B$73,$B96)</f>
        <v>#REF!</v>
      </c>
      <c r="E96" s="116" t="e">
        <f>SUMIFS(Calculations!J$45:J$73,Calculations!$G$45:$G$73,1,Calculations!$B$45:$B$73,$B96)</f>
        <v>#REF!</v>
      </c>
      <c r="F96" s="116" t="e">
        <f>SUMIFS(Calculations!K$45:K$73,Calculations!$G$45:$G$73,1,Calculations!$B$45:$B$73,$B96)</f>
        <v>#REF!</v>
      </c>
      <c r="G96" s="116" t="e">
        <f>SUMIFS(Calculations!L$45:L$73,Calculations!$G$45:$G$73,1,Calculations!$B$45:$B$73,$B96)</f>
        <v>#REF!</v>
      </c>
      <c r="H96" s="116" t="e">
        <f>SUMIFS(Calculations!M$45:M$73,Calculations!$G$45:$G$73,1,Calculations!$B$45:$B$73,$B96)</f>
        <v>#REF!</v>
      </c>
      <c r="I96" s="116" t="e">
        <f>SUMIFS(Calculations!N$45:N$73,Calculations!$G$45:$G$73,1,Calculations!$B$45:$B$73,$B96)</f>
        <v>#REF!</v>
      </c>
      <c r="J96" s="116" t="e">
        <f>SUMIFS(Calculations!O$45:O$73,Calculations!$G$45:$G$73,1,Calculations!$B$45:$B$73,$B96)</f>
        <v>#REF!</v>
      </c>
      <c r="K96" s="116" t="e">
        <f>SUMIFS(Calculations!P$45:P$73,Calculations!$G$45:$G$73,1,Calculations!$B$45:$B$73,$B96)</f>
        <v>#REF!</v>
      </c>
      <c r="L96" s="116" t="e">
        <f>SUMIFS(Calculations!Q$45:Q$73,Calculations!$G$45:$G$73,1,Calculations!$B$45:$B$73,$B96)</f>
        <v>#REF!</v>
      </c>
      <c r="M96" s="116" t="e">
        <f>SUMIFS(Calculations!R$45:R$73,Calculations!$G$45:$G$73,1,Calculations!$B$45:$B$73,$B96)</f>
        <v>#REF!</v>
      </c>
      <c r="N96" s="116" t="e">
        <f>SUMIFS(Calculations!S$45:S$73,Calculations!$G$45:$G$73,1,Calculations!$B$45:$B$73,$B96)</f>
        <v>#REF!</v>
      </c>
      <c r="O96" s="116" t="e">
        <f>SUMIFS(Calculations!T$45:T$73,Calculations!$G$45:$G$73,1,Calculations!$B$45:$B$73,$B96)</f>
        <v>#REF!</v>
      </c>
      <c r="P96" s="116" t="e">
        <f>SUMIFS(Calculations!U$45:U$73,Calculations!$G$45:$G$73,1,Calculations!$B$45:$B$73,$B96)</f>
        <v>#REF!</v>
      </c>
      <c r="Q96" s="116" t="e">
        <f>SUMIFS(Calculations!V$45:V$73,Calculations!$G$45:$G$73,1,Calculations!$B$45:$B$73,$B96)</f>
        <v>#REF!</v>
      </c>
      <c r="R96" s="116" t="e">
        <f>SUMIFS(Calculations!W$45:W$73,Calculations!$G$45:$G$73,1,Calculations!$B$45:$B$73,$B96)</f>
        <v>#REF!</v>
      </c>
      <c r="S96" s="116" t="e">
        <f>SUMIFS(Calculations!X$45:X$73,Calculations!$G$45:$G$73,1,Calculations!$B$45:$B$73,$B96)</f>
        <v>#REF!</v>
      </c>
      <c r="T96" s="116" t="e">
        <f>SUMIFS(Calculations!Y$45:Y$73,Calculations!$G$45:$G$73,1,Calculations!$B$45:$B$73,$B96)</f>
        <v>#REF!</v>
      </c>
      <c r="U96" s="116" t="e">
        <f>SUMIFS(Calculations!Z$45:Z$73,Calculations!$G$45:$G$73,1,Calculations!$B$45:$B$73,$B96)</f>
        <v>#REF!</v>
      </c>
      <c r="V96" s="116" t="e">
        <f>SUMIFS(Calculations!AA$45:AA$73,Calculations!$G$45:$G$73,1,Calculations!$B$45:$B$73,$B96)</f>
        <v>#REF!</v>
      </c>
      <c r="W96" s="116" t="e">
        <f>SUMIFS(Calculations!AB$45:AB$73,Calculations!$G$45:$G$73,1,Calculations!$B$45:$B$73,$B96)</f>
        <v>#REF!</v>
      </c>
      <c r="X96" s="116" t="e">
        <f>SUMIFS(Calculations!AC$45:AC$73,Calculations!$G$45:$G$73,1,Calculations!$B$45:$B$73,$B96)</f>
        <v>#REF!</v>
      </c>
      <c r="Y96" s="116" t="e">
        <f>SUMIFS(Calculations!AD$45:AD$73,Calculations!$G$45:$G$73,1,Calculations!$B$45:$B$73,$B96)</f>
        <v>#REF!</v>
      </c>
      <c r="Z96" s="116" t="e">
        <f>SUMIFS(Calculations!AE$45:AE$73,Calculations!$G$45:$G$73,1,Calculations!$B$45:$B$73,$B96)</f>
        <v>#REF!</v>
      </c>
      <c r="AA96" s="116" t="e">
        <f>SUMIFS(Calculations!AF$45:AF$73,Calculations!$G$45:$G$73,1,Calculations!$B$45:$B$73,$B96)</f>
        <v>#REF!</v>
      </c>
      <c r="AB96" s="116" t="e">
        <f>SUMIFS(Calculations!AG$45:AG$73,Calculations!$G$45:$G$73,1,Calculations!$B$45:$B$73,$B96)</f>
        <v>#REF!</v>
      </c>
      <c r="AC96" s="116" t="e">
        <f>SUMIFS(Calculations!AH$45:AH$73,Calculations!$G$45:$G$73,1,Calculations!$B$45:$B$73,$B96)</f>
        <v>#REF!</v>
      </c>
      <c r="AD96" s="116" t="e">
        <f>SUMIFS(Calculations!AI$45:AI$73,Calculations!$G$45:$G$73,1,Calculations!$B$45:$B$73,$B96)</f>
        <v>#REF!</v>
      </c>
      <c r="AE96" s="116" t="e">
        <f>SUMIFS(Calculations!AJ$45:AJ$73,Calculations!$G$45:$G$73,1,Calculations!$B$45:$B$73,$B96)</f>
        <v>#REF!</v>
      </c>
      <c r="AF96" s="116" t="e">
        <f>SUMIFS(Calculations!AK$45:AK$73,Calculations!$G$45:$G$73,1,Calculations!$B$45:$B$73,$B96)</f>
        <v>#REF!</v>
      </c>
      <c r="AG96" s="116" t="e">
        <f>SUMIFS(Calculations!AL$45:AL$73,Calculations!$G$45:$G$73,1,Calculations!$B$45:$B$73,$B96)</f>
        <v>#REF!</v>
      </c>
      <c r="AH96" s="116" t="e">
        <f>SUMIFS(Calculations!AM$45:AM$73,Calculations!$G$45:$G$73,1,Calculations!$B$45:$B$73,$B96)</f>
        <v>#REF!</v>
      </c>
      <c r="AI96" s="116" t="e">
        <f>SUMIFS(Calculations!AN$45:AN$73,Calculations!$G$45:$G$73,1,Calculations!$B$45:$B$73,$B96)</f>
        <v>#REF!</v>
      </c>
      <c r="AJ96" s="116" t="e">
        <f>SUMIFS(Calculations!AO$45:AO$73,Calculations!$G$45:$G$73,1,Calculations!$B$45:$B$73,$B96)</f>
        <v>#REF!</v>
      </c>
      <c r="AK96" s="116" t="e">
        <f>SUMIFS(Calculations!AP$45:AP$73,Calculations!$G$45:$G$73,1,Calculations!$B$45:$B$73,$B96)</f>
        <v>#REF!</v>
      </c>
      <c r="AL96" s="116" t="e">
        <f>SUMIFS(Calculations!AQ$45:AQ$73,Calculations!$G$45:$G$73,1,Calculations!$B$45:$B$73,$B96)</f>
        <v>#REF!</v>
      </c>
      <c r="AM96" s="116" t="e">
        <f>SUMIFS(Calculations!AR$45:AR$73,Calculations!$G$45:$G$73,1,Calculations!$B$45:$B$73,$B96)</f>
        <v>#REF!</v>
      </c>
      <c r="AN96" s="116" t="e">
        <f>SUMIFS(Calculations!AS$45:AS$73,Calculations!$G$45:$G$73,1,Calculations!$B$45:$B$73,$B96)</f>
        <v>#REF!</v>
      </c>
      <c r="AO96" s="116" t="e">
        <f>SUMIFS(Calculations!AT$45:AT$73,Calculations!$G$45:$G$73,1,Calculations!$B$45:$B$73,$B96)</f>
        <v>#REF!</v>
      </c>
      <c r="AP96" s="116" t="e">
        <f>SUMIFS(Calculations!AU$45:AU$73,Calculations!$G$45:$G$73,1,Calculations!$B$45:$B$73,$B96)</f>
        <v>#REF!</v>
      </c>
      <c r="AQ96" s="116" t="e">
        <f>SUMIFS(Calculations!AV$45:AV$73,Calculations!$G$45:$G$73,1,Calculations!$B$45:$B$73,$B96)</f>
        <v>#REF!</v>
      </c>
      <c r="AR96" s="116">
        <f>SUMIFS(Calculations!AW$45:AW$73,Calculations!$G$45:$G$73,1,Calculations!$B$45:$B$73,$B96)</f>
        <v>48609.374999999898</v>
      </c>
      <c r="AS96" s="116">
        <f>SUMIFS(Calculations!AX$45:AX$73,Calculations!$G$45:$G$73,1,Calculations!$B$45:$B$73,$B96)</f>
        <v>50681.249999999898</v>
      </c>
      <c r="AT96" s="116">
        <f>SUMIFS(Calculations!AY$45:AY$73,Calculations!$G$45:$G$73,1,Calculations!$B$45:$B$73,$B96)</f>
        <v>52753.124999999898</v>
      </c>
      <c r="AU96" s="116">
        <f>SUMIFS(Calculations!AZ$45:AZ$73,Calculations!$G$45:$G$73,1,Calculations!$B$45:$B$73,$B96)</f>
        <v>54824.999999999898</v>
      </c>
      <c r="AV96" s="116">
        <f>SUMIFS(Calculations!BA$45:BA$73,Calculations!$G$45:$G$73,1,Calculations!$B$45:$B$73,$B96)</f>
        <v>56896.874999999898</v>
      </c>
      <c r="AW96" s="116">
        <f>SUMIFS(Calculations!BB$45:BB$73,Calculations!$G$45:$G$73,1,Calculations!$B$45:$B$73,$B96)</f>
        <v>55940.624999999898</v>
      </c>
      <c r="AX96" s="116">
        <f>SUMIFS(Calculations!BC$45:BC$73,Calculations!$G$45:$G$73,1,Calculations!$B$45:$B$73,$B96)</f>
        <v>54984.374999999898</v>
      </c>
      <c r="AY96" s="116">
        <f>SUMIFS(Calculations!BD$45:BD$73,Calculations!$G$45:$G$73,1,Calculations!$B$45:$B$73,$B96)</f>
        <v>54028.124999999898</v>
      </c>
      <c r="AZ96" s="116">
        <f>SUMIFS(Calculations!BE$45:BE$73,Calculations!$G$45:$G$73,1,Calculations!$B$45:$B$73,$B96)</f>
        <v>53071.874999999898</v>
      </c>
      <c r="BA96" s="116">
        <f>SUMIFS(Calculations!BF$45:BF$73,Calculations!$G$45:$G$73,1,Calculations!$B$45:$B$73,$B96)</f>
        <v>52115.624999999898</v>
      </c>
      <c r="BB96" s="116">
        <f>SUMIFS(Calculations!BG$45:BG$73,Calculations!$G$45:$G$73,1,Calculations!$B$45:$B$73,$B96)</f>
        <v>51159.374999999898</v>
      </c>
      <c r="BC96" s="116">
        <f>SUMIFS(Calculations!BH$45:BH$73,Calculations!$G$45:$G$73,1,Calculations!$B$45:$B$73,$B96)</f>
        <v>50203.124999999898</v>
      </c>
      <c r="BD96" s="116">
        <f>SUMIFS(Calculations!BI$45:BI$73,Calculations!$G$45:$G$73,1,Calculations!$B$45:$B$73,$B96)</f>
        <v>51956.249999999898</v>
      </c>
      <c r="BE96" s="116">
        <f>SUMIFS(Calculations!BJ$45:BJ$73,Calculations!$G$45:$G$73,1,Calculations!$B$45:$B$73,$B96)</f>
        <v>53709.374999999898</v>
      </c>
      <c r="BF96" s="116">
        <f>SUMIFS(Calculations!BK$45:BK$73,Calculations!$G$45:$G$73,1,Calculations!$B$45:$B$73,$B96)</f>
        <v>55462.499999999898</v>
      </c>
      <c r="BG96" s="116">
        <f>SUMIFS(Calculations!BL$45:BL$73,Calculations!$G$45:$G$73,1,Calculations!$B$45:$B$73,$B96)</f>
        <v>57215.624999999898</v>
      </c>
      <c r="BH96" s="116">
        <f>SUMIFS(Calculations!BM$45:BM$73,Calculations!$G$45:$G$73,1,Calculations!$B$45:$B$73,$B96)</f>
        <v>58968.749999999898</v>
      </c>
      <c r="BI96" s="116">
        <f>SUMIFS(Calculations!BN$45:BN$73,Calculations!$G$45:$G$73,1,Calculations!$B$45:$B$73,$B96)</f>
        <v>60721.874999999898</v>
      </c>
      <c r="BJ96" s="116">
        <f>SUMIFS(Calculations!BO$45:BO$73,Calculations!$G$45:$G$73,1,Calculations!$B$45:$B$73,$B96)</f>
        <v>62474.999999999898</v>
      </c>
      <c r="BK96" s="116">
        <f>SUMIFS(Calculations!BP$45:BP$73,Calculations!$G$45:$G$73,1,Calculations!$B$45:$B$73,$B96)</f>
        <v>63431.249999999898</v>
      </c>
      <c r="BL96" s="116">
        <f>SUMIFS(Calculations!BQ$45:BQ$73,Calculations!$G$45:$G$73,1,Calculations!$B$45:$B$73,$B96)</f>
        <v>64387.499999999898</v>
      </c>
      <c r="BM96" s="116">
        <f>SUMIFS(Calculations!BR$45:BR$73,Calculations!$G$45:$G$73,1,Calculations!$B$45:$B$73,$B96)</f>
        <v>65343.749999999898</v>
      </c>
      <c r="BN96" s="116">
        <f>SUMIFS(Calculations!BS$45:BS$73,Calculations!$G$45:$G$73,1,Calculations!$B$45:$B$73,$B96)</f>
        <v>66299.999999999898</v>
      </c>
      <c r="BO96" s="116">
        <f>SUMIFS(Calculations!BT$45:BT$73,Calculations!$G$45:$G$73,1,Calculations!$B$45:$B$73,$B96)</f>
        <v>67256.249999999898</v>
      </c>
      <c r="BP96" s="116">
        <f>SUMIFS(Calculations!BU$45:BU$73,Calculations!$G$45:$G$73,1,Calculations!$B$45:$B$73,$B96)</f>
        <v>68212.499999999898</v>
      </c>
      <c r="BQ96" s="116">
        <f>SUMIFS(Calculations!BV$45:BV$73,Calculations!$G$45:$G$73,1,Calculations!$B$45:$B$73,$B96)</f>
        <v>69168.749999999898</v>
      </c>
      <c r="BR96" s="116">
        <f>SUMIFS(Calculations!BW$45:BW$73,Calculations!$G$45:$G$73,1,Calculations!$B$45:$B$73,$B96)</f>
        <v>70921.874999999898</v>
      </c>
      <c r="BS96" s="116">
        <f>SUMIFS(Calculations!BX$45:BX$73,Calculations!$G$45:$G$73,1,Calculations!$B$45:$B$73,$B96)</f>
        <v>72674.999999999898</v>
      </c>
      <c r="BT96" s="116">
        <f>SUMIFS(Calculations!BY$45:BY$73,Calculations!$G$45:$G$73,1,Calculations!$B$45:$B$73,$B96)</f>
        <v>74428.124999999898</v>
      </c>
      <c r="BU96" s="116">
        <f>SUMIFS(Calculations!BZ$45:BZ$73,Calculations!$G$45:$G$73,1,Calculations!$B$45:$B$73,$B96)</f>
        <v>76181.249999999898</v>
      </c>
      <c r="BV96" s="116">
        <f>SUMIFS(Calculations!CA$45:CA$73,Calculations!$G$45:$G$73,1,Calculations!$B$45:$B$73,$B96)</f>
        <v>77934.374999999898</v>
      </c>
      <c r="BW96" s="116">
        <f>SUMIFS(Calculations!CB$45:CB$73,Calculations!$G$45:$G$73,1,Calculations!$B$45:$B$73,$B96)</f>
        <v>79687.499999999898</v>
      </c>
      <c r="BX96" s="116">
        <f>SUMIFS(Calculations!CC$45:CC$73,Calculations!$G$45:$G$73,1,Calculations!$B$45:$B$73,$B96)</f>
        <v>81440.624999999898</v>
      </c>
      <c r="BY96" s="116">
        <f>SUMIFS(Calculations!CD$45:CD$73,Calculations!$G$45:$G$73,1,Calculations!$B$45:$B$73,$B96)</f>
        <v>81599.999999999898</v>
      </c>
      <c r="BZ96" s="116">
        <f>SUMIFS(Calculations!CE$45:CE$73,Calculations!$G$45:$G$73,1,Calculations!$B$45:$B$73,$B96)</f>
        <v>81759.374999999898</v>
      </c>
      <c r="CA96" s="116">
        <f>SUMIFS(Calculations!CF$45:CF$73,Calculations!$G$45:$G$73,1,Calculations!$B$45:$B$73,$B96)</f>
        <v>81918.749999999898</v>
      </c>
      <c r="CB96" s="116">
        <f>SUMIFS(Calculations!CG$45:CG$73,Calculations!$G$45:$G$73,1,Calculations!$B$45:$B$73,$B96)</f>
        <v>82078.124999999898</v>
      </c>
      <c r="CC96" s="116">
        <f>SUMIFS(Calculations!CH$45:CH$73,Calculations!$G$45:$G$73,1,Calculations!$B$45:$B$73,$B96)</f>
        <v>82237.499999999898</v>
      </c>
      <c r="CD96" s="116">
        <f>SUMIFS(Calculations!CI$45:CI$73,Calculations!$G$45:$G$73,1,Calculations!$B$45:$B$73,$B96)</f>
        <v>82396.874999999898</v>
      </c>
      <c r="CE96" s="116">
        <f>SUMIFS(Calculations!CJ$45:CJ$73,Calculations!$G$45:$G$73,1,Calculations!$B$45:$B$73,$B96)</f>
        <v>82556.249999999898</v>
      </c>
      <c r="CF96" s="116">
        <f>SUMIFS(Calculations!CK$45:CK$73,Calculations!$G$45:$G$73,1,Calculations!$B$45:$B$73,$B96)</f>
        <v>82556.249999999898</v>
      </c>
      <c r="CG96" s="116">
        <f>SUMIFS(Calculations!CL$45:CL$73,Calculations!$G$45:$G$73,1,Calculations!$B$45:$B$73,$B96)</f>
        <v>82556.249999999898</v>
      </c>
      <c r="CH96" s="116">
        <f>SUMIFS(Calculations!CM$45:CM$73,Calculations!$G$45:$G$73,1,Calculations!$B$45:$B$73,$B96)</f>
        <v>82556.249999999898</v>
      </c>
      <c r="CI96" s="116">
        <f>SUMIFS(Calculations!CN$45:CN$73,Calculations!$G$45:$G$73,1,Calculations!$B$45:$B$73,$B96)</f>
        <v>82556.249999999898</v>
      </c>
    </row>
    <row r="97" spans="2:87">
      <c r="B97" s="101" t="s">
        <v>51</v>
      </c>
      <c r="C97" s="116" t="e">
        <f>SUMIFS(Calculations!H$45:H$73,Calculations!$G$45:$G$73,1,Calculations!$B$45:$B$73,$B97)</f>
        <v>#REF!</v>
      </c>
      <c r="D97" s="116" t="e">
        <f>SUMIFS(Calculations!I$45:I$73,Calculations!$G$45:$G$73,1,Calculations!$B$45:$B$73,$B97)</f>
        <v>#REF!</v>
      </c>
      <c r="E97" s="116" t="e">
        <f>SUMIFS(Calculations!J$45:J$73,Calculations!$G$45:$G$73,1,Calculations!$B$45:$B$73,$B97)</f>
        <v>#REF!</v>
      </c>
      <c r="F97" s="116" t="e">
        <f>SUMIFS(Calculations!K$45:K$73,Calculations!$G$45:$G$73,1,Calculations!$B$45:$B$73,$B97)</f>
        <v>#REF!</v>
      </c>
      <c r="G97" s="116" t="e">
        <f>SUMIFS(Calculations!L$45:L$73,Calculations!$G$45:$G$73,1,Calculations!$B$45:$B$73,$B97)</f>
        <v>#REF!</v>
      </c>
      <c r="H97" s="116" t="e">
        <f>SUMIFS(Calculations!M$45:M$73,Calculations!$G$45:$G$73,1,Calculations!$B$45:$B$73,$B97)</f>
        <v>#REF!</v>
      </c>
      <c r="I97" s="116" t="e">
        <f>SUMIFS(Calculations!N$45:N$73,Calculations!$G$45:$G$73,1,Calculations!$B$45:$B$73,$B97)</f>
        <v>#REF!</v>
      </c>
      <c r="J97" s="116" t="e">
        <f>SUMIFS(Calculations!O$45:O$73,Calculations!$G$45:$G$73,1,Calculations!$B$45:$B$73,$B97)</f>
        <v>#REF!</v>
      </c>
      <c r="K97" s="116" t="e">
        <f>SUMIFS(Calculations!P$45:P$73,Calculations!$G$45:$G$73,1,Calculations!$B$45:$B$73,$B97)</f>
        <v>#REF!</v>
      </c>
      <c r="L97" s="116" t="e">
        <f>SUMIFS(Calculations!Q$45:Q$73,Calculations!$G$45:$G$73,1,Calculations!$B$45:$B$73,$B97)</f>
        <v>#REF!</v>
      </c>
      <c r="M97" s="116" t="e">
        <f>SUMIFS(Calculations!R$45:R$73,Calculations!$G$45:$G$73,1,Calculations!$B$45:$B$73,$B97)</f>
        <v>#REF!</v>
      </c>
      <c r="N97" s="116" t="e">
        <f>SUMIFS(Calculations!S$45:S$73,Calculations!$G$45:$G$73,1,Calculations!$B$45:$B$73,$B97)</f>
        <v>#REF!</v>
      </c>
      <c r="O97" s="116" t="e">
        <f>SUMIFS(Calculations!T$45:T$73,Calculations!$G$45:$G$73,1,Calculations!$B$45:$B$73,$B97)</f>
        <v>#REF!</v>
      </c>
      <c r="P97" s="116" t="e">
        <f>SUMIFS(Calculations!U$45:U$73,Calculations!$G$45:$G$73,1,Calculations!$B$45:$B$73,$B97)</f>
        <v>#REF!</v>
      </c>
      <c r="Q97" s="116" t="e">
        <f>SUMIFS(Calculations!V$45:V$73,Calculations!$G$45:$G$73,1,Calculations!$B$45:$B$73,$B97)</f>
        <v>#REF!</v>
      </c>
      <c r="R97" s="116" t="e">
        <f>SUMIFS(Calculations!W$45:W$73,Calculations!$G$45:$G$73,1,Calculations!$B$45:$B$73,$B97)</f>
        <v>#REF!</v>
      </c>
      <c r="S97" s="116" t="e">
        <f>SUMIFS(Calculations!X$45:X$73,Calculations!$G$45:$G$73,1,Calculations!$B$45:$B$73,$B97)</f>
        <v>#REF!</v>
      </c>
      <c r="T97" s="116" t="e">
        <f>SUMIFS(Calculations!Y$45:Y$73,Calculations!$G$45:$G$73,1,Calculations!$B$45:$B$73,$B97)</f>
        <v>#REF!</v>
      </c>
      <c r="U97" s="116" t="e">
        <f>SUMIFS(Calculations!Z$45:Z$73,Calculations!$G$45:$G$73,1,Calculations!$B$45:$B$73,$B97)</f>
        <v>#REF!</v>
      </c>
      <c r="V97" s="116" t="e">
        <f>SUMIFS(Calculations!AA$45:AA$73,Calculations!$G$45:$G$73,1,Calculations!$B$45:$B$73,$B97)</f>
        <v>#REF!</v>
      </c>
      <c r="W97" s="116" t="e">
        <f>SUMIFS(Calculations!AB$45:AB$73,Calculations!$G$45:$G$73,1,Calculations!$B$45:$B$73,$B97)</f>
        <v>#REF!</v>
      </c>
      <c r="X97" s="116" t="e">
        <f>SUMIFS(Calculations!AC$45:AC$73,Calculations!$G$45:$G$73,1,Calculations!$B$45:$B$73,$B97)</f>
        <v>#REF!</v>
      </c>
      <c r="Y97" s="116" t="e">
        <f>SUMIFS(Calculations!AD$45:AD$73,Calculations!$G$45:$G$73,1,Calculations!$B$45:$B$73,$B97)</f>
        <v>#REF!</v>
      </c>
      <c r="Z97" s="116" t="e">
        <f>SUMIFS(Calculations!AE$45:AE$73,Calculations!$G$45:$G$73,1,Calculations!$B$45:$B$73,$B97)</f>
        <v>#REF!</v>
      </c>
      <c r="AA97" s="116" t="e">
        <f>SUMIFS(Calculations!AF$45:AF$73,Calculations!$G$45:$G$73,1,Calculations!$B$45:$B$73,$B97)</f>
        <v>#REF!</v>
      </c>
      <c r="AB97" s="116" t="e">
        <f>SUMIFS(Calculations!AG$45:AG$73,Calculations!$G$45:$G$73,1,Calculations!$B$45:$B$73,$B97)</f>
        <v>#REF!</v>
      </c>
      <c r="AC97" s="116" t="e">
        <f>SUMIFS(Calculations!AH$45:AH$73,Calculations!$G$45:$G$73,1,Calculations!$B$45:$B$73,$B97)</f>
        <v>#REF!</v>
      </c>
      <c r="AD97" s="116" t="e">
        <f>SUMIFS(Calculations!AI$45:AI$73,Calculations!$G$45:$G$73,1,Calculations!$B$45:$B$73,$B97)</f>
        <v>#REF!</v>
      </c>
      <c r="AE97" s="116" t="e">
        <f>SUMIFS(Calculations!AJ$45:AJ$73,Calculations!$G$45:$G$73,1,Calculations!$B$45:$B$73,$B97)</f>
        <v>#REF!</v>
      </c>
      <c r="AF97" s="116" t="e">
        <f>SUMIFS(Calculations!AK$45:AK$73,Calculations!$G$45:$G$73,1,Calculations!$B$45:$B$73,$B97)</f>
        <v>#REF!</v>
      </c>
      <c r="AG97" s="116" t="e">
        <f>SUMIFS(Calculations!AL$45:AL$73,Calculations!$G$45:$G$73,1,Calculations!$B$45:$B$73,$B97)</f>
        <v>#REF!</v>
      </c>
      <c r="AH97" s="116" t="e">
        <f>SUMIFS(Calculations!AM$45:AM$73,Calculations!$G$45:$G$73,1,Calculations!$B$45:$B$73,$B97)</f>
        <v>#REF!</v>
      </c>
      <c r="AI97" s="116" t="e">
        <f>SUMIFS(Calculations!AN$45:AN$73,Calculations!$G$45:$G$73,1,Calculations!$B$45:$B$73,$B97)</f>
        <v>#REF!</v>
      </c>
      <c r="AJ97" s="116" t="e">
        <f>SUMIFS(Calculations!AO$45:AO$73,Calculations!$G$45:$G$73,1,Calculations!$B$45:$B$73,$B97)</f>
        <v>#REF!</v>
      </c>
      <c r="AK97" s="116" t="e">
        <f>SUMIFS(Calculations!AP$45:AP$73,Calculations!$G$45:$G$73,1,Calculations!$B$45:$B$73,$B97)</f>
        <v>#REF!</v>
      </c>
      <c r="AL97" s="116" t="e">
        <f>SUMIFS(Calculations!AQ$45:AQ$73,Calculations!$G$45:$G$73,1,Calculations!$B$45:$B$73,$B97)</f>
        <v>#REF!</v>
      </c>
      <c r="AM97" s="116" t="e">
        <f>SUMIFS(Calculations!AR$45:AR$73,Calculations!$G$45:$G$73,1,Calculations!$B$45:$B$73,$B97)</f>
        <v>#REF!</v>
      </c>
      <c r="AN97" s="116">
        <f>SUMIFS(Calculations!AS$45:AS$73,Calculations!$G$45:$G$73,1,Calculations!$B$45:$B$73,$B97)</f>
        <v>17927</v>
      </c>
      <c r="AO97" s="116">
        <f>SUMIFS(Calculations!AT$45:AT$73,Calculations!$G$45:$G$73,1,Calculations!$B$45:$B$73,$B97)</f>
        <v>32376.885020740854</v>
      </c>
      <c r="AP97" s="116">
        <f>SUMIFS(Calculations!AU$45:AU$73,Calculations!$G$45:$G$73,1,Calculations!$B$45:$B$73,$B97)</f>
        <v>24191.951011204015</v>
      </c>
      <c r="AQ97" s="116">
        <f>SUMIFS(Calculations!AV$45:AV$73,Calculations!$G$45:$G$73,1,Calculations!$B$45:$B$73,$B97)</f>
        <v>20278.35166652219</v>
      </c>
      <c r="AR97" s="116">
        <f>SUMIFS(Calculations!AW$45:AW$73,Calculations!$G$45:$G$73,1,Calculations!$B$45:$B$73,$B97)</f>
        <v>15684.737525268094</v>
      </c>
      <c r="AS97" s="116">
        <f>SUMIFS(Calculations!AX$45:AX$73,Calculations!$G$45:$G$73,1,Calculations!$B$45:$B$73,$B97)</f>
        <v>17927.767845644368</v>
      </c>
      <c r="AT97" s="116">
        <f>SUMIFS(Calculations!AY$45:AY$73,Calculations!$G$45:$G$73,1,Calculations!$B$45:$B$73,$B97)</f>
        <v>21444.303227588811</v>
      </c>
      <c r="AU97" s="116">
        <f>SUMIFS(Calculations!AZ$45:AZ$73,Calculations!$G$45:$G$73,1,Calculations!$B$45:$B$73,$B97)</f>
        <v>24759.586070107573</v>
      </c>
      <c r="AV97" s="116">
        <f>SUMIFS(Calculations!BA$45:BA$73,Calculations!$G$45:$G$73,1,Calculations!$B$45:$B$73,$B97)</f>
        <v>25067.66080873393</v>
      </c>
      <c r="AW97" s="116">
        <f>SUMIFS(Calculations!BB$45:BB$73,Calculations!$G$45:$G$73,1,Calculations!$B$45:$B$73,$B97)</f>
        <v>23026.095218655857</v>
      </c>
      <c r="AX97" s="116">
        <f>SUMIFS(Calculations!BC$45:BC$73,Calculations!$G$45:$G$73,1,Calculations!$B$45:$B$73,$B97)</f>
        <v>19301.099615094245</v>
      </c>
      <c r="AY97" s="116">
        <f>SUMIFS(Calculations!BD$45:BD$73,Calculations!$G$45:$G$73,1,Calculations!$B$45:$B$73,$B97)</f>
        <v>14928.860411844607</v>
      </c>
      <c r="AZ97" s="116">
        <f>SUMIFS(Calculations!BE$45:BE$73,Calculations!$G$45:$G$73,1,Calculations!$B$45:$B$73,$B97)</f>
        <v>16766.530175276217</v>
      </c>
      <c r="BA97" s="116">
        <f>SUMIFS(Calculations!BF$45:BF$73,Calculations!$G$45:$G$73,1,Calculations!$B$45:$B$73,$B97)</f>
        <v>20055.28854728529</v>
      </c>
      <c r="BB97" s="116">
        <f>SUMIFS(Calculations!BG$45:BG$73,Calculations!$G$45:$G$73,1,Calculations!$B$45:$B$73,$B97)</f>
        <v>23155.830137139215</v>
      </c>
      <c r="BC97" s="116">
        <f>SUMIFS(Calculations!BH$45:BH$73,Calculations!$G$45:$G$73,1,Calculations!$B$45:$B$73,$B97)</f>
        <v>23443.949910102147</v>
      </c>
      <c r="BD97" s="116">
        <f>SUMIFS(Calculations!BI$45:BI$73,Calculations!$G$45:$G$73,1,Calculations!$B$45:$B$73,$B97)</f>
        <v>21534.6229171622</v>
      </c>
      <c r="BE97" s="116">
        <f>SUMIFS(Calculations!BJ$45:BJ$73,Calculations!$G$45:$G$73,1,Calculations!$B$45:$B$73,$B97)</f>
        <v>18050.906944955386</v>
      </c>
      <c r="BF97" s="116">
        <f>SUMIFS(Calculations!BK$45:BK$73,Calculations!$G$45:$G$73,1,Calculations!$B$45:$B$73,$B97)</f>
        <v>13961.871368079539</v>
      </c>
      <c r="BG97" s="116">
        <f>SUMIFS(Calculations!BL$45:BL$73,Calculations!$G$45:$G$73,1,Calculations!$B$45:$B$73,$B97)</f>
        <v>15887.373433832285</v>
      </c>
      <c r="BH97" s="116">
        <f>SUMIFS(Calculations!BM$45:BM$73,Calculations!$G$45:$G$73,1,Calculations!$B$45:$B$73,$B97)</f>
        <v>19003.685028630684</v>
      </c>
      <c r="BI97" s="116">
        <f>SUMIFS(Calculations!BN$45:BN$73,Calculations!$G$45:$G$73,1,Calculations!$B$45:$B$73,$B97)</f>
        <v>21941.649030137385</v>
      </c>
      <c r="BJ97" s="116">
        <f>SUMIFS(Calculations!BO$45:BO$73,Calculations!$G$45:$G$73,1,Calculations!$B$45:$B$73,$B97)</f>
        <v>22214.661178678583</v>
      </c>
      <c r="BK97" s="116">
        <f>SUMIFS(Calculations!BP$45:BP$73,Calculations!$G$45:$G$73,1,Calculations!$B$45:$B$73,$B97)</f>
        <v>20405.450171569701</v>
      </c>
      <c r="BL97" s="116">
        <f>SUMIFS(Calculations!BQ$45:BQ$73,Calculations!$G$45:$G$73,1,Calculations!$B$45:$B$73,$B97)</f>
        <v>17104.403621731377</v>
      </c>
      <c r="BM97" s="116">
        <f>SUMIFS(Calculations!BR$45:BR$73,Calculations!$G$45:$G$73,1,Calculations!$B$45:$B$73,$B97)</f>
        <v>13229.77753541998</v>
      </c>
      <c r="BN97" s="116">
        <f>SUMIFS(Calculations!BS$45:BS$73,Calculations!$G$45:$G$73,1,Calculations!$B$45:$B$73,$B97)</f>
        <v>15352.681614474574</v>
      </c>
      <c r="BO97" s="116">
        <f>SUMIFS(Calculations!BT$45:BT$73,Calculations!$G$45:$G$73,1,Calculations!$B$45:$B$73,$B97)</f>
        <v>18364.113297986944</v>
      </c>
      <c r="BP97" s="116">
        <f>SUMIFS(Calculations!BU$45:BU$73,Calculations!$G$45:$G$73,1,Calculations!$B$45:$B$73,$B97)</f>
        <v>21203.199701902355</v>
      </c>
      <c r="BQ97" s="116">
        <f>SUMIFS(Calculations!BV$45:BV$73,Calculations!$G$45:$G$73,1,Calculations!$B$45:$B$73,$B97)</f>
        <v>21467.023587637355</v>
      </c>
      <c r="BR97" s="116">
        <f>SUMIFS(Calculations!BW$45:BW$73,Calculations!$G$45:$G$73,1,Calculations!$B$45:$B$73,$B97)</f>
        <v>19718.701835069001</v>
      </c>
      <c r="BS97" s="116">
        <f>SUMIFS(Calculations!BX$45:BX$73,Calculations!$G$45:$G$73,1,Calculations!$B$45:$B$73,$B97)</f>
        <v>16528.752477782269</v>
      </c>
      <c r="BT97" s="116">
        <f>SUMIFS(Calculations!BY$45:BY$73,Calculations!$G$45:$G$73,1,Calculations!$B$45:$B$73,$B97)</f>
        <v>12784.527485147499</v>
      </c>
      <c r="BU97" s="116">
        <f>SUMIFS(Calculations!BZ$45:BZ$73,Calculations!$G$45:$G$73,1,Calculations!$B$45:$B$73,$B97)</f>
        <v>15280.703869561035</v>
      </c>
      <c r="BV97" s="116">
        <f>SUMIFS(Calculations!CA$45:CA$73,Calculations!$G$45:$G$73,1,Calculations!$B$45:$B$73,$B97)</f>
        <v>18278.01710347721</v>
      </c>
      <c r="BW97" s="116">
        <f>SUMIFS(Calculations!CB$45:CB$73,Calculations!$G$45:$G$73,1,Calculations!$B$45:$B$73,$B97)</f>
        <v>21103.793061563021</v>
      </c>
      <c r="BX97" s="116">
        <f>SUMIFS(Calculations!CC$45:CC$73,Calculations!$G$45:$G$73,1,Calculations!$B$45:$B$73,$B97)</f>
        <v>21366.380065766421</v>
      </c>
      <c r="BY97" s="116">
        <f>SUMIFS(Calculations!CD$45:CD$73,Calculations!$G$45:$G$73,1,Calculations!$B$45:$B$73,$B97)</f>
        <v>19626.254943616983</v>
      </c>
      <c r="BZ97" s="116">
        <f>SUMIFS(Calculations!CE$45:CE$73,Calculations!$G$45:$G$73,1,Calculations!$B$45:$B$73,$B97)</f>
        <v>16451.260977635273</v>
      </c>
      <c r="CA97" s="116">
        <f>SUMIFS(Calculations!CF$45:CF$73,Calculations!$G$45:$G$73,1,Calculations!$B$45:$B$73,$B97)</f>
        <v>12724.589978380049</v>
      </c>
      <c r="CB97" s="116">
        <f>SUMIFS(Calculations!CG$45:CG$73,Calculations!$G$45:$G$73,1,Calculations!$B$45:$B$73,$B97)</f>
        <v>15243.858119188628</v>
      </c>
      <c r="CC97" s="116">
        <f>SUMIFS(Calculations!CH$45:CH$73,Calculations!$G$45:$G$73,1,Calculations!$B$45:$B$73,$B97)</f>
        <v>18233.944051525799</v>
      </c>
      <c r="CD97" s="116">
        <f>SUMIFS(Calculations!CI$45:CI$73,Calculations!$G$45:$G$73,1,Calculations!$B$45:$B$73,$B97)</f>
        <v>21052.906329008365</v>
      </c>
      <c r="CE97" s="116">
        <f>SUMIFS(Calculations!CJ$45:CJ$73,Calculations!$G$45:$G$73,1,Calculations!$B$45:$B$73,$B97)</f>
        <v>21314.860167665822</v>
      </c>
      <c r="CF97" s="116">
        <f>SUMIFS(Calculations!CK$45:CK$73,Calculations!$G$45:$G$73,1,Calculations!$B$45:$B$73,$B97)</f>
        <v>19578.930939659404</v>
      </c>
      <c r="CG97" s="116">
        <f>SUMIFS(Calculations!CL$45:CL$73,Calculations!$G$45:$G$73,1,Calculations!$B$45:$B$73,$B97)</f>
        <v>16411.592709702883</v>
      </c>
      <c r="CH97" s="116">
        <f>SUMIFS(Calculations!CM$45:CM$73,Calculations!$G$45:$G$73,1,Calculations!$B$45:$B$73,$B97)</f>
        <v>12693.907683249094</v>
      </c>
      <c r="CI97" s="116">
        <f>SUMIFS(Calculations!CN$45:CN$73,Calculations!$G$45:$G$73,1,Calculations!$B$45:$B$73,$B97)</f>
        <v>14446.104779730247</v>
      </c>
    </row>
    <row r="98" spans="2:87">
      <c r="B98" s="101" t="s">
        <v>52</v>
      </c>
      <c r="C98" s="116" t="e">
        <f>SUMIFS(Calculations!H$45:H$73,Calculations!$G$45:$G$73,1,Calculations!$B$45:$B$73,$B98)</f>
        <v>#REF!</v>
      </c>
      <c r="D98" s="116" t="e">
        <f>SUMIFS(Calculations!I$45:I$73,Calculations!$G$45:$G$73,1,Calculations!$B$45:$B$73,$B98)</f>
        <v>#REF!</v>
      </c>
      <c r="E98" s="116" t="e">
        <f>SUMIFS(Calculations!J$45:J$73,Calculations!$G$45:$G$73,1,Calculations!$B$45:$B$73,$B98)</f>
        <v>#REF!</v>
      </c>
      <c r="F98" s="116" t="e">
        <f>SUMIFS(Calculations!K$45:K$73,Calculations!$G$45:$G$73,1,Calculations!$B$45:$B$73,$B98)</f>
        <v>#REF!</v>
      </c>
      <c r="G98" s="116" t="e">
        <f>SUMIFS(Calculations!L$45:L$73,Calculations!$G$45:$G$73,1,Calculations!$B$45:$B$73,$B98)</f>
        <v>#REF!</v>
      </c>
      <c r="H98" s="116" t="e">
        <f>SUMIFS(Calculations!M$45:M$73,Calculations!$G$45:$G$73,1,Calculations!$B$45:$B$73,$B98)</f>
        <v>#REF!</v>
      </c>
      <c r="I98" s="116" t="e">
        <f>SUMIFS(Calculations!N$45:N$73,Calculations!$G$45:$G$73,1,Calculations!$B$45:$B$73,$B98)</f>
        <v>#REF!</v>
      </c>
      <c r="J98" s="116" t="e">
        <f>SUMIFS(Calculations!O$45:O$73,Calculations!$G$45:$G$73,1,Calculations!$B$45:$B$73,$B98)</f>
        <v>#REF!</v>
      </c>
      <c r="K98" s="116" t="e">
        <f>SUMIFS(Calculations!P$45:P$73,Calculations!$G$45:$G$73,1,Calculations!$B$45:$B$73,$B98)</f>
        <v>#REF!</v>
      </c>
      <c r="L98" s="116" t="e">
        <f>SUMIFS(Calculations!Q$45:Q$73,Calculations!$G$45:$G$73,1,Calculations!$B$45:$B$73,$B98)</f>
        <v>#REF!</v>
      </c>
      <c r="M98" s="116" t="e">
        <f>SUMIFS(Calculations!R$45:R$73,Calculations!$G$45:$G$73,1,Calculations!$B$45:$B$73,$B98)</f>
        <v>#REF!</v>
      </c>
      <c r="N98" s="116" t="e">
        <f>SUMIFS(Calculations!S$45:S$73,Calculations!$G$45:$G$73,1,Calculations!$B$45:$B$73,$B98)</f>
        <v>#REF!</v>
      </c>
      <c r="O98" s="116" t="e">
        <f>SUMIFS(Calculations!T$45:T$73,Calculations!$G$45:$G$73,1,Calculations!$B$45:$B$73,$B98)</f>
        <v>#REF!</v>
      </c>
      <c r="P98" s="116" t="e">
        <f>SUMIFS(Calculations!U$45:U$73,Calculations!$G$45:$G$73,1,Calculations!$B$45:$B$73,$B98)</f>
        <v>#REF!</v>
      </c>
      <c r="Q98" s="116" t="e">
        <f>SUMIFS(Calculations!V$45:V$73,Calculations!$G$45:$G$73,1,Calculations!$B$45:$B$73,$B98)</f>
        <v>#REF!</v>
      </c>
      <c r="R98" s="116" t="e">
        <f>SUMIFS(Calculations!W$45:W$73,Calculations!$G$45:$G$73,1,Calculations!$B$45:$B$73,$B98)</f>
        <v>#REF!</v>
      </c>
      <c r="S98" s="116" t="e">
        <f>SUMIFS(Calculations!X$45:X$73,Calculations!$G$45:$G$73,1,Calculations!$B$45:$B$73,$B98)</f>
        <v>#REF!</v>
      </c>
      <c r="T98" s="116" t="e">
        <f>SUMIFS(Calculations!Y$45:Y$73,Calculations!$G$45:$G$73,1,Calculations!$B$45:$B$73,$B98)</f>
        <v>#REF!</v>
      </c>
      <c r="U98" s="116" t="e">
        <f>SUMIFS(Calculations!Z$45:Z$73,Calculations!$G$45:$G$73,1,Calculations!$B$45:$B$73,$B98)</f>
        <v>#REF!</v>
      </c>
      <c r="V98" s="116" t="e">
        <f>SUMIFS(Calculations!AA$45:AA$73,Calculations!$G$45:$G$73,1,Calculations!$B$45:$B$73,$B98)</f>
        <v>#REF!</v>
      </c>
      <c r="W98" s="116" t="e">
        <f>SUMIFS(Calculations!AB$45:AB$73,Calculations!$G$45:$G$73,1,Calculations!$B$45:$B$73,$B98)</f>
        <v>#REF!</v>
      </c>
      <c r="X98" s="116" t="e">
        <f>SUMIFS(Calculations!AC$45:AC$73,Calculations!$G$45:$G$73,1,Calculations!$B$45:$B$73,$B98)</f>
        <v>#REF!</v>
      </c>
      <c r="Y98" s="116" t="e">
        <f>SUMIFS(Calculations!AD$45:AD$73,Calculations!$G$45:$G$73,1,Calculations!$B$45:$B$73,$B98)</f>
        <v>#REF!</v>
      </c>
      <c r="Z98" s="116" t="e">
        <f>SUMIFS(Calculations!AE$45:AE$73,Calculations!$G$45:$G$73,1,Calculations!$B$45:$B$73,$B98)</f>
        <v>#REF!</v>
      </c>
      <c r="AA98" s="116" t="e">
        <f>SUMIFS(Calculations!AF$45:AF$73,Calculations!$G$45:$G$73,1,Calculations!$B$45:$B$73,$B98)</f>
        <v>#REF!</v>
      </c>
      <c r="AB98" s="116" t="e">
        <f>SUMIFS(Calculations!AG$45:AG$73,Calculations!$G$45:$G$73,1,Calculations!$B$45:$B$73,$B98)</f>
        <v>#REF!</v>
      </c>
      <c r="AC98" s="116" t="e">
        <f>SUMIFS(Calculations!AH$45:AH$73,Calculations!$G$45:$G$73,1,Calculations!$B$45:$B$73,$B98)</f>
        <v>#REF!</v>
      </c>
      <c r="AD98" s="116" t="e">
        <f>SUMIFS(Calculations!AI$45:AI$73,Calculations!$G$45:$G$73,1,Calculations!$B$45:$B$73,$B98)</f>
        <v>#REF!</v>
      </c>
      <c r="AE98" s="116" t="e">
        <f>SUMIFS(Calculations!AJ$45:AJ$73,Calculations!$G$45:$G$73,1,Calculations!$B$45:$B$73,$B98)</f>
        <v>#REF!</v>
      </c>
      <c r="AF98" s="116" t="e">
        <f>SUMIFS(Calculations!AK$45:AK$73,Calculations!$G$45:$G$73,1,Calculations!$B$45:$B$73,$B98)</f>
        <v>#REF!</v>
      </c>
      <c r="AG98" s="116" t="e">
        <f>SUMIFS(Calculations!AL$45:AL$73,Calculations!$G$45:$G$73,1,Calculations!$B$45:$B$73,$B98)</f>
        <v>#REF!</v>
      </c>
      <c r="AH98" s="116" t="e">
        <f>SUMIFS(Calculations!AM$45:AM$73,Calculations!$G$45:$G$73,1,Calculations!$B$45:$B$73,$B98)</f>
        <v>#REF!</v>
      </c>
      <c r="AI98" s="116" t="e">
        <f>SUMIFS(Calculations!AN$45:AN$73,Calculations!$G$45:$G$73,1,Calculations!$B$45:$B$73,$B98)</f>
        <v>#REF!</v>
      </c>
      <c r="AJ98" s="116" t="e">
        <f>SUMIFS(Calculations!AO$45:AO$73,Calculations!$G$45:$G$73,1,Calculations!$B$45:$B$73,$B98)</f>
        <v>#REF!</v>
      </c>
      <c r="AK98" s="116" t="e">
        <f>SUMIFS(Calculations!AP$45:AP$73,Calculations!$G$45:$G$73,1,Calculations!$B$45:$B$73,$B98)</f>
        <v>#REF!</v>
      </c>
      <c r="AL98" s="116" t="e">
        <f>SUMIFS(Calculations!AQ$45:AQ$73,Calculations!$G$45:$G$73,1,Calculations!$B$45:$B$73,$B98)</f>
        <v>#REF!</v>
      </c>
      <c r="AM98" s="116" t="e">
        <f>SUMIFS(Calculations!AR$45:AR$73,Calculations!$G$45:$G$73,1,Calculations!$B$45:$B$73,$B98)</f>
        <v>#REF!</v>
      </c>
      <c r="AN98" s="116">
        <f>SUMIFS(Calculations!AS$45:AS$73,Calculations!$G$45:$G$73,1,Calculations!$B$45:$B$73,$B98)</f>
        <v>126306.88744583256</v>
      </c>
      <c r="AO98" s="116">
        <f>SUMIFS(Calculations!AT$45:AT$73,Calculations!$G$45:$G$73,1,Calculations!$B$45:$B$73,$B98)</f>
        <v>124722.68766993607</v>
      </c>
      <c r="AP98" s="116">
        <f>SUMIFS(Calculations!AU$45:AU$73,Calculations!$G$45:$G$73,1,Calculations!$B$45:$B$73,$B98)</f>
        <v>125093.45783025227</v>
      </c>
      <c r="AQ98" s="116">
        <f>SUMIFS(Calculations!AV$45:AV$73,Calculations!$G$45:$G$73,1,Calculations!$B$45:$B$73,$B98)</f>
        <v>125093.45783025227</v>
      </c>
      <c r="AR98" s="116">
        <f>SUMIFS(Calculations!AW$45:AW$73,Calculations!$G$45:$G$73,1,Calculations!$B$45:$B$73,$B98)</f>
        <v>125093.45783025227</v>
      </c>
      <c r="AS98" s="116">
        <f>SUMIFS(Calculations!AX$45:AX$73,Calculations!$G$45:$G$73,1,Calculations!$B$45:$B$73,$B98)</f>
        <v>125093.45783025227</v>
      </c>
      <c r="AT98" s="116">
        <f>SUMIFS(Calculations!AY$45:AY$73,Calculations!$G$45:$G$73,1,Calculations!$B$45:$B$73,$B98)</f>
        <v>125093.45783025227</v>
      </c>
      <c r="AU98" s="116">
        <f>SUMIFS(Calculations!AZ$45:AZ$73,Calculations!$G$45:$G$73,1,Calculations!$B$45:$B$73,$B98)</f>
        <v>125093.45783025227</v>
      </c>
      <c r="AV98" s="116">
        <f>SUMIFS(Calculations!BA$45:BA$73,Calculations!$G$45:$G$73,1,Calculations!$B$45:$B$73,$B98)</f>
        <v>125093.45783025227</v>
      </c>
      <c r="AW98" s="116">
        <f>SUMIFS(Calculations!BB$45:BB$73,Calculations!$G$45:$G$73,1,Calculations!$B$45:$B$73,$B98)</f>
        <v>125093.45783025227</v>
      </c>
      <c r="AX98" s="116">
        <f>SUMIFS(Calculations!BC$45:BC$73,Calculations!$G$45:$G$73,1,Calculations!$B$45:$B$73,$B98)</f>
        <v>125093.45783025227</v>
      </c>
      <c r="AY98" s="116">
        <f>SUMIFS(Calculations!BD$45:BD$73,Calculations!$G$45:$G$73,1,Calculations!$B$45:$B$73,$B98)</f>
        <v>125093.45783025227</v>
      </c>
      <c r="AZ98" s="116">
        <f>SUMIFS(Calculations!BE$45:BE$73,Calculations!$G$45:$G$73,1,Calculations!$B$45:$B$73,$B98)</f>
        <v>125093.45783025227</v>
      </c>
      <c r="BA98" s="116">
        <f>SUMIFS(Calculations!BF$45:BF$73,Calculations!$G$45:$G$73,1,Calculations!$B$45:$B$73,$B98)</f>
        <v>125093.45783025227</v>
      </c>
      <c r="BB98" s="116">
        <f>SUMIFS(Calculations!BG$45:BG$73,Calculations!$G$45:$G$73,1,Calculations!$B$45:$B$73,$B98)</f>
        <v>125093.45783025227</v>
      </c>
      <c r="BC98" s="116">
        <f>SUMIFS(Calculations!BH$45:BH$73,Calculations!$G$45:$G$73,1,Calculations!$B$45:$B$73,$B98)</f>
        <v>125093.45783025227</v>
      </c>
      <c r="BD98" s="116">
        <f>SUMIFS(Calculations!BI$45:BI$73,Calculations!$G$45:$G$73,1,Calculations!$B$45:$B$73,$B98)</f>
        <v>116666.86327761145</v>
      </c>
      <c r="BE98" s="116">
        <f>SUMIFS(Calculations!BJ$45:BJ$73,Calculations!$G$45:$G$73,1,Calculations!$B$45:$B$73,$B98)</f>
        <v>116666.86327761145</v>
      </c>
      <c r="BF98" s="116">
        <f>SUMIFS(Calculations!BK$45:BK$73,Calculations!$G$45:$G$73,1,Calculations!$B$45:$B$73,$B98)</f>
        <v>116666.86327761145</v>
      </c>
      <c r="BG98" s="116">
        <f>SUMIFS(Calculations!BL$45:BL$73,Calculations!$G$45:$G$73,1,Calculations!$B$45:$B$73,$B98)</f>
        <v>116666.86327761145</v>
      </c>
      <c r="BH98" s="116">
        <f>SUMIFS(Calculations!BM$45:BM$73,Calculations!$G$45:$G$73,1,Calculations!$B$45:$B$73,$B98)</f>
        <v>116666.86327761145</v>
      </c>
      <c r="BI98" s="116">
        <f>SUMIFS(Calculations!BN$45:BN$73,Calculations!$G$45:$G$73,1,Calculations!$B$45:$B$73,$B98)</f>
        <v>116666.86327761145</v>
      </c>
      <c r="BJ98" s="116">
        <f>SUMIFS(Calculations!BO$45:BO$73,Calculations!$G$45:$G$73,1,Calculations!$B$45:$B$73,$B98)</f>
        <v>116666.86327761145</v>
      </c>
      <c r="BK98" s="116">
        <f>SUMIFS(Calculations!BP$45:BP$73,Calculations!$G$45:$G$73,1,Calculations!$B$45:$B$73,$B98)</f>
        <v>116666.86327761145</v>
      </c>
      <c r="BL98" s="116">
        <f>SUMIFS(Calculations!BQ$45:BQ$73,Calculations!$G$45:$G$73,1,Calculations!$B$45:$B$73,$B98)</f>
        <v>116666.86327761145</v>
      </c>
      <c r="BM98" s="116">
        <f>SUMIFS(Calculations!BR$45:BR$73,Calculations!$G$45:$G$73,1,Calculations!$B$45:$B$73,$B98)</f>
        <v>116666.86327761145</v>
      </c>
      <c r="BN98" s="116">
        <f>SUMIFS(Calculations!BS$45:BS$73,Calculations!$G$45:$G$73,1,Calculations!$B$45:$B$73,$B98)</f>
        <v>116666.86327761145</v>
      </c>
      <c r="BO98" s="116">
        <f>SUMIFS(Calculations!BT$45:BT$73,Calculations!$G$45:$G$73,1,Calculations!$B$45:$B$73,$B98)</f>
        <v>116666.86327761145</v>
      </c>
      <c r="BP98" s="116">
        <f>SUMIFS(Calculations!BU$45:BU$73,Calculations!$G$45:$G$73,1,Calculations!$B$45:$B$73,$B98)</f>
        <v>116666.86327761145</v>
      </c>
      <c r="BQ98" s="116">
        <f>SUMIFS(Calculations!BV$45:BV$73,Calculations!$G$45:$G$73,1,Calculations!$B$45:$B$73,$B98)</f>
        <v>116666.86327761145</v>
      </c>
      <c r="BR98" s="116">
        <f>SUMIFS(Calculations!BW$45:BW$73,Calculations!$G$45:$G$73,1,Calculations!$B$45:$B$73,$B98)</f>
        <v>116666.86327761145</v>
      </c>
      <c r="BS98" s="116">
        <f>SUMIFS(Calculations!BX$45:BX$73,Calculations!$G$45:$G$73,1,Calculations!$B$45:$B$73,$B98)</f>
        <v>116666.86327761145</v>
      </c>
      <c r="BT98" s="116">
        <f>SUMIFS(Calculations!BY$45:BY$73,Calculations!$G$45:$G$73,1,Calculations!$B$45:$B$73,$B98)</f>
        <v>116666.86327761145</v>
      </c>
      <c r="BU98" s="116">
        <f>SUMIFS(Calculations!BZ$45:BZ$73,Calculations!$G$45:$G$73,1,Calculations!$B$45:$B$73,$B98)</f>
        <v>116666.86327761145</v>
      </c>
      <c r="BV98" s="116">
        <f>SUMIFS(Calculations!CA$45:CA$73,Calculations!$G$45:$G$73,1,Calculations!$B$45:$B$73,$B98)</f>
        <v>116666.86327761145</v>
      </c>
      <c r="BW98" s="116">
        <f>SUMIFS(Calculations!CB$45:CB$73,Calculations!$G$45:$G$73,1,Calculations!$B$45:$B$73,$B98)</f>
        <v>116666.86327761145</v>
      </c>
      <c r="BX98" s="116">
        <f>SUMIFS(Calculations!CC$45:CC$73,Calculations!$G$45:$G$73,1,Calculations!$B$45:$B$73,$B98)</f>
        <v>116666.86327761145</v>
      </c>
      <c r="BY98" s="116">
        <f>SUMIFS(Calculations!CD$45:CD$73,Calculations!$G$45:$G$73,1,Calculations!$B$45:$B$73,$B98)</f>
        <v>116666.86327761145</v>
      </c>
      <c r="BZ98" s="116">
        <f>SUMIFS(Calculations!CE$45:CE$73,Calculations!$G$45:$G$73,1,Calculations!$B$45:$B$73,$B98)</f>
        <v>116666.86327761145</v>
      </c>
      <c r="CA98" s="116">
        <f>SUMIFS(Calculations!CF$45:CF$73,Calculations!$G$45:$G$73,1,Calculations!$B$45:$B$73,$B98)</f>
        <v>116666.86327761145</v>
      </c>
      <c r="CB98" s="116">
        <f>SUMIFS(Calculations!CG$45:CG$73,Calculations!$G$45:$G$73,1,Calculations!$B$45:$B$73,$B98)</f>
        <v>116666.86327761145</v>
      </c>
      <c r="CC98" s="116">
        <f>SUMIFS(Calculations!CH$45:CH$73,Calculations!$G$45:$G$73,1,Calculations!$B$45:$B$73,$B98)</f>
        <v>116666.86327761145</v>
      </c>
      <c r="CD98" s="116">
        <f>SUMIFS(Calculations!CI$45:CI$73,Calculations!$G$45:$G$73,1,Calculations!$B$45:$B$73,$B98)</f>
        <v>116666.86327761145</v>
      </c>
      <c r="CE98" s="116">
        <f>SUMIFS(Calculations!CJ$45:CJ$73,Calculations!$G$45:$G$73,1,Calculations!$B$45:$B$73,$B98)</f>
        <v>116666.86327761145</v>
      </c>
      <c r="CF98" s="116">
        <f>SUMIFS(Calculations!CK$45:CK$73,Calculations!$G$45:$G$73,1,Calculations!$B$45:$B$73,$B98)</f>
        <v>116666.86327761145</v>
      </c>
      <c r="CG98" s="116">
        <f>SUMIFS(Calculations!CL$45:CL$73,Calculations!$G$45:$G$73,1,Calculations!$B$45:$B$73,$B98)</f>
        <v>116666.86327761145</v>
      </c>
      <c r="CH98" s="116">
        <f>SUMIFS(Calculations!CM$45:CM$73,Calculations!$G$45:$G$73,1,Calculations!$B$45:$B$73,$B98)</f>
        <v>116666.86327761145</v>
      </c>
      <c r="CI98" s="116">
        <f>SUMIFS(Calculations!CN$45:CN$73,Calculations!$G$45:$G$73,1,Calculations!$B$45:$B$73,$B98)</f>
        <v>116666.86327761145</v>
      </c>
    </row>
    <row r="99" spans="2:87">
      <c r="B99" s="101" t="s">
        <v>53</v>
      </c>
      <c r="C99" s="116">
        <f>SUMIFS(Calculations!H$45:H$73,Calculations!$G$45:$G$73,1,Calculations!$B$45:$B$73,$B99)</f>
        <v>22775.323067746798</v>
      </c>
      <c r="D99" s="116">
        <f>SUMIFS(Calculations!I$45:I$73,Calculations!$G$45:$G$73,1,Calculations!$B$45:$B$73,$B99)</f>
        <v>22775.323067746798</v>
      </c>
      <c r="E99" s="116">
        <f>SUMIFS(Calculations!J$45:J$73,Calculations!$G$45:$G$73,1,Calculations!$B$45:$B$73,$B99)</f>
        <v>22775.323067746798</v>
      </c>
      <c r="F99" s="116">
        <f>SUMIFS(Calculations!K$45:K$73,Calculations!$G$45:$G$73,1,Calculations!$B$45:$B$73,$B99)</f>
        <v>22775.323067746798</v>
      </c>
      <c r="G99" s="116">
        <f>SUMIFS(Calculations!L$45:L$73,Calculations!$G$45:$G$73,1,Calculations!$B$45:$B$73,$B99)</f>
        <v>22775.323067746798</v>
      </c>
      <c r="H99" s="116">
        <f>SUMIFS(Calculations!M$45:M$73,Calculations!$G$45:$G$73,1,Calculations!$B$45:$B$73,$B99)</f>
        <v>22775.323067746798</v>
      </c>
      <c r="I99" s="116">
        <f>SUMIFS(Calculations!N$45:N$73,Calculations!$G$45:$G$73,1,Calculations!$B$45:$B$73,$B99)</f>
        <v>22775.323067746798</v>
      </c>
      <c r="J99" s="116">
        <f>SUMIFS(Calculations!O$45:O$73,Calculations!$G$45:$G$73,1,Calculations!$B$45:$B$73,$B99)</f>
        <v>22775.323067746798</v>
      </c>
      <c r="K99" s="116">
        <f>SUMIFS(Calculations!P$45:P$73,Calculations!$G$45:$G$73,1,Calculations!$B$45:$B$73,$B99)</f>
        <v>22775.323067746798</v>
      </c>
      <c r="L99" s="116">
        <f>SUMIFS(Calculations!Q$45:Q$73,Calculations!$G$45:$G$73,1,Calculations!$B$45:$B$73,$B99)</f>
        <v>22775.323067746798</v>
      </c>
      <c r="M99" s="116">
        <f>SUMIFS(Calculations!R$45:R$73,Calculations!$G$45:$G$73,1,Calculations!$B$45:$B$73,$B99)</f>
        <v>22775.323067746798</v>
      </c>
      <c r="N99" s="116">
        <f>SUMIFS(Calculations!S$45:S$73,Calculations!$G$45:$G$73,1,Calculations!$B$45:$B$73,$B99)</f>
        <v>22775.323067746798</v>
      </c>
      <c r="O99" s="116">
        <f>SUMIFS(Calculations!T$45:T$73,Calculations!$G$45:$G$73,1,Calculations!$B$45:$B$73,$B99)</f>
        <v>22775.323067746798</v>
      </c>
      <c r="P99" s="116">
        <f>SUMIFS(Calculations!U$45:U$73,Calculations!$G$45:$G$73,1,Calculations!$B$45:$B$73,$B99)</f>
        <v>22775.323067746798</v>
      </c>
      <c r="Q99" s="116">
        <f>SUMIFS(Calculations!V$45:V$73,Calculations!$G$45:$G$73,1,Calculations!$B$45:$B$73,$B99)</f>
        <v>22775.323067746798</v>
      </c>
      <c r="R99" s="116">
        <f>SUMIFS(Calculations!W$45:W$73,Calculations!$G$45:$G$73,1,Calculations!$B$45:$B$73,$B99)</f>
        <v>22775.323067746798</v>
      </c>
      <c r="S99" s="116">
        <f>SUMIFS(Calculations!X$45:X$73,Calculations!$G$45:$G$73,1,Calculations!$B$45:$B$73,$B99)</f>
        <v>22775.323067746798</v>
      </c>
      <c r="T99" s="116">
        <f>SUMIFS(Calculations!Y$45:Y$73,Calculations!$G$45:$G$73,1,Calculations!$B$45:$B$73,$B99)</f>
        <v>22775.323067746798</v>
      </c>
      <c r="U99" s="116">
        <f>SUMIFS(Calculations!Z$45:Z$73,Calculations!$G$45:$G$73,1,Calculations!$B$45:$B$73,$B99)</f>
        <v>22775.323067746798</v>
      </c>
      <c r="V99" s="116">
        <f>SUMIFS(Calculations!AA$45:AA$73,Calculations!$G$45:$G$73,1,Calculations!$B$45:$B$73,$B99)</f>
        <v>22775.323067746798</v>
      </c>
      <c r="W99" s="116">
        <f>SUMIFS(Calculations!AB$45:AB$73,Calculations!$G$45:$G$73,1,Calculations!$B$45:$B$73,$B99)</f>
        <v>22775.323067746798</v>
      </c>
      <c r="X99" s="116">
        <f>SUMIFS(Calculations!AC$45:AC$73,Calculations!$G$45:$G$73,1,Calculations!$B$45:$B$73,$B99)</f>
        <v>22775.323067746798</v>
      </c>
      <c r="Y99" s="116">
        <f>SUMIFS(Calculations!AD$45:AD$73,Calculations!$G$45:$G$73,1,Calculations!$B$45:$B$73,$B99)</f>
        <v>22775.323067746798</v>
      </c>
      <c r="Z99" s="116">
        <f>SUMIFS(Calculations!AE$45:AE$73,Calculations!$G$45:$G$73,1,Calculations!$B$45:$B$73,$B99)</f>
        <v>22775.323067746798</v>
      </c>
      <c r="AA99" s="116">
        <f>SUMIFS(Calculations!AF$45:AF$73,Calculations!$G$45:$G$73,1,Calculations!$B$45:$B$73,$B99)</f>
        <v>22775.323067746798</v>
      </c>
      <c r="AB99" s="116">
        <f>SUMIFS(Calculations!AG$45:AG$73,Calculations!$G$45:$G$73,1,Calculations!$B$45:$B$73,$B99)</f>
        <v>22775.323067746798</v>
      </c>
      <c r="AC99" s="116">
        <f>SUMIFS(Calculations!AH$45:AH$73,Calculations!$G$45:$G$73,1,Calculations!$B$45:$B$73,$B99)</f>
        <v>22775.323067746798</v>
      </c>
      <c r="AD99" s="116">
        <f>SUMIFS(Calculations!AI$45:AI$73,Calculations!$G$45:$G$73,1,Calculations!$B$45:$B$73,$B99)</f>
        <v>22775.323067746798</v>
      </c>
      <c r="AE99" s="116">
        <f>SUMIFS(Calculations!AJ$45:AJ$73,Calculations!$G$45:$G$73,1,Calculations!$B$45:$B$73,$B99)</f>
        <v>22775.323067746798</v>
      </c>
      <c r="AF99" s="116">
        <f>SUMIFS(Calculations!AK$45:AK$73,Calculations!$G$45:$G$73,1,Calculations!$B$45:$B$73,$B99)</f>
        <v>22775.323067746798</v>
      </c>
      <c r="AG99" s="116">
        <f>SUMIFS(Calculations!AL$45:AL$73,Calculations!$G$45:$G$73,1,Calculations!$B$45:$B$73,$B99)</f>
        <v>22775.323067746798</v>
      </c>
      <c r="AH99" s="116">
        <f>SUMIFS(Calculations!AM$45:AM$73,Calculations!$G$45:$G$73,1,Calculations!$B$45:$B$73,$B99)</f>
        <v>22775.323067746798</v>
      </c>
      <c r="AI99" s="116">
        <f>SUMIFS(Calculations!AN$45:AN$73,Calculations!$G$45:$G$73,1,Calculations!$B$45:$B$73,$B99)</f>
        <v>22775.323067746798</v>
      </c>
      <c r="AJ99" s="116">
        <f>SUMIFS(Calculations!AO$45:AO$73,Calculations!$G$45:$G$73,1,Calculations!$B$45:$B$73,$B99)</f>
        <v>22775.323067746798</v>
      </c>
      <c r="AK99" s="116">
        <f>SUMIFS(Calculations!AP$45:AP$73,Calculations!$G$45:$G$73,1,Calculations!$B$45:$B$73,$B99)</f>
        <v>22775.323067746798</v>
      </c>
      <c r="AL99" s="116">
        <f>SUMIFS(Calculations!AQ$45:AQ$73,Calculations!$G$45:$G$73,1,Calculations!$B$45:$B$73,$B99)</f>
        <v>22775.323067746798</v>
      </c>
      <c r="AM99" s="116">
        <f>SUMIFS(Calculations!AR$45:AR$73,Calculations!$G$45:$G$73,1,Calculations!$B$45:$B$73,$B99)</f>
        <v>22775.323067746798</v>
      </c>
      <c r="AN99" s="116">
        <f>SUMIFS(Calculations!AS$45:AS$73,Calculations!$G$45:$G$73,1,Calculations!$B$45:$B$73,$B99)</f>
        <v>22775.323067746798</v>
      </c>
      <c r="AO99" s="116">
        <f>SUMIFS(Calculations!AT$45:AT$73,Calculations!$G$45:$G$73,1,Calculations!$B$45:$B$73,$B99)</f>
        <v>22775.323067746798</v>
      </c>
      <c r="AP99" s="116">
        <f>SUMIFS(Calculations!AU$45:AU$73,Calculations!$G$45:$G$73,1,Calculations!$B$45:$B$73,$B99)</f>
        <v>22775.323067746798</v>
      </c>
      <c r="AQ99" s="116">
        <f>SUMIFS(Calculations!AV$45:AV$73,Calculations!$G$45:$G$73,1,Calculations!$B$45:$B$73,$B99)</f>
        <v>22775.323067746798</v>
      </c>
      <c r="AR99" s="116">
        <f>SUMIFS(Calculations!AW$45:AW$73,Calculations!$G$45:$G$73,1,Calculations!$B$45:$B$73,$B99)</f>
        <v>22775.323067746798</v>
      </c>
      <c r="AS99" s="116">
        <f>SUMIFS(Calculations!AX$45:AX$73,Calculations!$G$45:$G$73,1,Calculations!$B$45:$B$73,$B99)</f>
        <v>22775.323067746798</v>
      </c>
      <c r="AT99" s="116">
        <f>SUMIFS(Calculations!AY$45:AY$73,Calculations!$G$45:$G$73,1,Calculations!$B$45:$B$73,$B99)</f>
        <v>22775.323067746798</v>
      </c>
      <c r="AU99" s="116">
        <f>SUMIFS(Calculations!AZ$45:AZ$73,Calculations!$G$45:$G$73,1,Calculations!$B$45:$B$73,$B99)</f>
        <v>22775.323067746798</v>
      </c>
      <c r="AV99" s="116">
        <f>SUMIFS(Calculations!BA$45:BA$73,Calculations!$G$45:$G$73,1,Calculations!$B$45:$B$73,$B99)</f>
        <v>22775.323067746798</v>
      </c>
      <c r="AW99" s="116">
        <f>SUMIFS(Calculations!BB$45:BB$73,Calculations!$G$45:$G$73,1,Calculations!$B$45:$B$73,$B99)</f>
        <v>22775.323067746798</v>
      </c>
      <c r="AX99" s="116">
        <f>SUMIFS(Calculations!BC$45:BC$73,Calculations!$G$45:$G$73,1,Calculations!$B$45:$B$73,$B99)</f>
        <v>22775.323067746798</v>
      </c>
      <c r="AY99" s="116">
        <f>SUMIFS(Calculations!BD$45:BD$73,Calculations!$G$45:$G$73,1,Calculations!$B$45:$B$73,$B99)</f>
        <v>22775.323067746798</v>
      </c>
      <c r="AZ99" s="116">
        <f>SUMIFS(Calculations!BE$45:BE$73,Calculations!$G$45:$G$73,1,Calculations!$B$45:$B$73,$B99)</f>
        <v>22775.323067746798</v>
      </c>
      <c r="BA99" s="116">
        <f>SUMIFS(Calculations!BF$45:BF$73,Calculations!$G$45:$G$73,1,Calculations!$B$45:$B$73,$B99)</f>
        <v>22775.323067746798</v>
      </c>
      <c r="BB99" s="116">
        <f>SUMIFS(Calculations!BG$45:BG$73,Calculations!$G$45:$G$73,1,Calculations!$B$45:$B$73,$B99)</f>
        <v>22775.323067746798</v>
      </c>
      <c r="BC99" s="116">
        <f>SUMIFS(Calculations!BH$45:BH$73,Calculations!$G$45:$G$73,1,Calculations!$B$45:$B$73,$B99)</f>
        <v>22775.323067746798</v>
      </c>
      <c r="BD99" s="116">
        <f>SUMIFS(Calculations!BI$45:BI$73,Calculations!$G$45:$G$73,1,Calculations!$B$45:$B$73,$B99)</f>
        <v>22775.323067746798</v>
      </c>
      <c r="BE99" s="116">
        <f>SUMIFS(Calculations!BJ$45:BJ$73,Calculations!$G$45:$G$73,1,Calculations!$B$45:$B$73,$B99)</f>
        <v>22775.323067746798</v>
      </c>
      <c r="BF99" s="116">
        <f>SUMIFS(Calculations!BK$45:BK$73,Calculations!$G$45:$G$73,1,Calculations!$B$45:$B$73,$B99)</f>
        <v>22775.323067746798</v>
      </c>
      <c r="BG99" s="116">
        <f>SUMIFS(Calculations!BL$45:BL$73,Calculations!$G$45:$G$73,1,Calculations!$B$45:$B$73,$B99)</f>
        <v>22775.323067746798</v>
      </c>
      <c r="BH99" s="116">
        <f>SUMIFS(Calculations!BM$45:BM$73,Calculations!$G$45:$G$73,1,Calculations!$B$45:$B$73,$B99)</f>
        <v>22775.323067746798</v>
      </c>
      <c r="BI99" s="116">
        <f>SUMIFS(Calculations!BN$45:BN$73,Calculations!$G$45:$G$73,1,Calculations!$B$45:$B$73,$B99)</f>
        <v>22775.323067746798</v>
      </c>
      <c r="BJ99" s="116">
        <f>SUMIFS(Calculations!BO$45:BO$73,Calculations!$G$45:$G$73,1,Calculations!$B$45:$B$73,$B99)</f>
        <v>22775.323067746798</v>
      </c>
      <c r="BK99" s="116">
        <f>SUMIFS(Calculations!BP$45:BP$73,Calculations!$G$45:$G$73,1,Calculations!$B$45:$B$73,$B99)</f>
        <v>22775.323067746798</v>
      </c>
      <c r="BL99" s="116">
        <f>SUMIFS(Calculations!BQ$45:BQ$73,Calculations!$G$45:$G$73,1,Calculations!$B$45:$B$73,$B99)</f>
        <v>22775.323067746798</v>
      </c>
      <c r="BM99" s="116">
        <f>SUMIFS(Calculations!BR$45:BR$73,Calculations!$G$45:$G$73,1,Calculations!$B$45:$B$73,$B99)</f>
        <v>22775.323067746798</v>
      </c>
      <c r="BN99" s="116">
        <f>SUMIFS(Calculations!BS$45:BS$73,Calculations!$G$45:$G$73,1,Calculations!$B$45:$B$73,$B99)</f>
        <v>22775.323067746798</v>
      </c>
      <c r="BO99" s="116">
        <f>SUMIFS(Calculations!BT$45:BT$73,Calculations!$G$45:$G$73,1,Calculations!$B$45:$B$73,$B99)</f>
        <v>22775.323067746798</v>
      </c>
      <c r="BP99" s="116">
        <f>SUMIFS(Calculations!BU$45:BU$73,Calculations!$G$45:$G$73,1,Calculations!$B$45:$B$73,$B99)</f>
        <v>22775.323067746798</v>
      </c>
      <c r="BQ99" s="116">
        <f>SUMIFS(Calculations!BV$45:BV$73,Calculations!$G$45:$G$73,1,Calculations!$B$45:$B$73,$B99)</f>
        <v>22775.323067746798</v>
      </c>
      <c r="BR99" s="116">
        <f>SUMIFS(Calculations!BW$45:BW$73,Calculations!$G$45:$G$73,1,Calculations!$B$45:$B$73,$B99)</f>
        <v>22775.323067746798</v>
      </c>
      <c r="BS99" s="116">
        <f>SUMIFS(Calculations!BX$45:BX$73,Calculations!$G$45:$G$73,1,Calculations!$B$45:$B$73,$B99)</f>
        <v>22775.323067746798</v>
      </c>
      <c r="BT99" s="116">
        <f>SUMIFS(Calculations!BY$45:BY$73,Calculations!$G$45:$G$73,1,Calculations!$B$45:$B$73,$B99)</f>
        <v>22775.323067746798</v>
      </c>
      <c r="BU99" s="116">
        <f>SUMIFS(Calculations!BZ$45:BZ$73,Calculations!$G$45:$G$73,1,Calculations!$B$45:$B$73,$B99)</f>
        <v>22775.323067746798</v>
      </c>
      <c r="BV99" s="116">
        <f>SUMIFS(Calculations!CA$45:CA$73,Calculations!$G$45:$G$73,1,Calculations!$B$45:$B$73,$B99)</f>
        <v>22775.323067746798</v>
      </c>
      <c r="BW99" s="116">
        <f>SUMIFS(Calculations!CB$45:CB$73,Calculations!$G$45:$G$73,1,Calculations!$B$45:$B$73,$B99)</f>
        <v>22775.323067746798</v>
      </c>
      <c r="BX99" s="116">
        <f>SUMIFS(Calculations!CC$45:CC$73,Calculations!$G$45:$G$73,1,Calculations!$B$45:$B$73,$B99)</f>
        <v>22775.323067746798</v>
      </c>
      <c r="BY99" s="116">
        <f>SUMIFS(Calculations!CD$45:CD$73,Calculations!$G$45:$G$73,1,Calculations!$B$45:$B$73,$B99)</f>
        <v>22775.323067746798</v>
      </c>
      <c r="BZ99" s="116">
        <f>SUMIFS(Calculations!CE$45:CE$73,Calculations!$G$45:$G$73,1,Calculations!$B$45:$B$73,$B99)</f>
        <v>22775.323067746798</v>
      </c>
      <c r="CA99" s="116">
        <f>SUMIFS(Calculations!CF$45:CF$73,Calculations!$G$45:$G$73,1,Calculations!$B$45:$B$73,$B99)</f>
        <v>22775.323067746798</v>
      </c>
      <c r="CB99" s="116">
        <f>SUMIFS(Calculations!CG$45:CG$73,Calculations!$G$45:$G$73,1,Calculations!$B$45:$B$73,$B99)</f>
        <v>22775.323067746798</v>
      </c>
      <c r="CC99" s="116">
        <f>SUMIFS(Calculations!CH$45:CH$73,Calculations!$G$45:$G$73,1,Calculations!$B$45:$B$73,$B99)</f>
        <v>22775.323067746798</v>
      </c>
      <c r="CD99" s="116">
        <f>SUMIFS(Calculations!CI$45:CI$73,Calculations!$G$45:$G$73,1,Calculations!$B$45:$B$73,$B99)</f>
        <v>22775.323067746798</v>
      </c>
      <c r="CE99" s="116">
        <f>SUMIFS(Calculations!CJ$45:CJ$73,Calculations!$G$45:$G$73,1,Calculations!$B$45:$B$73,$B99)</f>
        <v>22775.323067746798</v>
      </c>
      <c r="CF99" s="116">
        <f>SUMIFS(Calculations!CK$45:CK$73,Calculations!$G$45:$G$73,1,Calculations!$B$45:$B$73,$B99)</f>
        <v>22775.323067746798</v>
      </c>
      <c r="CG99" s="116">
        <f>SUMIFS(Calculations!CL$45:CL$73,Calculations!$G$45:$G$73,1,Calculations!$B$45:$B$73,$B99)</f>
        <v>22775.323067746798</v>
      </c>
      <c r="CH99" s="116">
        <f>SUMIFS(Calculations!CM$45:CM$73,Calculations!$G$45:$G$73,1,Calculations!$B$45:$B$73,$B99)</f>
        <v>22775.323067746798</v>
      </c>
      <c r="CI99" s="116">
        <f>SUMIFS(Calculations!CN$45:CN$73,Calculations!$G$45:$G$73,1,Calculations!$B$45:$B$73,$B99)</f>
        <v>22775.323067746798</v>
      </c>
    </row>
    <row r="100" spans="2:87">
      <c r="B100" s="101" t="s">
        <v>54</v>
      </c>
      <c r="C100" s="116">
        <f>SUMIFS(Calculations!H$45:H$73,Calculations!$G$45:$G$73,1,Calculations!$B$45:$B$73,$B100)</f>
        <v>51564.293927053899</v>
      </c>
      <c r="D100" s="116">
        <f>SUMIFS(Calculations!I$45:I$73,Calculations!$G$45:$G$73,1,Calculations!$B$45:$B$73,$B100)</f>
        <v>51564.293927053899</v>
      </c>
      <c r="E100" s="116">
        <f>SUMIFS(Calculations!J$45:J$73,Calculations!$G$45:$G$73,1,Calculations!$B$45:$B$73,$B100)</f>
        <v>51564.293927053899</v>
      </c>
      <c r="F100" s="116">
        <f>SUMIFS(Calculations!K$45:K$73,Calculations!$G$45:$G$73,1,Calculations!$B$45:$B$73,$B100)</f>
        <v>51564.293927053899</v>
      </c>
      <c r="G100" s="116">
        <f>SUMIFS(Calculations!L$45:L$73,Calculations!$G$45:$G$73,1,Calculations!$B$45:$B$73,$B100)</f>
        <v>51564.293927053899</v>
      </c>
      <c r="H100" s="116">
        <f>SUMIFS(Calculations!M$45:M$73,Calculations!$G$45:$G$73,1,Calculations!$B$45:$B$73,$B100)</f>
        <v>51564.293927053899</v>
      </c>
      <c r="I100" s="116">
        <f>SUMIFS(Calculations!N$45:N$73,Calculations!$G$45:$G$73,1,Calculations!$B$45:$B$73,$B100)</f>
        <v>51564.293927053899</v>
      </c>
      <c r="J100" s="116">
        <f>SUMIFS(Calculations!O$45:O$73,Calculations!$G$45:$G$73,1,Calculations!$B$45:$B$73,$B100)</f>
        <v>52188.572790987084</v>
      </c>
      <c r="K100" s="116">
        <f>SUMIFS(Calculations!P$45:P$73,Calculations!$G$45:$G$73,1,Calculations!$B$45:$B$73,$B100)</f>
        <v>52188.572790987084</v>
      </c>
      <c r="L100" s="116">
        <f>SUMIFS(Calculations!Q$45:Q$73,Calculations!$G$45:$G$73,1,Calculations!$B$45:$B$73,$B100)</f>
        <v>52188.572790987084</v>
      </c>
      <c r="M100" s="116">
        <f>SUMIFS(Calculations!R$45:R$73,Calculations!$G$45:$G$73,1,Calculations!$B$45:$B$73,$B100)</f>
        <v>52188.572790987084</v>
      </c>
      <c r="N100" s="116">
        <f>SUMIFS(Calculations!S$45:S$73,Calculations!$G$45:$G$73,1,Calculations!$B$45:$B$73,$B100)</f>
        <v>52188.572790987084</v>
      </c>
      <c r="O100" s="116">
        <f>SUMIFS(Calculations!T$45:T$73,Calculations!$G$45:$G$73,1,Calculations!$B$45:$B$73,$B100)</f>
        <v>52188.572790987084</v>
      </c>
      <c r="P100" s="116">
        <f>SUMIFS(Calculations!U$45:U$73,Calculations!$G$45:$G$73,1,Calculations!$B$45:$B$73,$B100)</f>
        <v>52188.572790987084</v>
      </c>
      <c r="Q100" s="116">
        <f>SUMIFS(Calculations!V$45:V$73,Calculations!$G$45:$G$73,1,Calculations!$B$45:$B$73,$B100)</f>
        <v>57195.348466664887</v>
      </c>
      <c r="R100" s="116">
        <f>SUMIFS(Calculations!W$45:W$73,Calculations!$G$45:$G$73,1,Calculations!$B$45:$B$73,$B100)</f>
        <v>57195.348466664887</v>
      </c>
      <c r="S100" s="116">
        <f>SUMIFS(Calculations!X$45:X$73,Calculations!$G$45:$G$73,1,Calculations!$B$45:$B$73,$B100)</f>
        <v>57195.348466664887</v>
      </c>
      <c r="T100" s="116">
        <f>SUMIFS(Calculations!Y$45:Y$73,Calculations!$G$45:$G$73,1,Calculations!$B$45:$B$73,$B100)</f>
        <v>57195.348466664887</v>
      </c>
      <c r="U100" s="116">
        <f>SUMIFS(Calculations!Z$45:Z$73,Calculations!$G$45:$G$73,1,Calculations!$B$45:$B$73,$B100)</f>
        <v>57195.348466664887</v>
      </c>
      <c r="V100" s="116">
        <f>SUMIFS(Calculations!AA$45:AA$73,Calculations!$G$45:$G$73,1,Calculations!$B$45:$B$73,$B100)</f>
        <v>57195.348466664887</v>
      </c>
      <c r="W100" s="116">
        <f>SUMIFS(Calculations!AB$45:AB$73,Calculations!$G$45:$G$73,1,Calculations!$B$45:$B$73,$B100)</f>
        <v>57195.348466664887</v>
      </c>
      <c r="X100" s="116">
        <f>SUMIFS(Calculations!AC$45:AC$73,Calculations!$G$45:$G$73,1,Calculations!$B$45:$B$73,$B100)</f>
        <v>57372.047183894894</v>
      </c>
      <c r="Y100" s="116">
        <f>SUMIFS(Calculations!AD$45:AD$73,Calculations!$G$45:$G$73,1,Calculations!$B$45:$B$73,$B100)</f>
        <v>57372.047183894894</v>
      </c>
      <c r="Z100" s="116">
        <f>SUMIFS(Calculations!AE$45:AE$73,Calculations!$G$45:$G$73,1,Calculations!$B$45:$B$73,$B100)</f>
        <v>57372.047183894894</v>
      </c>
      <c r="AA100" s="116">
        <f>SUMIFS(Calculations!AF$45:AF$73,Calculations!$G$45:$G$73,1,Calculations!$B$45:$B$73,$B100)</f>
        <v>57372.047183894894</v>
      </c>
      <c r="AB100" s="116">
        <f>SUMIFS(Calculations!AG$45:AG$73,Calculations!$G$45:$G$73,1,Calculations!$B$45:$B$73,$B100)</f>
        <v>57372.047183894894</v>
      </c>
      <c r="AC100" s="116">
        <f>SUMIFS(Calculations!AH$45:AH$73,Calculations!$G$45:$G$73,1,Calculations!$B$45:$B$73,$B100)</f>
        <v>57372.047183894894</v>
      </c>
      <c r="AD100" s="116">
        <f>SUMIFS(Calculations!AI$45:AI$73,Calculations!$G$45:$G$73,1,Calculations!$B$45:$B$73,$B100)</f>
        <v>57372.047183894894</v>
      </c>
      <c r="AE100" s="116">
        <f>SUMIFS(Calculations!AJ$45:AJ$73,Calculations!$G$45:$G$73,1,Calculations!$B$45:$B$73,$B100)</f>
        <v>57372.047183894894</v>
      </c>
      <c r="AF100" s="116">
        <f>SUMIFS(Calculations!AK$45:AK$73,Calculations!$G$45:$G$73,1,Calculations!$B$45:$B$73,$B100)</f>
        <v>57372.047183894894</v>
      </c>
      <c r="AG100" s="116">
        <f>SUMIFS(Calculations!AL$45:AL$73,Calculations!$G$45:$G$73,1,Calculations!$B$45:$B$73,$B100)</f>
        <v>57372.047183894894</v>
      </c>
      <c r="AH100" s="116">
        <f>SUMIFS(Calculations!AM$45:AM$73,Calculations!$G$45:$G$73,1,Calculations!$B$45:$B$73,$B100)</f>
        <v>57372.047183894894</v>
      </c>
      <c r="AI100" s="116">
        <f>SUMIFS(Calculations!AN$45:AN$73,Calculations!$G$45:$G$73,1,Calculations!$B$45:$B$73,$B100)</f>
        <v>57372.047183894894</v>
      </c>
      <c r="AJ100" s="116">
        <f>SUMIFS(Calculations!AO$45:AO$73,Calculations!$G$45:$G$73,1,Calculations!$B$45:$B$73,$B100)</f>
        <v>57372.047183894894</v>
      </c>
      <c r="AK100" s="116">
        <f>SUMIFS(Calculations!AP$45:AP$73,Calculations!$G$45:$G$73,1,Calculations!$B$45:$B$73,$B100)</f>
        <v>57372.047183894894</v>
      </c>
      <c r="AL100" s="116">
        <f>SUMIFS(Calculations!AQ$45:AQ$73,Calculations!$G$45:$G$73,1,Calculations!$B$45:$B$73,$B100)</f>
        <v>57372.047183894894</v>
      </c>
      <c r="AM100" s="116">
        <f>SUMIFS(Calculations!AR$45:AR$73,Calculations!$G$45:$G$73,1,Calculations!$B$45:$B$73,$B100)</f>
        <v>57372.047183894894</v>
      </c>
      <c r="AN100" s="116">
        <f>SUMIFS(Calculations!AS$45:AS$73,Calculations!$G$45:$G$73,1,Calculations!$B$45:$B$73,$B100)</f>
        <v>57372.047183894894</v>
      </c>
      <c r="AO100" s="116">
        <f>SUMIFS(Calculations!AT$45:AT$73,Calculations!$G$45:$G$73,1,Calculations!$B$45:$B$73,$B100)</f>
        <v>57372.047183894894</v>
      </c>
      <c r="AP100" s="116">
        <f>SUMIFS(Calculations!AU$45:AU$73,Calculations!$G$45:$G$73,1,Calculations!$B$45:$B$73,$B100)</f>
        <v>57372.047183894894</v>
      </c>
      <c r="AQ100" s="116">
        <f>SUMIFS(Calculations!AV$45:AV$73,Calculations!$G$45:$G$73,1,Calculations!$B$45:$B$73,$B100)</f>
        <v>57372.047183894894</v>
      </c>
      <c r="AR100" s="116">
        <f>SUMIFS(Calculations!AW$45:AW$73,Calculations!$G$45:$G$73,1,Calculations!$B$45:$B$73,$B100)</f>
        <v>57372.047183894894</v>
      </c>
      <c r="AS100" s="116">
        <f>SUMIFS(Calculations!AX$45:AX$73,Calculations!$G$45:$G$73,1,Calculations!$B$45:$B$73,$B100)</f>
        <v>60010.657663264661</v>
      </c>
      <c r="AT100" s="116">
        <f>SUMIFS(Calculations!AY$45:AY$73,Calculations!$G$45:$G$73,1,Calculations!$B$45:$B$73,$B100)</f>
        <v>60010.657663264661</v>
      </c>
      <c r="AU100" s="116">
        <f>SUMIFS(Calculations!AZ$45:AZ$73,Calculations!$G$45:$G$73,1,Calculations!$B$45:$B$73,$B100)</f>
        <v>60010.657663264661</v>
      </c>
      <c r="AV100" s="116">
        <f>SUMIFS(Calculations!BA$45:BA$73,Calculations!$G$45:$G$73,1,Calculations!$B$45:$B$73,$B100)</f>
        <v>60010.657663264661</v>
      </c>
      <c r="AW100" s="116">
        <f>SUMIFS(Calculations!BB$45:BB$73,Calculations!$G$45:$G$73,1,Calculations!$B$45:$B$73,$B100)</f>
        <v>60010.657663264661</v>
      </c>
      <c r="AX100" s="116">
        <f>SUMIFS(Calculations!BC$45:BC$73,Calculations!$G$45:$G$73,1,Calculations!$B$45:$B$73,$B100)</f>
        <v>60010.657663264661</v>
      </c>
      <c r="AY100" s="116">
        <f>SUMIFS(Calculations!BD$45:BD$73,Calculations!$G$45:$G$73,1,Calculations!$B$45:$B$73,$B100)</f>
        <v>60010.657663264661</v>
      </c>
      <c r="AZ100" s="116">
        <f>SUMIFS(Calculations!BE$45:BE$73,Calculations!$G$45:$G$73,1,Calculations!$B$45:$B$73,$B100)</f>
        <v>60034.222467550659</v>
      </c>
      <c r="BA100" s="116">
        <f>SUMIFS(Calculations!BF$45:BF$73,Calculations!$G$45:$G$73,1,Calculations!$B$45:$B$73,$B100)</f>
        <v>60034.222467550659</v>
      </c>
      <c r="BB100" s="116">
        <f>SUMIFS(Calculations!BG$45:BG$73,Calculations!$G$45:$G$73,1,Calculations!$B$45:$B$73,$B100)</f>
        <v>60034.222467550659</v>
      </c>
      <c r="BC100" s="116">
        <f>SUMIFS(Calculations!BH$45:BH$73,Calculations!$G$45:$G$73,1,Calculations!$B$45:$B$73,$B100)</f>
        <v>60034.222467550659</v>
      </c>
      <c r="BD100" s="116">
        <f>SUMIFS(Calculations!BI$45:BI$73,Calculations!$G$45:$G$73,1,Calculations!$B$45:$B$73,$B100)</f>
        <v>60034.222467550659</v>
      </c>
      <c r="BE100" s="116">
        <f>SUMIFS(Calculations!BJ$45:BJ$73,Calculations!$G$45:$G$73,1,Calculations!$B$45:$B$73,$B100)</f>
        <v>60034.222467550659</v>
      </c>
      <c r="BF100" s="116">
        <f>SUMIFS(Calculations!BK$45:BK$73,Calculations!$G$45:$G$73,1,Calculations!$B$45:$B$73,$B100)</f>
        <v>60034.222467550659</v>
      </c>
      <c r="BG100" s="116">
        <f>SUMIFS(Calculations!BL$45:BL$73,Calculations!$G$45:$G$73,1,Calculations!$B$45:$B$73,$B100)</f>
        <v>60034.222467550659</v>
      </c>
      <c r="BH100" s="116">
        <f>SUMIFS(Calculations!BM$45:BM$73,Calculations!$G$45:$G$73,1,Calculations!$B$45:$B$73,$B100)</f>
        <v>60034.222467550659</v>
      </c>
      <c r="BI100" s="116">
        <f>SUMIFS(Calculations!BN$45:BN$73,Calculations!$G$45:$G$73,1,Calculations!$B$45:$B$73,$B100)</f>
        <v>60034.222467550659</v>
      </c>
      <c r="BJ100" s="116">
        <f>SUMIFS(Calculations!BO$45:BO$73,Calculations!$G$45:$G$73,1,Calculations!$B$45:$B$73,$B100)</f>
        <v>60034.222467550659</v>
      </c>
      <c r="BK100" s="116">
        <f>SUMIFS(Calculations!BP$45:BP$73,Calculations!$G$45:$G$73,1,Calculations!$B$45:$B$73,$B100)</f>
        <v>60034.222467550659</v>
      </c>
      <c r="BL100" s="116">
        <f>SUMIFS(Calculations!BQ$45:BQ$73,Calculations!$G$45:$G$73,1,Calculations!$B$45:$B$73,$B100)</f>
        <v>60034.222467550659</v>
      </c>
      <c r="BM100" s="116">
        <f>SUMIFS(Calculations!BR$45:BR$73,Calculations!$G$45:$G$73,1,Calculations!$B$45:$B$73,$B100)</f>
        <v>60034.222467550659</v>
      </c>
      <c r="BN100" s="116">
        <f>SUMIFS(Calculations!BS$45:BS$73,Calculations!$G$45:$G$73,1,Calculations!$B$45:$B$73,$B100)</f>
        <v>60034.222467550659</v>
      </c>
      <c r="BO100" s="116">
        <f>SUMIFS(Calculations!BT$45:BT$73,Calculations!$G$45:$G$73,1,Calculations!$B$45:$B$73,$B100)</f>
        <v>60034.222467550659</v>
      </c>
      <c r="BP100" s="116">
        <f>SUMIFS(Calculations!BU$45:BU$73,Calculations!$G$45:$G$73,1,Calculations!$B$45:$B$73,$B100)</f>
        <v>60034.222467550659</v>
      </c>
      <c r="BQ100" s="116">
        <f>SUMIFS(Calculations!BV$45:BV$73,Calculations!$G$45:$G$73,1,Calculations!$B$45:$B$73,$B100)</f>
        <v>60034.222467550659</v>
      </c>
      <c r="BR100" s="116">
        <f>SUMIFS(Calculations!BW$45:BW$73,Calculations!$G$45:$G$73,1,Calculations!$B$45:$B$73,$B100)</f>
        <v>60034.222467550659</v>
      </c>
      <c r="BS100" s="116">
        <f>SUMIFS(Calculations!BX$45:BX$73,Calculations!$G$45:$G$73,1,Calculations!$B$45:$B$73,$B100)</f>
        <v>60034.222467550659</v>
      </c>
      <c r="BT100" s="116">
        <f>SUMIFS(Calculations!BY$45:BY$73,Calculations!$G$45:$G$73,1,Calculations!$B$45:$B$73,$B100)</f>
        <v>60034.222467550659</v>
      </c>
      <c r="BU100" s="116">
        <f>SUMIFS(Calculations!BZ$45:BZ$73,Calculations!$G$45:$G$73,1,Calculations!$B$45:$B$73,$B100)</f>
        <v>60034.222467550659</v>
      </c>
      <c r="BV100" s="116">
        <f>SUMIFS(Calculations!CA$45:CA$73,Calculations!$G$45:$G$73,1,Calculations!$B$45:$B$73,$B100)</f>
        <v>60034.222467550659</v>
      </c>
      <c r="BW100" s="116">
        <f>SUMIFS(Calculations!CB$45:CB$73,Calculations!$G$45:$G$73,1,Calculations!$B$45:$B$73,$B100)</f>
        <v>60034.222467550659</v>
      </c>
      <c r="BX100" s="116">
        <f>SUMIFS(Calculations!CC$45:CC$73,Calculations!$G$45:$G$73,1,Calculations!$B$45:$B$73,$B100)</f>
        <v>60034.222467550659</v>
      </c>
      <c r="BY100" s="116">
        <f>SUMIFS(Calculations!CD$45:CD$73,Calculations!$G$45:$G$73,1,Calculations!$B$45:$B$73,$B100)</f>
        <v>60034.222467550659</v>
      </c>
      <c r="BZ100" s="116">
        <f>SUMIFS(Calculations!CE$45:CE$73,Calculations!$G$45:$G$73,1,Calculations!$B$45:$B$73,$B100)</f>
        <v>60034.222467550659</v>
      </c>
      <c r="CA100" s="116">
        <f>SUMIFS(Calculations!CF$45:CF$73,Calculations!$G$45:$G$73,1,Calculations!$B$45:$B$73,$B100)</f>
        <v>60034.222467550659</v>
      </c>
      <c r="CB100" s="116">
        <f>SUMIFS(Calculations!CG$45:CG$73,Calculations!$G$45:$G$73,1,Calculations!$B$45:$B$73,$B100)</f>
        <v>55261.113360259609</v>
      </c>
      <c r="CC100" s="116">
        <f>SUMIFS(Calculations!CH$45:CH$73,Calculations!$G$45:$G$73,1,Calculations!$B$45:$B$73,$B100)</f>
        <v>55261.113360259609</v>
      </c>
      <c r="CD100" s="116">
        <f>SUMIFS(Calculations!CI$45:CI$73,Calculations!$G$45:$G$73,1,Calculations!$B$45:$B$73,$B100)</f>
        <v>55261.113360259609</v>
      </c>
      <c r="CE100" s="116">
        <f>SUMIFS(Calculations!CJ$45:CJ$73,Calculations!$G$45:$G$73,1,Calculations!$B$45:$B$73,$B100)</f>
        <v>55261.113360259609</v>
      </c>
      <c r="CF100" s="116">
        <f>SUMIFS(Calculations!CK$45:CK$73,Calculations!$G$45:$G$73,1,Calculations!$B$45:$B$73,$B100)</f>
        <v>55261.113360259609</v>
      </c>
      <c r="CG100" s="116">
        <f>SUMIFS(Calculations!CL$45:CL$73,Calculations!$G$45:$G$73,1,Calculations!$B$45:$B$73,$B100)</f>
        <v>55261.113360259609</v>
      </c>
      <c r="CH100" s="116">
        <f>SUMIFS(Calculations!CM$45:CM$73,Calculations!$G$45:$G$73,1,Calculations!$B$45:$B$73,$B100)</f>
        <v>55261.113360259609</v>
      </c>
      <c r="CI100" s="116">
        <f>SUMIFS(Calculations!CN$45:CN$73,Calculations!$G$45:$G$73,1,Calculations!$B$45:$B$73,$B100)</f>
        <v>55261.113360259609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89999084444715716"/>
  </sheetPr>
  <dimension ref="A2:CN85"/>
  <sheetViews>
    <sheetView showGridLines="0" zoomScale="70" zoomScaleNormal="70" workbookViewId="0">
      <pane xSplit="1" topLeftCell="B1" activePane="topRight" state="frozen"/>
      <selection pane="topRight" activeCell="H1" sqref="H1:AV1048576"/>
    </sheetView>
  </sheetViews>
  <sheetFormatPr defaultRowHeight="13.8"/>
  <cols>
    <col min="1" max="1" width="66" customWidth="1"/>
    <col min="2" max="2" width="50.59765625" customWidth="1"/>
    <col min="3" max="4" width="25.59765625" customWidth="1"/>
    <col min="5" max="5" width="20.59765625" customWidth="1"/>
    <col min="6" max="6" width="11.09765625" customWidth="1"/>
    <col min="7" max="7" width="9.69921875" customWidth="1"/>
    <col min="8" max="16" width="12.296875" hidden="1" customWidth="1"/>
    <col min="17" max="17" width="7.69921875" hidden="1" customWidth="1"/>
    <col min="18" max="19" width="12.296875" hidden="1" customWidth="1"/>
    <col min="20" max="21" width="8.796875" hidden="1" customWidth="1"/>
    <col min="22" max="22" width="8.69921875" hidden="1" customWidth="1"/>
    <col min="23" max="28" width="8.796875" hidden="1" customWidth="1"/>
    <col min="29" max="29" width="8.69921875" hidden="1" customWidth="1"/>
    <col min="30" max="35" width="8.796875" hidden="1" customWidth="1"/>
    <col min="36" max="36" width="8.69921875" hidden="1" customWidth="1"/>
    <col min="37" max="42" width="8.796875" hidden="1" customWidth="1"/>
    <col min="43" max="43" width="8.69921875" hidden="1" customWidth="1"/>
    <col min="44" max="45" width="8.796875" hidden="1" customWidth="1"/>
    <col min="46" max="46" width="9.19921875" hidden="1" customWidth="1"/>
    <col min="47" max="48" width="8.796875" hidden="1" customWidth="1"/>
    <col min="49" max="49" width="8.796875" customWidth="1"/>
  </cols>
  <sheetData>
    <row r="2" spans="1:92" ht="14.4">
      <c r="A2" s="1" t="s">
        <v>508</v>
      </c>
      <c r="B2" s="1"/>
      <c r="C2" s="1"/>
      <c r="D2" s="1"/>
      <c r="S2" s="2"/>
    </row>
    <row r="3" spans="1:92" ht="14.4">
      <c r="A3" s="1"/>
      <c r="B3" s="1"/>
      <c r="C3" s="1"/>
      <c r="D3" s="1"/>
    </row>
    <row r="4" spans="1:92" ht="27.6">
      <c r="A4" s="112" t="s">
        <v>56</v>
      </c>
      <c r="B4" s="112" t="s">
        <v>57</v>
      </c>
      <c r="C4" s="112" t="s">
        <v>58</v>
      </c>
      <c r="D4" s="112" t="s">
        <v>59</v>
      </c>
      <c r="E4" s="112" t="s">
        <v>1</v>
      </c>
      <c r="F4" s="103" t="s">
        <v>60</v>
      </c>
      <c r="G4" s="103" t="s">
        <v>61</v>
      </c>
      <c r="H4" s="118">
        <v>44095</v>
      </c>
      <c r="I4" s="118">
        <v>44096</v>
      </c>
      <c r="J4" s="118">
        <v>44097</v>
      </c>
      <c r="K4" s="118">
        <v>44098</v>
      </c>
      <c r="L4" s="118">
        <v>44099</v>
      </c>
      <c r="M4" s="118">
        <v>44100</v>
      </c>
      <c r="N4" s="118">
        <v>44101</v>
      </c>
      <c r="O4" s="118">
        <v>44102</v>
      </c>
      <c r="P4" s="118">
        <v>44103</v>
      </c>
      <c r="Q4" s="118">
        <v>44104</v>
      </c>
      <c r="R4" s="118">
        <v>44105</v>
      </c>
      <c r="S4" s="118">
        <v>44106</v>
      </c>
      <c r="T4" s="118">
        <v>44107</v>
      </c>
      <c r="U4" s="118">
        <v>44108</v>
      </c>
      <c r="V4" s="118">
        <v>44109</v>
      </c>
      <c r="W4" s="118">
        <v>44110</v>
      </c>
      <c r="X4" s="118">
        <v>44111</v>
      </c>
      <c r="Y4" s="118">
        <v>44112</v>
      </c>
      <c r="Z4" s="118">
        <v>44113</v>
      </c>
      <c r="AA4" s="118">
        <v>44114</v>
      </c>
      <c r="AB4" s="118">
        <v>44115</v>
      </c>
      <c r="AC4" s="118">
        <v>44116</v>
      </c>
      <c r="AD4" s="118">
        <v>44117</v>
      </c>
      <c r="AE4" s="118">
        <v>44118</v>
      </c>
      <c r="AF4" s="118">
        <v>44119</v>
      </c>
      <c r="AG4" s="118">
        <v>44120</v>
      </c>
      <c r="AH4" s="118">
        <v>44121</v>
      </c>
      <c r="AI4" s="118">
        <v>44122</v>
      </c>
      <c r="AJ4" s="118">
        <v>44123</v>
      </c>
      <c r="AK4" s="118">
        <v>44124</v>
      </c>
      <c r="AL4" s="118">
        <v>44125</v>
      </c>
      <c r="AM4" s="118">
        <v>44126</v>
      </c>
      <c r="AN4" s="118">
        <v>44127</v>
      </c>
      <c r="AO4" s="118">
        <v>44128</v>
      </c>
      <c r="AP4" s="118">
        <v>44129</v>
      </c>
      <c r="AQ4" s="118">
        <v>44130</v>
      </c>
      <c r="AR4" s="118">
        <v>44131</v>
      </c>
      <c r="AS4" s="118">
        <v>44132</v>
      </c>
      <c r="AT4" s="118">
        <v>44133</v>
      </c>
      <c r="AU4" s="118">
        <v>44134</v>
      </c>
      <c r="AV4" s="118">
        <v>44135</v>
      </c>
      <c r="AW4" s="118">
        <v>44136</v>
      </c>
      <c r="AX4" s="118">
        <v>44137</v>
      </c>
      <c r="AY4" s="118">
        <v>44138</v>
      </c>
      <c r="AZ4" s="118">
        <v>44139</v>
      </c>
      <c r="BA4" s="118">
        <v>44140</v>
      </c>
      <c r="BB4" s="118">
        <v>44141</v>
      </c>
      <c r="BC4" s="118">
        <v>44142</v>
      </c>
      <c r="BD4" s="118">
        <v>44143</v>
      </c>
      <c r="BE4" s="118">
        <v>44144</v>
      </c>
      <c r="BF4" s="118">
        <v>44145</v>
      </c>
      <c r="BG4" s="118">
        <v>44146</v>
      </c>
      <c r="BH4" s="118">
        <v>44147</v>
      </c>
      <c r="BI4" s="118">
        <v>44148</v>
      </c>
      <c r="BJ4" s="118">
        <v>44149</v>
      </c>
      <c r="BK4" s="118">
        <v>44150</v>
      </c>
      <c r="BL4" s="118">
        <v>44151</v>
      </c>
      <c r="BM4" s="118">
        <v>44152</v>
      </c>
      <c r="BN4" s="118">
        <v>44153</v>
      </c>
      <c r="BO4" s="118">
        <v>44154</v>
      </c>
      <c r="BP4" s="118">
        <v>44155</v>
      </c>
      <c r="BQ4" s="118">
        <v>44156</v>
      </c>
      <c r="BR4" s="118">
        <v>44157</v>
      </c>
      <c r="BS4" s="118">
        <v>44158</v>
      </c>
      <c r="BT4" s="118">
        <v>44159</v>
      </c>
      <c r="BU4" s="118">
        <v>44160</v>
      </c>
      <c r="BV4" s="118">
        <v>44161</v>
      </c>
      <c r="BW4" s="118">
        <v>44162</v>
      </c>
      <c r="BX4" s="118">
        <v>44163</v>
      </c>
      <c r="BY4" s="118">
        <v>44164</v>
      </c>
      <c r="BZ4" s="118">
        <v>44165</v>
      </c>
      <c r="CA4" s="118">
        <v>44166</v>
      </c>
      <c r="CB4" s="118">
        <v>44167</v>
      </c>
      <c r="CC4" s="118">
        <v>44168</v>
      </c>
      <c r="CD4" s="118">
        <v>44169</v>
      </c>
      <c r="CE4" s="118">
        <v>44170</v>
      </c>
      <c r="CF4" s="118">
        <v>44171</v>
      </c>
      <c r="CG4" s="118">
        <v>44172</v>
      </c>
      <c r="CH4" s="118">
        <v>44173</v>
      </c>
      <c r="CI4" s="118">
        <v>44174</v>
      </c>
      <c r="CJ4" s="118">
        <v>44175</v>
      </c>
      <c r="CK4" s="118">
        <v>44176</v>
      </c>
      <c r="CL4" s="118">
        <v>44177</v>
      </c>
      <c r="CM4" s="118">
        <v>44178</v>
      </c>
      <c r="CN4" s="118">
        <v>44179</v>
      </c>
    </row>
    <row r="5" spans="1:92">
      <c r="A5" s="98" t="s">
        <v>62</v>
      </c>
      <c r="B5" s="101" t="s">
        <v>39</v>
      </c>
      <c r="C5" s="101" t="s">
        <v>63</v>
      </c>
      <c r="D5" s="101" t="s">
        <v>64</v>
      </c>
      <c r="E5" s="98" t="s">
        <v>15</v>
      </c>
      <c r="F5" s="98">
        <v>1</v>
      </c>
      <c r="G5" s="98">
        <v>1</v>
      </c>
      <c r="H5" s="119">
        <f>'Booking data calculations'!$L$9</f>
        <v>0</v>
      </c>
      <c r="I5" s="119">
        <f>'Booking data calculations'!$L$9</f>
        <v>0</v>
      </c>
      <c r="J5" s="119">
        <f>'Booking data calculations'!$L$9</f>
        <v>0</v>
      </c>
      <c r="K5" s="119">
        <f>'Booking data calculations'!$L$9</f>
        <v>0</v>
      </c>
      <c r="L5" s="119">
        <f>'Booking data calculations'!$L$9</f>
        <v>0</v>
      </c>
      <c r="M5" s="119">
        <f>'Booking data calculations'!$L$9</f>
        <v>0</v>
      </c>
      <c r="N5" s="119">
        <f>'Booking data calculations'!$L$9</f>
        <v>0</v>
      </c>
      <c r="O5" s="119">
        <f>'Booking data calculations'!$L$9</f>
        <v>0</v>
      </c>
      <c r="P5" s="119">
        <f>'Booking data calculations'!$L$9</f>
        <v>0</v>
      </c>
      <c r="Q5" s="119">
        <f>'Booking data calculations'!$L$9</f>
        <v>0</v>
      </c>
      <c r="R5" s="119">
        <f>'Booking data calculations'!$L$9</f>
        <v>0</v>
      </c>
      <c r="S5" s="119">
        <f>'Booking data calculations'!$L$9</f>
        <v>0</v>
      </c>
      <c r="T5" s="119">
        <f>'Booking data calculations'!$L$9</f>
        <v>0</v>
      </c>
      <c r="U5" s="119">
        <f>'Booking data calculations'!$L$9</f>
        <v>0</v>
      </c>
      <c r="V5" s="119">
        <f>'Booking data calculations'!$L$9</f>
        <v>0</v>
      </c>
      <c r="W5" s="119">
        <f>'Booking data calculations'!$L$9</f>
        <v>0</v>
      </c>
      <c r="X5" s="119">
        <f>'Booking data calculations'!$L$9</f>
        <v>0</v>
      </c>
      <c r="Y5" s="119">
        <f>'Booking data calculations'!$L$9</f>
        <v>0</v>
      </c>
      <c r="Z5" s="119">
        <f>'Booking data calculations'!$L$9</f>
        <v>0</v>
      </c>
      <c r="AA5" s="119">
        <f>'Booking data calculations'!$L$9</f>
        <v>0</v>
      </c>
      <c r="AB5" s="119">
        <f>'Booking data calculations'!$L$9</f>
        <v>0</v>
      </c>
      <c r="AC5" s="119">
        <f>'Booking data calculations'!$L$9</f>
        <v>0</v>
      </c>
      <c r="AD5" s="119">
        <f>'Booking data calculations'!$L$9</f>
        <v>0</v>
      </c>
      <c r="AE5" s="119">
        <f>'Booking data calculations'!$L$9</f>
        <v>0</v>
      </c>
      <c r="AF5" s="119">
        <f>'Booking data calculations'!$L$9</f>
        <v>0</v>
      </c>
      <c r="AG5" s="119">
        <f>'Booking data calculations'!$L$9</f>
        <v>0</v>
      </c>
      <c r="AH5" s="119">
        <f>'Booking data calculations'!$L$9</f>
        <v>0</v>
      </c>
      <c r="AI5" s="119">
        <f>'Booking data calculations'!$L$9</f>
        <v>0</v>
      </c>
      <c r="AJ5" s="119">
        <f>'Booking data calculations'!$L$9</f>
        <v>0</v>
      </c>
      <c r="AK5" s="119">
        <f>'Booking data calculations'!$L$9</f>
        <v>0</v>
      </c>
      <c r="AL5" s="119">
        <f>'Booking data calculations'!$L$9</f>
        <v>0</v>
      </c>
      <c r="AM5" s="119">
        <f>'Booking data calculations'!$L$9</f>
        <v>0</v>
      </c>
      <c r="AN5" s="119">
        <f>'Booking data calculations'!$L$9</f>
        <v>0</v>
      </c>
      <c r="AO5" s="119">
        <f>'Booking data calculations'!$L$9</f>
        <v>0</v>
      </c>
      <c r="AP5" s="119">
        <f>'Booking data calculations'!$L$9</f>
        <v>0</v>
      </c>
      <c r="AQ5" s="119">
        <f>'Booking data calculations'!$L$9</f>
        <v>0</v>
      </c>
      <c r="AR5" s="119">
        <f>'Booking data calculations'!$L$9</f>
        <v>0</v>
      </c>
      <c r="AS5" s="119">
        <f>'Booking data calculations'!$L$9</f>
        <v>0</v>
      </c>
      <c r="AT5" s="119">
        <f>'Booking data calculations'!$L$9</f>
        <v>0</v>
      </c>
      <c r="AU5" s="119">
        <f>'Booking data calculations'!$L$9</f>
        <v>0</v>
      </c>
      <c r="AV5" s="119">
        <f>'Booking data calculations'!$L$9</f>
        <v>0</v>
      </c>
      <c r="AW5" s="119">
        <f>'Booking data calculations'!$L$9</f>
        <v>0</v>
      </c>
      <c r="AX5" s="119">
        <f>'Booking data calculations'!$L$9</f>
        <v>0</v>
      </c>
      <c r="AY5" s="119">
        <f>'Booking data calculations'!$L$9</f>
        <v>0</v>
      </c>
      <c r="AZ5" s="119">
        <f>'Booking data calculations'!$L$9</f>
        <v>0</v>
      </c>
      <c r="BA5" s="119">
        <f>'Booking data calculations'!$L$9</f>
        <v>0</v>
      </c>
      <c r="BB5" s="119">
        <f>'Booking data calculations'!$L$9</f>
        <v>0</v>
      </c>
      <c r="BC5" s="119">
        <f>'Booking data calculations'!$L$9</f>
        <v>0</v>
      </c>
      <c r="BD5" s="119">
        <f>'Booking data calculations'!$L$9</f>
        <v>0</v>
      </c>
      <c r="BE5" s="119">
        <f>'Booking data calculations'!$L$9</f>
        <v>0</v>
      </c>
      <c r="BF5" s="119">
        <f>'Booking data calculations'!$L$9</f>
        <v>0</v>
      </c>
      <c r="BG5" s="119">
        <f>'Booking data calculations'!$L$9</f>
        <v>0</v>
      </c>
      <c r="BH5" s="119">
        <f>'Booking data calculations'!$L$9</f>
        <v>0</v>
      </c>
      <c r="BI5" s="119">
        <f>'Booking data calculations'!$L$9</f>
        <v>0</v>
      </c>
      <c r="BJ5" s="119">
        <f>'Booking data calculations'!$L$9</f>
        <v>0</v>
      </c>
      <c r="BK5" s="119">
        <f>'Booking data calculations'!$L$9</f>
        <v>0</v>
      </c>
      <c r="BL5" s="119">
        <f>'Booking data calculations'!$L$9</f>
        <v>0</v>
      </c>
      <c r="BM5" s="119">
        <f>'Booking data calculations'!$L$9</f>
        <v>0</v>
      </c>
      <c r="BN5" s="119">
        <f>'Booking data calculations'!$L$9</f>
        <v>0</v>
      </c>
      <c r="BO5" s="119">
        <f>'Booking data calculations'!$L$9</f>
        <v>0</v>
      </c>
      <c r="BP5" s="119">
        <f>'Booking data calculations'!$L$9</f>
        <v>0</v>
      </c>
      <c r="BQ5" s="119">
        <f>'Booking data calculations'!$L$9</f>
        <v>0</v>
      </c>
      <c r="BR5" s="119">
        <f>'Booking data calculations'!$L$9</f>
        <v>0</v>
      </c>
      <c r="BS5" s="119">
        <f>'Booking data calculations'!$L$9</f>
        <v>0</v>
      </c>
      <c r="BT5" s="119">
        <f>'Booking data calculations'!$L$9</f>
        <v>0</v>
      </c>
      <c r="BU5" s="119">
        <f>'Booking data calculations'!$L$9</f>
        <v>0</v>
      </c>
      <c r="BV5" s="119">
        <f>'Booking data calculations'!$L$9</f>
        <v>0</v>
      </c>
      <c r="BW5" s="119">
        <f>'Booking data calculations'!$L$9</f>
        <v>0</v>
      </c>
      <c r="BX5" s="119">
        <f>'Booking data calculations'!$L$9</f>
        <v>0</v>
      </c>
      <c r="BY5" s="119">
        <f>'Booking data calculations'!$L$9</f>
        <v>0</v>
      </c>
      <c r="BZ5" s="119">
        <f>'Booking data calculations'!$L$9</f>
        <v>0</v>
      </c>
      <c r="CA5" s="119">
        <f>'Booking data calculations'!$L$9</f>
        <v>0</v>
      </c>
      <c r="CB5" s="119">
        <f>'Booking data calculations'!$L$9</f>
        <v>0</v>
      </c>
      <c r="CC5" s="119">
        <f>'Booking data calculations'!$L$9</f>
        <v>0</v>
      </c>
      <c r="CD5" s="119">
        <f>'Booking data calculations'!$L$9</f>
        <v>0</v>
      </c>
      <c r="CE5" s="119">
        <f>'Booking data calculations'!$L$9</f>
        <v>0</v>
      </c>
      <c r="CF5" s="119">
        <f>'Booking data calculations'!$L$9</f>
        <v>0</v>
      </c>
      <c r="CG5" s="119">
        <f>'Booking data calculations'!$L$9</f>
        <v>0</v>
      </c>
      <c r="CH5" s="119">
        <f>'Booking data calculations'!$L$9</f>
        <v>0</v>
      </c>
      <c r="CI5" s="119">
        <f>'Booking data calculations'!$L$9</f>
        <v>0</v>
      </c>
      <c r="CJ5" s="119">
        <f>'Booking data calculations'!$L$9</f>
        <v>0</v>
      </c>
      <c r="CK5" s="119">
        <f>'Booking data calculations'!$L$9</f>
        <v>0</v>
      </c>
      <c r="CL5" s="119">
        <f>'Booking data calculations'!$L$9</f>
        <v>0</v>
      </c>
      <c r="CM5" s="119">
        <f>'Booking data calculations'!$L$9</f>
        <v>0</v>
      </c>
      <c r="CN5" s="119">
        <f>'Booking data calculations'!$L$9</f>
        <v>0</v>
      </c>
    </row>
    <row r="6" spans="1:92">
      <c r="A6" s="98" t="s">
        <v>65</v>
      </c>
      <c r="B6" s="101" t="s">
        <v>38</v>
      </c>
      <c r="C6" s="101" t="s">
        <v>63</v>
      </c>
      <c r="D6" s="101" t="s">
        <v>64</v>
      </c>
      <c r="E6" s="98" t="s">
        <v>15</v>
      </c>
      <c r="F6" s="98">
        <v>0</v>
      </c>
      <c r="G6" s="98">
        <v>1</v>
      </c>
      <c r="H6" s="119">
        <f>'Booking data calculations'!$L$11-H5</f>
        <v>0</v>
      </c>
      <c r="I6" s="119">
        <f>'Booking data calculations'!$L$11-I5</f>
        <v>0</v>
      </c>
      <c r="J6" s="119">
        <f>'Booking data calculations'!$L$11-J5</f>
        <v>0</v>
      </c>
      <c r="K6" s="119">
        <f>'Booking data calculations'!$L$11-K5</f>
        <v>0</v>
      </c>
      <c r="L6" s="119">
        <f>'Booking data calculations'!$L$11-L5</f>
        <v>0</v>
      </c>
      <c r="M6" s="119">
        <f>'Booking data calculations'!$L$11-M5</f>
        <v>0</v>
      </c>
      <c r="N6" s="119">
        <f>'Booking data calculations'!$L$11-N5</f>
        <v>0</v>
      </c>
      <c r="O6" s="119">
        <f>'Booking data calculations'!$L$11-O5</f>
        <v>0</v>
      </c>
      <c r="P6" s="119">
        <f>'Booking data calculations'!$L$11-P5</f>
        <v>0</v>
      </c>
      <c r="Q6" s="119">
        <f>'Booking data calculations'!$L$11-Q5</f>
        <v>0</v>
      </c>
      <c r="R6" s="119">
        <f>'Booking data calculations'!$L$11-R5</f>
        <v>0</v>
      </c>
      <c r="S6" s="119">
        <f>'Booking data calculations'!$L$11-S5</f>
        <v>0</v>
      </c>
      <c r="T6" s="119">
        <f>'Booking data calculations'!$L$11-T5</f>
        <v>0</v>
      </c>
      <c r="U6" s="119">
        <f>'Booking data calculations'!$L$11-U5</f>
        <v>0</v>
      </c>
      <c r="V6" s="119">
        <f>'Booking data calculations'!$L$11-V5</f>
        <v>0</v>
      </c>
      <c r="W6" s="119">
        <f>'Booking data calculations'!$L$11-W5</f>
        <v>0</v>
      </c>
      <c r="X6" s="119">
        <f>'Booking data calculations'!$L$11-X5</f>
        <v>0</v>
      </c>
      <c r="Y6" s="119">
        <f>'Booking data calculations'!$L$11-Y5</f>
        <v>0</v>
      </c>
      <c r="Z6" s="119">
        <f>'Booking data calculations'!$L$11-Z5</f>
        <v>0</v>
      </c>
      <c r="AA6" s="119">
        <f>'Booking data calculations'!$L$11-AA5</f>
        <v>0</v>
      </c>
      <c r="AB6" s="119">
        <f>'Booking data calculations'!$L$11-AB5</f>
        <v>0</v>
      </c>
      <c r="AC6" s="119">
        <f>'Booking data calculations'!$L$11-AC5</f>
        <v>0</v>
      </c>
      <c r="AD6" s="119">
        <f>'Booking data calculations'!$L$11-AD5</f>
        <v>0</v>
      </c>
      <c r="AE6" s="119">
        <f>'Booking data calculations'!$L$11-AE5</f>
        <v>0</v>
      </c>
      <c r="AF6" s="119">
        <f>'Booking data calculations'!$L$11-AF5</f>
        <v>0</v>
      </c>
      <c r="AG6" s="119">
        <f>'Booking data calculations'!$L$11-AG5</f>
        <v>0</v>
      </c>
      <c r="AH6" s="119">
        <f>'Booking data calculations'!$L$11-AH5</f>
        <v>0</v>
      </c>
      <c r="AI6" s="119">
        <f>'Booking data calculations'!$L$11-AI5</f>
        <v>0</v>
      </c>
      <c r="AJ6" s="119">
        <f>'Booking data calculations'!$L$11-AJ5</f>
        <v>0</v>
      </c>
      <c r="AK6" s="119">
        <f>'Booking data calculations'!$L$11-AK5</f>
        <v>0</v>
      </c>
      <c r="AL6" s="119">
        <f>'Booking data calculations'!$L$11-AL5</f>
        <v>0</v>
      </c>
      <c r="AM6" s="119">
        <f>'Booking data calculations'!$L$11-AM5</f>
        <v>0</v>
      </c>
      <c r="AN6" s="119">
        <f>'Booking data calculations'!$L$11-AN5</f>
        <v>0</v>
      </c>
      <c r="AO6" s="119">
        <f>'Booking data calculations'!$L$11-AO5</f>
        <v>0</v>
      </c>
      <c r="AP6" s="119">
        <f>'Booking data calculations'!$L$11-AP5</f>
        <v>0</v>
      </c>
      <c r="AQ6" s="119">
        <f>'Booking data calculations'!$L$11-AQ5</f>
        <v>0</v>
      </c>
      <c r="AR6" s="119">
        <f>'Booking data calculations'!$L$11-AR5</f>
        <v>0</v>
      </c>
      <c r="AS6" s="119">
        <f>'Booking data calculations'!$L$11-AS5</f>
        <v>0</v>
      </c>
      <c r="AT6" s="119">
        <f>'Booking data calculations'!$L$11-AT5</f>
        <v>0</v>
      </c>
      <c r="AU6" s="119">
        <f>'Booking data calculations'!$L$11-AU5</f>
        <v>0</v>
      </c>
      <c r="AV6" s="119">
        <f>'Booking data calculations'!$L$11-AV5</f>
        <v>0</v>
      </c>
      <c r="AW6" s="119">
        <f>'Booking data calculations'!$L$11-AW5</f>
        <v>0</v>
      </c>
      <c r="AX6" s="119">
        <f>'Booking data calculations'!$L$11-AX5</f>
        <v>0</v>
      </c>
      <c r="AY6" s="119">
        <f>'Booking data calculations'!$L$11-AY5</f>
        <v>0</v>
      </c>
      <c r="AZ6" s="119">
        <f>'Booking data calculations'!$L$11-AZ5</f>
        <v>0</v>
      </c>
      <c r="BA6" s="119">
        <f>'Booking data calculations'!$L$11-BA5</f>
        <v>0</v>
      </c>
      <c r="BB6" s="119">
        <f>'Booking data calculations'!$L$11-BB5</f>
        <v>0</v>
      </c>
      <c r="BC6" s="119">
        <f>'Booking data calculations'!$L$11-BC5</f>
        <v>0</v>
      </c>
      <c r="BD6" s="119">
        <f>'Booking data calculations'!$L$11-BD5</f>
        <v>0</v>
      </c>
      <c r="BE6" s="119">
        <f>'Booking data calculations'!$L$11-BE5</f>
        <v>0</v>
      </c>
      <c r="BF6" s="119">
        <f>'Booking data calculations'!$L$11-BF5</f>
        <v>0</v>
      </c>
      <c r="BG6" s="119">
        <f>'Booking data calculations'!$L$11-BG5</f>
        <v>0</v>
      </c>
      <c r="BH6" s="119">
        <f>'Booking data calculations'!$L$11-BH5</f>
        <v>0</v>
      </c>
      <c r="BI6" s="119">
        <f>'Booking data calculations'!$L$11-BI5</f>
        <v>0</v>
      </c>
      <c r="BJ6" s="119">
        <f>'Booking data calculations'!$L$11-BJ5</f>
        <v>0</v>
      </c>
      <c r="BK6" s="119">
        <f>'Booking data calculations'!$L$11-BK5</f>
        <v>0</v>
      </c>
      <c r="BL6" s="119">
        <f>'Booking data calculations'!$L$11-BL5</f>
        <v>0</v>
      </c>
      <c r="BM6" s="119">
        <f>'Booking data calculations'!$L$11-BM5</f>
        <v>0</v>
      </c>
      <c r="BN6" s="119">
        <f>'Booking data calculations'!$L$11-BN5</f>
        <v>0</v>
      </c>
      <c r="BO6" s="119">
        <f>'Booking data calculations'!$L$11-BO5</f>
        <v>0</v>
      </c>
      <c r="BP6" s="119">
        <f>'Booking data calculations'!$L$11-BP5</f>
        <v>0</v>
      </c>
      <c r="BQ6" s="119">
        <f>'Booking data calculations'!$L$11-BQ5</f>
        <v>0</v>
      </c>
      <c r="BR6" s="119">
        <f>'Booking data calculations'!$L$11-BR5</f>
        <v>0</v>
      </c>
      <c r="BS6" s="119">
        <f>'Booking data calculations'!$L$11-BS5</f>
        <v>0</v>
      </c>
      <c r="BT6" s="119">
        <f>'Booking data calculations'!$L$11-BT5</f>
        <v>0</v>
      </c>
      <c r="BU6" s="119">
        <f>'Booking data calculations'!$L$11-BU5</f>
        <v>0</v>
      </c>
      <c r="BV6" s="119">
        <f>'Booking data calculations'!$L$11-BV5</f>
        <v>0</v>
      </c>
      <c r="BW6" s="119">
        <f>'Booking data calculations'!$L$11-BW5</f>
        <v>0</v>
      </c>
      <c r="BX6" s="119">
        <f>'Booking data calculations'!$L$11-BX5</f>
        <v>0</v>
      </c>
      <c r="BY6" s="119">
        <f>'Booking data calculations'!$L$11-BY5</f>
        <v>0</v>
      </c>
      <c r="BZ6" s="119">
        <f>'Booking data calculations'!$L$11-BZ5</f>
        <v>0</v>
      </c>
      <c r="CA6" s="119">
        <f>'Booking data calculations'!$L$11-CA5</f>
        <v>0</v>
      </c>
      <c r="CB6" s="119">
        <f>'Booking data calculations'!$L$11-CB5</f>
        <v>0</v>
      </c>
      <c r="CC6" s="119">
        <f>'Booking data calculations'!$L$11-CC5</f>
        <v>0</v>
      </c>
      <c r="CD6" s="119">
        <f>'Booking data calculations'!$L$11-CD5</f>
        <v>0</v>
      </c>
      <c r="CE6" s="119">
        <f>'Booking data calculations'!$L$11-CE5</f>
        <v>0</v>
      </c>
      <c r="CF6" s="119">
        <f>'Booking data calculations'!$L$11-CF5</f>
        <v>0</v>
      </c>
      <c r="CG6" s="119">
        <f>'Booking data calculations'!$L$11-CG5</f>
        <v>0</v>
      </c>
      <c r="CH6" s="119">
        <f>'Booking data calculations'!$L$11-CH5</f>
        <v>0</v>
      </c>
      <c r="CI6" s="119">
        <f>'Booking data calculations'!$L$11-CI5</f>
        <v>0</v>
      </c>
      <c r="CJ6" s="119">
        <f>'Booking data calculations'!$L$11-CJ5</f>
        <v>0</v>
      </c>
      <c r="CK6" s="119">
        <f>'Booking data calculations'!$L$11-CK5</f>
        <v>0</v>
      </c>
      <c r="CL6" s="119">
        <f>'Booking data calculations'!$L$11-CL5</f>
        <v>0</v>
      </c>
      <c r="CM6" s="119">
        <f>'Booking data calculations'!$L$11-CM5</f>
        <v>0</v>
      </c>
      <c r="CN6" s="119">
        <f>'Booking data calculations'!$L$11-CN5</f>
        <v>0</v>
      </c>
    </row>
    <row r="7" spans="1:92">
      <c r="A7" s="98" t="s">
        <v>66</v>
      </c>
      <c r="B7" s="101" t="s">
        <v>41</v>
      </c>
      <c r="C7" s="101" t="s">
        <v>67</v>
      </c>
      <c r="D7" s="101" t="s">
        <v>64</v>
      </c>
      <c r="E7" s="98" t="s">
        <v>15</v>
      </c>
      <c r="F7" s="98">
        <v>1</v>
      </c>
      <c r="G7" s="98">
        <v>1</v>
      </c>
      <c r="H7" s="119">
        <f>'Booking data calculations'!$L$18</f>
        <v>0</v>
      </c>
      <c r="I7" s="119">
        <f>'Booking data calculations'!$L$18</f>
        <v>0</v>
      </c>
      <c r="J7" s="119">
        <f>'Booking data calculations'!$L$18</f>
        <v>0</v>
      </c>
      <c r="K7" s="119">
        <f>'Booking data calculations'!$L$18</f>
        <v>0</v>
      </c>
      <c r="L7" s="119">
        <f>'Booking data calculations'!$L$18</f>
        <v>0</v>
      </c>
      <c r="M7" s="119">
        <f>'Booking data calculations'!$L$18</f>
        <v>0</v>
      </c>
      <c r="N7" s="119">
        <f>'Booking data calculations'!$L$18</f>
        <v>0</v>
      </c>
      <c r="O7" s="119">
        <f>'Booking data calculations'!$L$18</f>
        <v>0</v>
      </c>
      <c r="P7" s="119">
        <f>'Booking data calculations'!$L$18</f>
        <v>0</v>
      </c>
      <c r="Q7" s="119">
        <f>'Booking data calculations'!$L$18</f>
        <v>0</v>
      </c>
      <c r="R7" s="119">
        <f>'Booking data calculations'!$L$18</f>
        <v>0</v>
      </c>
      <c r="S7" s="119">
        <f>'Booking data calculations'!$L$18</f>
        <v>0</v>
      </c>
      <c r="T7" s="119">
        <f>'Booking data calculations'!$L$18</f>
        <v>0</v>
      </c>
      <c r="U7" s="119">
        <f>'Booking data calculations'!$L$18</f>
        <v>0</v>
      </c>
      <c r="V7" s="119">
        <f>'Booking data calculations'!$L$18</f>
        <v>0</v>
      </c>
      <c r="W7" s="119">
        <f>'Booking data calculations'!$L$18</f>
        <v>0</v>
      </c>
      <c r="X7" s="119">
        <f>'Booking data calculations'!$L$18</f>
        <v>0</v>
      </c>
      <c r="Y7" s="119">
        <f>'Booking data calculations'!$L$18</f>
        <v>0</v>
      </c>
      <c r="Z7" s="119">
        <f>'Booking data calculations'!$L$18</f>
        <v>0</v>
      </c>
      <c r="AA7" s="119">
        <f>'Booking data calculations'!$L$18</f>
        <v>0</v>
      </c>
      <c r="AB7" s="119">
        <f>'Booking data calculations'!$L$18</f>
        <v>0</v>
      </c>
      <c r="AC7" s="119">
        <f>'Booking data calculations'!$L$18</f>
        <v>0</v>
      </c>
      <c r="AD7" s="119">
        <f>'Booking data calculations'!$L$18</f>
        <v>0</v>
      </c>
      <c r="AE7" s="119">
        <f>'Booking data calculations'!$L$18</f>
        <v>0</v>
      </c>
      <c r="AF7" s="119">
        <f>'Booking data calculations'!$L$18</f>
        <v>0</v>
      </c>
      <c r="AG7" s="119">
        <f>'Booking data calculations'!$L$18</f>
        <v>0</v>
      </c>
      <c r="AH7" s="119">
        <f>'Booking data calculations'!$L$18</f>
        <v>0</v>
      </c>
      <c r="AI7" s="119">
        <f>'Booking data calculations'!$L$18</f>
        <v>0</v>
      </c>
      <c r="AJ7" s="119">
        <f>'Booking data calculations'!$L$18</f>
        <v>0</v>
      </c>
      <c r="AK7" s="119">
        <f>'Booking data calculations'!$L$18</f>
        <v>0</v>
      </c>
      <c r="AL7" s="119">
        <f>'Booking data calculations'!$L$18</f>
        <v>0</v>
      </c>
      <c r="AM7" s="119">
        <f>'Booking data calculations'!$L$18</f>
        <v>0</v>
      </c>
      <c r="AN7" s="119">
        <f>'Booking data calculations'!$L$18</f>
        <v>0</v>
      </c>
      <c r="AO7" s="119">
        <f>'Booking data calculations'!$L$18</f>
        <v>0</v>
      </c>
      <c r="AP7" s="119">
        <f>'Booking data calculations'!$L$18</f>
        <v>0</v>
      </c>
      <c r="AQ7" s="119">
        <f>'Booking data calculations'!$L$18</f>
        <v>0</v>
      </c>
      <c r="AR7" s="119">
        <f>'Booking data calculations'!$L$18</f>
        <v>0</v>
      </c>
      <c r="AS7" s="119">
        <f>'Booking data calculations'!$L$18</f>
        <v>0</v>
      </c>
      <c r="AT7" s="119">
        <f>'Booking data calculations'!$L$18</f>
        <v>0</v>
      </c>
      <c r="AU7" s="119">
        <f>'Booking data calculations'!$L$18</f>
        <v>0</v>
      </c>
      <c r="AV7" s="119">
        <f>'Booking data calculations'!$L$18</f>
        <v>0</v>
      </c>
      <c r="AW7" s="119">
        <f>'Booking data calculations'!$L$18</f>
        <v>0</v>
      </c>
      <c r="AX7" s="119">
        <f>'Booking data calculations'!$L$18</f>
        <v>0</v>
      </c>
      <c r="AY7" s="119">
        <f>'Booking data calculations'!$L$18</f>
        <v>0</v>
      </c>
      <c r="AZ7" s="119">
        <f>'Booking data calculations'!$L$18</f>
        <v>0</v>
      </c>
      <c r="BA7" s="119">
        <f>'Booking data calculations'!$L$18</f>
        <v>0</v>
      </c>
      <c r="BB7" s="119">
        <f>'Booking data calculations'!$L$18</f>
        <v>0</v>
      </c>
      <c r="BC7" s="119">
        <f>'Booking data calculations'!$L$18</f>
        <v>0</v>
      </c>
      <c r="BD7" s="119">
        <f>'Booking data calculations'!$L$18</f>
        <v>0</v>
      </c>
      <c r="BE7" s="119">
        <f>'Booking data calculations'!$L$18</f>
        <v>0</v>
      </c>
      <c r="BF7" s="119">
        <f>'Booking data calculations'!$L$18</f>
        <v>0</v>
      </c>
      <c r="BG7" s="119">
        <f>'Booking data calculations'!$L$18</f>
        <v>0</v>
      </c>
      <c r="BH7" s="119">
        <f>'Booking data calculations'!$L$18</f>
        <v>0</v>
      </c>
      <c r="BI7" s="119">
        <f>'Booking data calculations'!$L$18</f>
        <v>0</v>
      </c>
      <c r="BJ7" s="119">
        <f>'Booking data calculations'!$L$18</f>
        <v>0</v>
      </c>
      <c r="BK7" s="119">
        <f>'Booking data calculations'!$L$18</f>
        <v>0</v>
      </c>
      <c r="BL7" s="119">
        <f>'Booking data calculations'!$L$18</f>
        <v>0</v>
      </c>
      <c r="BM7" s="119">
        <f>'Booking data calculations'!$L$18</f>
        <v>0</v>
      </c>
      <c r="BN7" s="119">
        <f>'Booking data calculations'!$L$18</f>
        <v>0</v>
      </c>
      <c r="BO7" s="119">
        <f>'Booking data calculations'!$L$18</f>
        <v>0</v>
      </c>
      <c r="BP7" s="119">
        <f>'Booking data calculations'!$L$18</f>
        <v>0</v>
      </c>
      <c r="BQ7" s="119">
        <f>'Booking data calculations'!$L$18</f>
        <v>0</v>
      </c>
      <c r="BR7" s="119">
        <f>'Booking data calculations'!$L$18</f>
        <v>0</v>
      </c>
      <c r="BS7" s="119">
        <f>'Booking data calculations'!$L$18</f>
        <v>0</v>
      </c>
      <c r="BT7" s="119">
        <f>'Booking data calculations'!$L$18</f>
        <v>0</v>
      </c>
      <c r="BU7" s="119">
        <f>'Booking data calculations'!$L$18</f>
        <v>0</v>
      </c>
      <c r="BV7" s="119">
        <f>'Booking data calculations'!$L$18</f>
        <v>0</v>
      </c>
      <c r="BW7" s="119">
        <f>'Booking data calculations'!$L$18</f>
        <v>0</v>
      </c>
      <c r="BX7" s="119">
        <f>'Booking data calculations'!$L$18</f>
        <v>0</v>
      </c>
      <c r="BY7" s="119">
        <f>'Booking data calculations'!$L$18</f>
        <v>0</v>
      </c>
      <c r="BZ7" s="119">
        <f>'Booking data calculations'!$L$18</f>
        <v>0</v>
      </c>
      <c r="CA7" s="119">
        <f>'Booking data calculations'!$L$18</f>
        <v>0</v>
      </c>
      <c r="CB7" s="119">
        <f>'Booking data calculations'!$L$18</f>
        <v>0</v>
      </c>
      <c r="CC7" s="119">
        <f>'Booking data calculations'!$L$18</f>
        <v>0</v>
      </c>
      <c r="CD7" s="119">
        <f>'Booking data calculations'!$L$18</f>
        <v>0</v>
      </c>
      <c r="CE7" s="119">
        <f>'Booking data calculations'!$L$18</f>
        <v>0</v>
      </c>
      <c r="CF7" s="119">
        <f>'Booking data calculations'!$L$18</f>
        <v>0</v>
      </c>
      <c r="CG7" s="119">
        <f>'Booking data calculations'!$L$18</f>
        <v>0</v>
      </c>
      <c r="CH7" s="119">
        <f>'Booking data calculations'!$L$18</f>
        <v>0</v>
      </c>
      <c r="CI7" s="119">
        <f>'Booking data calculations'!$L$18</f>
        <v>0</v>
      </c>
      <c r="CJ7" s="119">
        <f>'Booking data calculations'!$L$18</f>
        <v>0</v>
      </c>
      <c r="CK7" s="119">
        <f>'Booking data calculations'!$L$18</f>
        <v>0</v>
      </c>
      <c r="CL7" s="119">
        <f>'Booking data calculations'!$L$18</f>
        <v>0</v>
      </c>
      <c r="CM7" s="119">
        <f>'Booking data calculations'!$L$18</f>
        <v>0</v>
      </c>
      <c r="CN7" s="119">
        <f>'Booking data calculations'!$L$18</f>
        <v>0</v>
      </c>
    </row>
    <row r="8" spans="1:92">
      <c r="A8" s="98" t="s">
        <v>68</v>
      </c>
      <c r="B8" s="101" t="s">
        <v>40</v>
      </c>
      <c r="C8" s="101" t="s">
        <v>67</v>
      </c>
      <c r="D8" s="101" t="s">
        <v>64</v>
      </c>
      <c r="E8" s="98" t="s">
        <v>15</v>
      </c>
      <c r="F8" s="98">
        <v>0</v>
      </c>
      <c r="G8" s="98">
        <v>1</v>
      </c>
      <c r="H8" s="119">
        <f>'Booking data calculations'!$L$20-H7</f>
        <v>72700.458735466731</v>
      </c>
      <c r="I8" s="119">
        <f>'Booking data calculations'!$L$20-I7</f>
        <v>72700.458735466731</v>
      </c>
      <c r="J8" s="119">
        <f>'Booking data calculations'!$L$20-J7</f>
        <v>72700.458735466731</v>
      </c>
      <c r="K8" s="119">
        <f>'Booking data calculations'!$L$20-K7</f>
        <v>72700.458735466731</v>
      </c>
      <c r="L8" s="119">
        <f>'Booking data calculations'!$L$20-L7</f>
        <v>72700.458735466731</v>
      </c>
      <c r="M8" s="119">
        <f>'Booking data calculations'!$L$20-M7</f>
        <v>72700.458735466731</v>
      </c>
      <c r="N8" s="119">
        <f>'Booking data calculations'!$L$20-N7</f>
        <v>72700.458735466731</v>
      </c>
      <c r="O8" s="119">
        <f>'Booking data calculations'!$L$20-O7</f>
        <v>72700.458735466731</v>
      </c>
      <c r="P8" s="119">
        <f>'Booking data calculations'!$L$20-P7</f>
        <v>72700.458735466731</v>
      </c>
      <c r="Q8" s="119">
        <f>'Booking data calculations'!$L$20-Q7</f>
        <v>72700.458735466731</v>
      </c>
      <c r="R8" s="119">
        <f>'Booking data calculations'!$L$20-R7</f>
        <v>72700.458735466731</v>
      </c>
      <c r="S8" s="119">
        <f>'Booking data calculations'!$L$20-S7</f>
        <v>72700.458735466731</v>
      </c>
      <c r="T8" s="119">
        <f>'Booking data calculations'!$L$20-T7</f>
        <v>72700.458735466731</v>
      </c>
      <c r="U8" s="119">
        <f>'Booking data calculations'!$L$20-U7</f>
        <v>72700.458735466731</v>
      </c>
      <c r="V8" s="119">
        <f>'Booking data calculations'!$L$20-V7</f>
        <v>72700.458735466731</v>
      </c>
      <c r="W8" s="119">
        <f>'Booking data calculations'!$L$20-W7</f>
        <v>72700.458735466731</v>
      </c>
      <c r="X8" s="119">
        <f>'Booking data calculations'!$L$20-X7</f>
        <v>72700.458735466731</v>
      </c>
      <c r="Y8" s="119">
        <f>'Booking data calculations'!$L$20-Y7</f>
        <v>72700.458735466731</v>
      </c>
      <c r="Z8" s="119">
        <f>'Booking data calculations'!$L$20-Z7</f>
        <v>72700.458735466731</v>
      </c>
      <c r="AA8" s="119">
        <f>'Booking data calculations'!$L$20-AA7</f>
        <v>72700.458735466731</v>
      </c>
      <c r="AB8" s="119">
        <f>'Booking data calculations'!$L$20-AB7</f>
        <v>72700.458735466731</v>
      </c>
      <c r="AC8" s="119">
        <f>'Booking data calculations'!$L$20-AC7</f>
        <v>72700.458735466731</v>
      </c>
      <c r="AD8" s="119">
        <f>'Booking data calculations'!$L$20-AD7</f>
        <v>72700.458735466731</v>
      </c>
      <c r="AE8" s="119">
        <f>'Booking data calculations'!$L$20-AE7</f>
        <v>72700.458735466731</v>
      </c>
      <c r="AF8" s="119">
        <f>'Booking data calculations'!$L$20-AF7</f>
        <v>72700.458735466731</v>
      </c>
      <c r="AG8" s="119">
        <f>'Booking data calculations'!$L$20-AG7</f>
        <v>72700.458735466731</v>
      </c>
      <c r="AH8" s="119">
        <f>'Booking data calculations'!$L$20-AH7</f>
        <v>72700.458735466731</v>
      </c>
      <c r="AI8" s="119">
        <f>'Booking data calculations'!$L$20-AI7</f>
        <v>72700.458735466731</v>
      </c>
      <c r="AJ8" s="119">
        <f>'Booking data calculations'!$L$20-AJ7</f>
        <v>72700.458735466731</v>
      </c>
      <c r="AK8" s="119">
        <f>'Booking data calculations'!$L$20-AK7</f>
        <v>72700.458735466731</v>
      </c>
      <c r="AL8" s="119">
        <f>'Booking data calculations'!$L$20-AL7</f>
        <v>72700.458735466731</v>
      </c>
      <c r="AM8" s="119">
        <f>'Booking data calculations'!$L$20-AM7</f>
        <v>72700.458735466731</v>
      </c>
      <c r="AN8" s="119">
        <f>'Booking data calculations'!$L$20-AN7</f>
        <v>72700.458735466731</v>
      </c>
      <c r="AO8" s="119">
        <f>'Booking data calculations'!$L$20-AO7</f>
        <v>72700.458735466731</v>
      </c>
      <c r="AP8" s="119">
        <f>'Booking data calculations'!$L$20-AP7</f>
        <v>72700.458735466731</v>
      </c>
      <c r="AQ8" s="119">
        <f>'Booking data calculations'!$L$20-AQ7</f>
        <v>72700.458735466731</v>
      </c>
      <c r="AR8" s="119">
        <f>'Booking data calculations'!$L$20-AR7</f>
        <v>72700.458735466731</v>
      </c>
      <c r="AS8" s="119">
        <f>'Booking data calculations'!$L$20-AS7</f>
        <v>72700.458735466731</v>
      </c>
      <c r="AT8" s="119">
        <f>'Booking data calculations'!$L$20-AT7</f>
        <v>72700.458735466731</v>
      </c>
      <c r="AU8" s="119">
        <f>'Booking data calculations'!$L$20-AU7</f>
        <v>72700.458735466731</v>
      </c>
      <c r="AV8" s="119">
        <f>'Booking data calculations'!$L$20-AV7</f>
        <v>72700.458735466731</v>
      </c>
      <c r="AW8" s="119">
        <f>'Booking data calculations'!$L$20-AW7</f>
        <v>72700.458735466731</v>
      </c>
      <c r="AX8" s="119">
        <f>'Booking data calculations'!$L$20-AX7</f>
        <v>72700.458735466731</v>
      </c>
      <c r="AY8" s="119">
        <f>'Booking data calculations'!$L$20-AY7</f>
        <v>72700.458735466731</v>
      </c>
      <c r="AZ8" s="119">
        <f>'Booking data calculations'!$L$20-AZ7</f>
        <v>72700.458735466731</v>
      </c>
      <c r="BA8" s="119">
        <f>'Booking data calculations'!$L$20-BA7</f>
        <v>72700.458735466731</v>
      </c>
      <c r="BB8" s="119">
        <f>'Booking data calculations'!$L$20-BB7</f>
        <v>72700.458735466731</v>
      </c>
      <c r="BC8" s="119">
        <f>'Booking data calculations'!$L$20-BC7</f>
        <v>72700.458735466731</v>
      </c>
      <c r="BD8" s="119">
        <f>'Booking data calculations'!$L$20-BD7</f>
        <v>72700.458735466731</v>
      </c>
      <c r="BE8" s="119">
        <f>'Booking data calculations'!$L$20-BE7</f>
        <v>72700.458735466731</v>
      </c>
      <c r="BF8" s="119">
        <f>'Booking data calculations'!$L$20-BF7</f>
        <v>72700.458735466731</v>
      </c>
      <c r="BG8" s="119">
        <f>'Booking data calculations'!$L$20-BG7</f>
        <v>72700.458735466731</v>
      </c>
      <c r="BH8" s="119">
        <f>'Booking data calculations'!$L$20-BH7</f>
        <v>72700.458735466731</v>
      </c>
      <c r="BI8" s="119">
        <f>'Booking data calculations'!$L$20-BI7</f>
        <v>72700.458735466731</v>
      </c>
      <c r="BJ8" s="119">
        <f>'Booking data calculations'!$L$20-BJ7</f>
        <v>72700.458735466731</v>
      </c>
      <c r="BK8" s="119">
        <f>'Booking data calculations'!$L$20-BK7</f>
        <v>72700.458735466731</v>
      </c>
      <c r="BL8" s="119">
        <f>'Booking data calculations'!$L$20-BL7</f>
        <v>72700.458735466731</v>
      </c>
      <c r="BM8" s="119">
        <f>'Booking data calculations'!$L$20-BM7</f>
        <v>72700.458735466731</v>
      </c>
      <c r="BN8" s="119">
        <f>'Booking data calculations'!$L$20-BN7</f>
        <v>72700.458735466731</v>
      </c>
      <c r="BO8" s="119">
        <f>'Booking data calculations'!$L$20-BO7</f>
        <v>72700.458735466731</v>
      </c>
      <c r="BP8" s="119">
        <f>'Booking data calculations'!$L$20-BP7</f>
        <v>72700.458735466731</v>
      </c>
      <c r="BQ8" s="119">
        <f>'Booking data calculations'!$L$20-BQ7</f>
        <v>72700.458735466731</v>
      </c>
      <c r="BR8" s="119">
        <f>'Booking data calculations'!$L$20-BR7</f>
        <v>72700.458735466731</v>
      </c>
      <c r="BS8" s="119">
        <f>'Booking data calculations'!$L$20-BS7</f>
        <v>72700.458735466731</v>
      </c>
      <c r="BT8" s="119">
        <f>'Booking data calculations'!$L$20-BT7</f>
        <v>72700.458735466731</v>
      </c>
      <c r="BU8" s="119">
        <f>'Booking data calculations'!$L$20-BU7</f>
        <v>72700.458735466731</v>
      </c>
      <c r="BV8" s="119">
        <f>'Booking data calculations'!$L$20-BV7</f>
        <v>72700.458735466731</v>
      </c>
      <c r="BW8" s="119">
        <f>'Booking data calculations'!$L$20-BW7</f>
        <v>72700.458735466731</v>
      </c>
      <c r="BX8" s="119">
        <f>'Booking data calculations'!$L$20-BX7</f>
        <v>72700.458735466731</v>
      </c>
      <c r="BY8" s="119">
        <f>'Booking data calculations'!$L$20-BY7</f>
        <v>72700.458735466731</v>
      </c>
      <c r="BZ8" s="119">
        <f>'Booking data calculations'!$L$20-BZ7</f>
        <v>72700.458735466731</v>
      </c>
      <c r="CA8" s="119">
        <f>'Booking data calculations'!$L$20-CA7</f>
        <v>72700.458735466731</v>
      </c>
      <c r="CB8" s="119">
        <f>'Booking data calculations'!$L$20-CB7</f>
        <v>72700.458735466731</v>
      </c>
      <c r="CC8" s="119">
        <f>'Booking data calculations'!$L$20-CC7</f>
        <v>72700.458735466731</v>
      </c>
      <c r="CD8" s="119">
        <f>'Booking data calculations'!$L$20-CD7</f>
        <v>72700.458735466731</v>
      </c>
      <c r="CE8" s="119">
        <f>'Booking data calculations'!$L$20-CE7</f>
        <v>72700.458735466731</v>
      </c>
      <c r="CF8" s="119">
        <f>'Booking data calculations'!$L$20-CF7</f>
        <v>72700.458735466731</v>
      </c>
      <c r="CG8" s="119">
        <f>'Booking data calculations'!$L$20-CG7</f>
        <v>72700.458735466731</v>
      </c>
      <c r="CH8" s="119">
        <f>'Booking data calculations'!$L$20-CH7</f>
        <v>72700.458735466731</v>
      </c>
      <c r="CI8" s="119">
        <f>'Booking data calculations'!$L$20-CI7</f>
        <v>72700.458735466731</v>
      </c>
      <c r="CJ8" s="119">
        <f>'Booking data calculations'!$L$20-CJ7</f>
        <v>72700.458735466731</v>
      </c>
      <c r="CK8" s="119">
        <f>'Booking data calculations'!$L$20-CK7</f>
        <v>72700.458735466731</v>
      </c>
      <c r="CL8" s="119">
        <f>'Booking data calculations'!$L$20-CL7</f>
        <v>72700.458735466731</v>
      </c>
      <c r="CM8" s="119">
        <f>'Booking data calculations'!$L$20-CM7</f>
        <v>72700.458735466731</v>
      </c>
      <c r="CN8" s="119">
        <f>'Booking data calculations'!$L$20-CN7</f>
        <v>72700.458735466731</v>
      </c>
    </row>
    <row r="9" spans="1:92" ht="14.4">
      <c r="A9" s="98" t="s">
        <v>69</v>
      </c>
      <c r="B9" s="117" t="s">
        <v>42</v>
      </c>
      <c r="C9" s="98" t="s">
        <v>67</v>
      </c>
      <c r="D9" s="98" t="s">
        <v>70</v>
      </c>
      <c r="E9" s="99" t="s">
        <v>71</v>
      </c>
      <c r="F9" s="98">
        <v>0</v>
      </c>
      <c r="G9" s="98">
        <v>1</v>
      </c>
      <c r="H9" s="100" t="e">
        <f>(SUMIFS(H11:H33,$G$11:$G$33,1)*'ONS population estimates'!$J$8)-H10</f>
        <v>#REF!</v>
      </c>
      <c r="I9" s="100" t="e">
        <f>(SUMIFS(I11:I33,$G$11:$G$33,1)*'ONS population estimates'!$J$8)-I10</f>
        <v>#REF!</v>
      </c>
      <c r="J9" s="100" t="e">
        <f>(SUMIFS(J11:J33,$G$11:$G$33,1)*'ONS population estimates'!$J$8)-J10</f>
        <v>#REF!</v>
      </c>
      <c r="K9" s="100" t="e">
        <f>(SUMIFS(K11:K33,$G$11:$G$33,1)*'ONS population estimates'!$J$8)-K10</f>
        <v>#REF!</v>
      </c>
      <c r="L9" s="100" t="e">
        <f>(SUMIFS(L11:L33,$G$11:$G$33,1)*'ONS population estimates'!$J$8)-L10</f>
        <v>#REF!</v>
      </c>
      <c r="M9" s="100" t="e">
        <f>(SUMIFS(M11:M33,$G$11:$G$33,1)*'ONS population estimates'!$J$8)-M10</f>
        <v>#REF!</v>
      </c>
      <c r="N9" s="100" t="e">
        <f>(SUMIFS(N11:N33,$G$11:$G$33,1)*'ONS population estimates'!$J$8)-N10</f>
        <v>#REF!</v>
      </c>
      <c r="O9" s="100" t="e">
        <f>(SUMIFS(O11:O33,$G$11:$G$33,1)*'ONS population estimates'!$J$8)-O10</f>
        <v>#REF!</v>
      </c>
      <c r="P9" s="100" t="e">
        <f>(SUMIFS(P11:P33,$G$11:$G$33,1)*'ONS population estimates'!$J$8)-P10</f>
        <v>#REF!</v>
      </c>
      <c r="Q9" s="100" t="e">
        <f>(SUMIFS(Q11:Q33,$G$11:$G$33,1)*'ONS population estimates'!$J$8)-Q10</f>
        <v>#REF!</v>
      </c>
      <c r="R9" s="100" t="e">
        <f>(SUMIFS(R11:R33,$G$11:$G$33,1)*'ONS population estimates'!$J$8)-R10</f>
        <v>#REF!</v>
      </c>
      <c r="S9" s="100" t="e">
        <f>(SUMIFS(S11:S33,$G$11:$G$33,1)*'ONS population estimates'!$J$8)-S10</f>
        <v>#REF!</v>
      </c>
      <c r="T9" s="100" t="e">
        <f>(SUMIFS(T11:T33,$G$11:$G$33,1)*'ONS population estimates'!$J$8)-T10</f>
        <v>#REF!</v>
      </c>
      <c r="U9" s="100" t="e">
        <f>(SUMIFS(U11:U33,$G$11:$G$33,1)*'ONS population estimates'!$J$8)-U10</f>
        <v>#REF!</v>
      </c>
      <c r="V9" s="100" t="e">
        <f>(SUMIFS(V11:V33,$G$11:$G$33,1)*'ONS population estimates'!$J$8)-V10</f>
        <v>#REF!</v>
      </c>
      <c r="W9" s="100" t="e">
        <f>(SUMIFS(W11:W33,$G$11:$G$33,1)*'ONS population estimates'!$J$8)-W10</f>
        <v>#REF!</v>
      </c>
      <c r="X9" s="100" t="e">
        <f>(SUMIFS(X11:X33,$G$11:$G$33,1)*'ONS population estimates'!$J$8)-X10</f>
        <v>#REF!</v>
      </c>
      <c r="Y9" s="100" t="e">
        <f>(SUMIFS(Y11:Y33,$G$11:$G$33,1)*'ONS population estimates'!$J$8)-Y10</f>
        <v>#REF!</v>
      </c>
      <c r="Z9" s="100" t="e">
        <f>(SUMIFS(Z11:Z33,$G$11:$G$33,1)*'ONS population estimates'!$J$8)-Z10</f>
        <v>#REF!</v>
      </c>
      <c r="AA9" s="100" t="e">
        <f>(SUMIFS(AA11:AA33,$G$11:$G$33,1)*'ONS population estimates'!$J$8)-AA10</f>
        <v>#REF!</v>
      </c>
      <c r="AB9" s="100" t="e">
        <f>(SUMIFS(AB11:AB33,$G$11:$G$33,1)*'ONS population estimates'!$J$8)-AB10</f>
        <v>#REF!</v>
      </c>
      <c r="AC9" s="100" t="e">
        <f>(SUMIFS(AC11:AC33,$G$11:$G$33,1)*'ONS population estimates'!$J$8)-AC10</f>
        <v>#REF!</v>
      </c>
      <c r="AD9" s="100" t="e">
        <f>(SUMIFS(AD11:AD33,$G$11:$G$33,1)*'ONS population estimates'!$J$8)-AD10</f>
        <v>#REF!</v>
      </c>
      <c r="AE9" s="100" t="e">
        <f>(SUMIFS(AE11:AE33,$G$11:$G$33,1)*'ONS population estimates'!$J$8)-AE10</f>
        <v>#REF!</v>
      </c>
      <c r="AF9" s="100" t="e">
        <f>(SUMIFS(AF11:AF33,$G$11:$G$33,1)*'ONS population estimates'!$J$8)-AF10</f>
        <v>#REF!</v>
      </c>
      <c r="AG9" s="100" t="e">
        <f>(SUMIFS(AG11:AG33,$G$11:$G$33,1)*'ONS population estimates'!$J$8)-AG10</f>
        <v>#REF!</v>
      </c>
      <c r="AH9" s="100" t="e">
        <f>(SUMIFS(AH11:AH33,$G$11:$G$33,1)*'ONS population estimates'!$J$8)-AH10</f>
        <v>#REF!</v>
      </c>
      <c r="AI9" s="100" t="e">
        <f>(SUMIFS(AI11:AI33,$G$11:$G$33,1)*'ONS population estimates'!$J$8)-AI10</f>
        <v>#REF!</v>
      </c>
      <c r="AJ9" s="100" t="e">
        <f>(SUMIFS(AJ11:AJ33,$G$11:$G$33,1)*'ONS population estimates'!$J$8)-AJ10</f>
        <v>#REF!</v>
      </c>
      <c r="AK9" s="100" t="e">
        <f>(SUMIFS(AK11:AK33,$G$11:$G$33,1)*'ONS population estimates'!$J$8)-AK10</f>
        <v>#REF!</v>
      </c>
      <c r="AL9" s="100" t="e">
        <f>(SUMIFS(AL11:AL33,$G$11:$G$33,1)*'ONS population estimates'!$J$8)-AL10</f>
        <v>#REF!</v>
      </c>
      <c r="AM9" s="100" t="e">
        <f>(SUMIFS(AM11:AM33,$G$11:$G$33,1)*'ONS population estimates'!$J$8)-AM10</f>
        <v>#REF!</v>
      </c>
      <c r="AN9" s="100" t="e">
        <f>(SUMIFS(AN11:AN33,$G$11:$G$33,1)*'ONS population estimates'!$J$8)-AN10</f>
        <v>#REF!</v>
      </c>
      <c r="AO9" s="100" t="e">
        <f>(SUMIFS(AO11:AO33,$G$11:$G$33,1)*'ONS population estimates'!$J$8)-AO10</f>
        <v>#REF!</v>
      </c>
      <c r="AP9" s="100" t="e">
        <f>(SUMIFS(AP11:AP33,$G$11:$G$33,1)*'ONS population estimates'!$J$8)-AP10</f>
        <v>#REF!</v>
      </c>
      <c r="AQ9" s="100" t="e">
        <f>(SUMIFS(AQ11:AQ33,$G$11:$G$33,1)*'ONS population estimates'!$J$8)-AQ10</f>
        <v>#REF!</v>
      </c>
      <c r="AR9" s="100" t="e">
        <f>(SUMIFS(AR11:AR33,$G$11:$G$33,1)*'ONS population estimates'!$J$8)-AR10</f>
        <v>#REF!</v>
      </c>
      <c r="AS9" s="100" t="e">
        <f>(SUMIFS(AS11:AS33,$G$11:$G$33,1)*'ONS population estimates'!$J$8)-AS10</f>
        <v>#N/A</v>
      </c>
      <c r="AT9" s="100" t="e">
        <f>(SUMIFS(AT11:AT33,$G$11:$G$33,1)*'ONS population estimates'!$J$8)-AT10</f>
        <v>#N/A</v>
      </c>
      <c r="AU9" s="100" t="e">
        <f>(SUMIFS(AU11:AU33,$G$11:$G$33,1)*'ONS population estimates'!$J$8)-AU10</f>
        <v>#N/A</v>
      </c>
      <c r="AV9" s="100" t="e">
        <f>(SUMIFS(AV11:AV33,$G$11:$G$33,1)*'ONS population estimates'!$J$8)-AV10</f>
        <v>#N/A</v>
      </c>
      <c r="AW9" s="100">
        <f>(SUMIFS(AW11:AW33,$G$11:$G$33,1)*'ONS population estimates'!$J$8)-AW10</f>
        <v>4523.2681748442847</v>
      </c>
      <c r="AX9" s="100">
        <f>(SUMIFS(AX11:AX33,$G$11:$G$33,1)*'ONS population estimates'!$J$8)-AX10</f>
        <v>4103.7880475949496</v>
      </c>
      <c r="AY9" s="100">
        <f>(SUMIFS(AY11:AY33,$G$11:$G$33,1)*'ONS population estimates'!$J$8)-AY10</f>
        <v>3556.6425193307296</v>
      </c>
      <c r="AZ9" s="100">
        <f>(SUMIFS(AZ11:AZ33,$G$11:$G$33,1)*'ONS population estimates'!$J$8)-AZ10</f>
        <v>3007.3803174980712</v>
      </c>
      <c r="BA9" s="100">
        <f>(SUMIFS(BA11:BA33,$G$11:$G$33,1)*'ONS population estimates'!$J$8)-BA10</f>
        <v>2547.5082522124721</v>
      </c>
      <c r="BB9" s="100">
        <f>(SUMIFS(BB11:BB33,$G$11:$G$33,1)*'ONS population estimates'!$J$8)-BB10</f>
        <v>2894.1051933237759</v>
      </c>
      <c r="BC9" s="100">
        <f>(SUMIFS(BC11:BC33,$G$11:$G$33,1)*'ONS population estimates'!$J$8)-BC10</f>
        <v>3227.308886460989</v>
      </c>
      <c r="BD9" s="100">
        <f>(SUMIFS(BD11:BD33,$G$11:$G$33,1)*'ONS population estimates'!$J$8)-BD10</f>
        <v>3543.2689200382883</v>
      </c>
      <c r="BE9" s="100">
        <f>(SUMIFS(BE11:BE33,$G$11:$G$33,1)*'ONS population estimates'!$J$8)-BE10</f>
        <v>3859.9381305511633</v>
      </c>
      <c r="BF9" s="100">
        <f>(SUMIFS(BF11:BF33,$G$11:$G$33,1)*'ONS population estimates'!$J$8)-BF10</f>
        <v>4119.1472387757531</v>
      </c>
      <c r="BG9" s="100">
        <f>(SUMIFS(BG11:BG33,$G$11:$G$33,1)*'ONS population estimates'!$J$8)-BG10</f>
        <v>4394.1505240212136</v>
      </c>
      <c r="BH9" s="100">
        <f>(SUMIFS(BH11:BH33,$G$11:$G$33,1)*'ONS population estimates'!$J$8)-BH10</f>
        <v>4691.7409693207155</v>
      </c>
      <c r="BI9" s="100">
        <f>(SUMIFS(BI11:BI33,$G$11:$G$33,1)*'ONS population estimates'!$J$8)-BI10</f>
        <v>4553.162741713546</v>
      </c>
      <c r="BJ9" s="100">
        <f>(SUMIFS(BJ11:BJ33,$G$11:$G$33,1)*'ONS population estimates'!$J$8)-BJ10</f>
        <v>4388.9619928134998</v>
      </c>
      <c r="BK9" s="100">
        <f>(SUMIFS(BK11:BK33,$G$11:$G$33,1)*'ONS population estimates'!$J$8)-BK10</f>
        <v>4253.4574850610588</v>
      </c>
      <c r="BL9" s="100">
        <f>(SUMIFS(BL11:BL33,$G$11:$G$33,1)*'ONS population estimates'!$J$8)-BL10</f>
        <v>4116.1180495152439</v>
      </c>
      <c r="BM9" s="100">
        <f>(SUMIFS(BM11:BM33,$G$11:$G$33,1)*'ONS population estimates'!$J$8)-BM10</f>
        <v>3992.314026827924</v>
      </c>
      <c r="BN9" s="100">
        <f>(SUMIFS(BN11:BN33,$G$11:$G$33,1)*'ONS population estimates'!$J$8)-BN10</f>
        <v>3886.7809654456214</v>
      </c>
      <c r="BO9" s="100">
        <f>(SUMIFS(BO11:BO33,$G$11:$G$33,1)*'ONS population estimates'!$J$8)-BO10</f>
        <v>3803.9549302022933</v>
      </c>
      <c r="BP9" s="100">
        <f>(SUMIFS(BP11:BP33,$G$11:$G$33,1)*'ONS population estimates'!$J$8)-BP10</f>
        <v>3959.1558937824884</v>
      </c>
      <c r="BQ9" s="100">
        <f>(SUMIFS(BQ11:BQ33,$G$11:$G$33,1)*'ONS population estimates'!$J$8)-BQ10</f>
        <v>4138.8781744856969</v>
      </c>
      <c r="BR9" s="100">
        <f>(SUMIFS(BR11:BR33,$G$11:$G$33,1)*'ONS population estimates'!$J$8)-BR10</f>
        <v>4360.757823919972</v>
      </c>
      <c r="BS9" s="100">
        <f>(SUMIFS(BS11:BS33,$G$11:$G$33,1)*'ONS population estimates'!$J$8)-BS10</f>
        <v>4579.9308070488914</v>
      </c>
      <c r="BT9" s="100">
        <f>(SUMIFS(BT11:BT33,$G$11:$G$33,1)*'ONS population estimates'!$J$8)-BT10</f>
        <v>4821.2716109931789</v>
      </c>
      <c r="BU9" s="100">
        <f>(SUMIFS(BU11:BU33,$G$11:$G$33,1)*'ONS population estimates'!$J$8)-BU10</f>
        <v>5078.2090943036892</v>
      </c>
      <c r="BV9" s="100">
        <f>(SUMIFS(BV11:BV33,$G$11:$G$33,1)*'ONS population estimates'!$J$8)-BV10</f>
        <v>5344.82564136773</v>
      </c>
      <c r="BW9" s="100">
        <f>(SUMIFS(BW11:BW33,$G$11:$G$33,1)*'ONS population estimates'!$J$8)-BW10</f>
        <v>5786.2646747612016</v>
      </c>
      <c r="BX9" s="100">
        <f>(SUMIFS(BX11:BX33,$G$11:$G$33,1)*'ONS population estimates'!$J$8)-BX10</f>
        <v>6227.6516239149205</v>
      </c>
      <c r="BY9" s="100">
        <f>(SUMIFS(BY11:BY33,$G$11:$G$33,1)*'ONS population estimates'!$J$8)-BY10</f>
        <v>6692.1498921328966</v>
      </c>
      <c r="BZ9" s="100">
        <f>(SUMIFS(BZ11:BZ33,$G$11:$G$33,1)*'ONS population estimates'!$J$8)-BZ10</f>
        <v>7143.6338582282842</v>
      </c>
      <c r="CA9" s="100">
        <f>(SUMIFS(CA11:CA33,$G$11:$G$33,1)*'ONS population estimates'!$J$8)-CA10</f>
        <v>7567.0921478968521</v>
      </c>
      <c r="CB9" s="100">
        <f>(SUMIFS(CB11:CB33,$G$11:$G$33,1)*'ONS population estimates'!$J$8)-CB10</f>
        <v>8007.1203122058796</v>
      </c>
      <c r="CC9" s="100">
        <f>(SUMIFS(CC11:CC33,$G$11:$G$33,1)*'ONS population estimates'!$J$8)-CC10</f>
        <v>8447.5619760113186</v>
      </c>
      <c r="CD9" s="100">
        <f>(SUMIFS(CD11:CD33,$G$11:$G$33,1)*'ONS population estimates'!$J$8)-CD10</f>
        <v>9513.3412016390212</v>
      </c>
      <c r="CE9" s="100">
        <f>(SUMIFS(CE11:CE33,$G$11:$G$33,1)*'ONS population estimates'!$J$8)-CE10</f>
        <v>10591.89757925173</v>
      </c>
      <c r="CF9" s="100">
        <f>(SUMIFS(CF11:CF33,$G$11:$G$33,1)*'ONS population estimates'!$J$8)-CF10</f>
        <v>11658.405582413863</v>
      </c>
      <c r="CG9" s="100">
        <f>(SUMIFS(CG11:CG33,$G$11:$G$33,1)*'ONS population estimates'!$J$8)-CG10</f>
        <v>12732.485756902461</v>
      </c>
      <c r="CH9" s="100">
        <f>(SUMIFS(CH11:CH33,$G$11:$G$33,1)*'ONS population estimates'!$J$8)-CH10</f>
        <v>13817.858709903419</v>
      </c>
      <c r="CI9" s="100">
        <f>(SUMIFS(CI11:CI33,$G$11:$G$33,1)*'ONS population estimates'!$J$8)-CI10</f>
        <v>14656.844240923543</v>
      </c>
      <c r="CJ9" s="100">
        <f>(SUMIFS(CJ11:CJ33,$G$11:$G$33,1)*'ONS population estimates'!$J$8)-CJ10</f>
        <v>15495.829771943667</v>
      </c>
      <c r="CK9" s="100">
        <f>(SUMIFS(CK11:CK33,$G$11:$G$33,1)*'ONS population estimates'!$J$8)-CK10</f>
        <v>18090.557555041465</v>
      </c>
      <c r="CL9" s="100">
        <f>(SUMIFS(CL11:CL33,$G$11:$G$33,1)*'ONS population estimates'!$J$8)-CL10</f>
        <v>20685.285338139292</v>
      </c>
      <c r="CM9" s="100">
        <f>(SUMIFS(CM11:CM33,$G$11:$G$33,1)*'ONS population estimates'!$J$8)-CM10</f>
        <v>23280.013121237105</v>
      </c>
      <c r="CN9" s="100">
        <f>(SUMIFS(CN11:CN33,$G$11:$G$33,1)*'ONS population estimates'!$J$8)-CN10</f>
        <v>25874.740904334722</v>
      </c>
    </row>
    <row r="10" spans="1:92" ht="14.4">
      <c r="A10" s="98" t="s">
        <v>72</v>
      </c>
      <c r="B10" s="117" t="s">
        <v>43</v>
      </c>
      <c r="C10" s="98" t="s">
        <v>67</v>
      </c>
      <c r="D10" s="98" t="s">
        <v>70</v>
      </c>
      <c r="E10" s="99" t="s">
        <v>71</v>
      </c>
      <c r="F10" s="98">
        <v>1</v>
      </c>
      <c r="G10" s="98">
        <v>1</v>
      </c>
      <c r="H10" s="100" t="e">
        <f>SUMIFS(H11:H33,$F$11:$F$33,1)*'ONS population estimates'!$J$8</f>
        <v>#REF!</v>
      </c>
      <c r="I10" s="100" t="e">
        <f>SUMIFS(I11:I33,$F$11:$F$33,1)*'ONS population estimates'!$J$8</f>
        <v>#REF!</v>
      </c>
      <c r="J10" s="100" t="e">
        <f>SUMIFS(J11:J33,$F$11:$F$33,1)*'ONS population estimates'!$J$8</f>
        <v>#REF!</v>
      </c>
      <c r="K10" s="100" t="e">
        <f>SUMIFS(K11:K33,$F$11:$F$33,1)*'ONS population estimates'!$J$8</f>
        <v>#REF!</v>
      </c>
      <c r="L10" s="100" t="e">
        <f>SUMIFS(L11:L33,$F$11:$F$33,1)*'ONS population estimates'!$J$8</f>
        <v>#REF!</v>
      </c>
      <c r="M10" s="100" t="e">
        <f>SUMIFS(M11:M33,$F$11:$F$33,1)*'ONS population estimates'!$J$8</f>
        <v>#REF!</v>
      </c>
      <c r="N10" s="100" t="e">
        <f>SUMIFS(N11:N33,$F$11:$F$33,1)*'ONS population estimates'!$J$8</f>
        <v>#REF!</v>
      </c>
      <c r="O10" s="100" t="e">
        <f>SUMIFS(O11:O33,$F$11:$F$33,1)*'ONS population estimates'!$J$8</f>
        <v>#REF!</v>
      </c>
      <c r="P10" s="100" t="e">
        <f>SUMIFS(P11:P33,$F$11:$F$33,1)*'ONS population estimates'!$J$8</f>
        <v>#REF!</v>
      </c>
      <c r="Q10" s="100" t="e">
        <f>SUMIFS(Q11:Q33,$F$11:$F$33,1)*'ONS population estimates'!$J$8</f>
        <v>#REF!</v>
      </c>
      <c r="R10" s="100" t="e">
        <f>SUMIFS(R11:R33,$F$11:$F$33,1)*'ONS population estimates'!$J$8</f>
        <v>#REF!</v>
      </c>
      <c r="S10" s="100" t="e">
        <f>SUMIFS(S11:S33,$F$11:$F$33,1)*'ONS population estimates'!$J$8</f>
        <v>#REF!</v>
      </c>
      <c r="T10" s="100" t="e">
        <f>SUMIFS(T11:T33,$F$11:$F$33,1)*'ONS population estimates'!$J$8</f>
        <v>#REF!</v>
      </c>
      <c r="U10" s="100" t="e">
        <f>SUMIFS(U11:U33,$F$11:$F$33,1)*'ONS population estimates'!$J$8</f>
        <v>#REF!</v>
      </c>
      <c r="V10" s="100" t="e">
        <f>SUMIFS(V11:V33,$F$11:$F$33,1)*'ONS population estimates'!$J$8</f>
        <v>#REF!</v>
      </c>
      <c r="W10" s="100" t="e">
        <f>SUMIFS(W11:W33,$F$11:$F$33,1)*'ONS population estimates'!$J$8</f>
        <v>#REF!</v>
      </c>
      <c r="X10" s="100" t="e">
        <f>SUMIFS(X11:X33,$F$11:$F$33,1)*'ONS population estimates'!$J$8</f>
        <v>#REF!</v>
      </c>
      <c r="Y10" s="100" t="e">
        <f>SUMIFS(Y11:Y33,$F$11:$F$33,1)*'ONS population estimates'!$J$8</f>
        <v>#REF!</v>
      </c>
      <c r="Z10" s="100" t="e">
        <f>SUMIFS(Z11:Z33,$F$11:$F$33,1)*'ONS population estimates'!$J$8</f>
        <v>#REF!</v>
      </c>
      <c r="AA10" s="100" t="e">
        <f>SUMIFS(AA11:AA33,$F$11:$F$33,1)*'ONS population estimates'!$J$8</f>
        <v>#REF!</v>
      </c>
      <c r="AB10" s="100" t="e">
        <f>SUMIFS(AB11:AB33,$F$11:$F$33,1)*'ONS population estimates'!$J$8</f>
        <v>#REF!</v>
      </c>
      <c r="AC10" s="100" t="e">
        <f>SUMIFS(AC11:AC33,$F$11:$F$33,1)*'ONS population estimates'!$J$8</f>
        <v>#REF!</v>
      </c>
      <c r="AD10" s="100" t="e">
        <f>SUMIFS(AD11:AD33,$F$11:$F$33,1)*'ONS population estimates'!$J$8</f>
        <v>#REF!</v>
      </c>
      <c r="AE10" s="100" t="e">
        <f>SUMIFS(AE11:AE33,$F$11:$F$33,1)*'ONS population estimates'!$J$8</f>
        <v>#REF!</v>
      </c>
      <c r="AF10" s="100" t="e">
        <f>SUMIFS(AF11:AF33,$F$11:$F$33,1)*'ONS population estimates'!$J$8</f>
        <v>#REF!</v>
      </c>
      <c r="AG10" s="100" t="e">
        <f>SUMIFS(AG11:AG33,$F$11:$F$33,1)*'ONS population estimates'!$J$8</f>
        <v>#REF!</v>
      </c>
      <c r="AH10" s="100" t="e">
        <f>SUMIFS(AH11:AH33,$F$11:$F$33,1)*'ONS population estimates'!$J$8</f>
        <v>#REF!</v>
      </c>
      <c r="AI10" s="100" t="e">
        <f>SUMIFS(AI11:AI33,$F$11:$F$33,1)*'ONS population estimates'!$J$8</f>
        <v>#REF!</v>
      </c>
      <c r="AJ10" s="100" t="e">
        <f>SUMIFS(AJ11:AJ33,$F$11:$F$33,1)*'ONS population estimates'!$J$8</f>
        <v>#REF!</v>
      </c>
      <c r="AK10" s="100" t="e">
        <f>SUMIFS(AK11:AK33,$F$11:$F$33,1)*'ONS population estimates'!$J$8</f>
        <v>#REF!</v>
      </c>
      <c r="AL10" s="100" t="e">
        <f>SUMIFS(AL11:AL33,$F$11:$F$33,1)*'ONS population estimates'!$J$8</f>
        <v>#REF!</v>
      </c>
      <c r="AM10" s="100" t="e">
        <f>SUMIFS(AM11:AM33,$F$11:$F$33,1)*'ONS population estimates'!$J$8</f>
        <v>#REF!</v>
      </c>
      <c r="AN10" s="100" t="e">
        <f>SUMIFS(AN11:AN33,$F$11:$F$33,1)*'ONS population estimates'!$J$8</f>
        <v>#REF!</v>
      </c>
      <c r="AO10" s="100" t="e">
        <f>SUMIFS(AO11:AO33,$F$11:$F$33,1)*'ONS population estimates'!$J$8</f>
        <v>#REF!</v>
      </c>
      <c r="AP10" s="100" t="e">
        <f>SUMIFS(AP11:AP33,$F$11:$F$33,1)*'ONS population estimates'!$J$8</f>
        <v>#REF!</v>
      </c>
      <c r="AQ10" s="100" t="e">
        <f>SUMIFS(AQ11:AQ33,$F$11:$F$33,1)*'ONS population estimates'!$J$8</f>
        <v>#REF!</v>
      </c>
      <c r="AR10" s="100" t="e">
        <f>SUMIFS(AR11:AR33,$F$11:$F$33,1)*'ONS population estimates'!$J$8</f>
        <v>#REF!</v>
      </c>
      <c r="AS10" s="100" t="e">
        <f>SUMIFS(AS11:AS33,$F$11:$F$33,1)*'ONS population estimates'!$J$8</f>
        <v>#N/A</v>
      </c>
      <c r="AT10" s="100" t="e">
        <f>SUMIFS(AT11:AT33,$F$11:$F$33,1)*'ONS population estimates'!$J$8</f>
        <v>#N/A</v>
      </c>
      <c r="AU10" s="100" t="e">
        <f>SUMIFS(AU11:AU33,$F$11:$F$33,1)*'ONS population estimates'!$J$8</f>
        <v>#N/A</v>
      </c>
      <c r="AV10" s="100" t="e">
        <f>SUMIFS(AV11:AV33,$F$11:$F$33,1)*'ONS population estimates'!$J$8</f>
        <v>#N/A</v>
      </c>
      <c r="AW10" s="100">
        <f>SUMIFS(AW11:AW33,$F$11:$F$33,1)*'ONS population estimates'!$J$8</f>
        <v>45560.938791539775</v>
      </c>
      <c r="AX10" s="100">
        <f>SUMIFS(AX11:AX33,$F$11:$F$33,1)*'ONS population estimates'!$J$8</f>
        <v>44979.486392550469</v>
      </c>
      <c r="AY10" s="100">
        <f>SUMIFS(AY11:AY33,$F$11:$F$33,1)*'ONS population estimates'!$J$8</f>
        <v>55053.814993713342</v>
      </c>
      <c r="AZ10" s="100">
        <f>SUMIFS(AZ11:AZ33,$F$11:$F$33,1)*'ONS population estimates'!$J$8</f>
        <v>64038.01971226446</v>
      </c>
      <c r="BA10" s="100">
        <f>SUMIFS(BA11:BA33,$F$11:$F$33,1)*'ONS population estimates'!$J$8</f>
        <v>65750.383154707306</v>
      </c>
      <c r="BB10" s="100">
        <f>SUMIFS(BB11:BB33,$F$11:$F$33,1)*'ONS population estimates'!$J$8</f>
        <v>64110.236513433396</v>
      </c>
      <c r="BC10" s="100">
        <f>SUMIFS(BC11:BC33,$F$11:$F$33,1)*'ONS population estimates'!$J$8</f>
        <v>61431.447232508282</v>
      </c>
      <c r="BD10" s="100">
        <f>SUMIFS(BD11:BD33,$F$11:$F$33,1)*'ONS population estimates'!$J$8</f>
        <v>49751.977482003735</v>
      </c>
      <c r="BE10" s="100">
        <f>SUMIFS(BE11:BE33,$F$11:$F$33,1)*'ONS population estimates'!$J$8</f>
        <v>48390.100770415163</v>
      </c>
      <c r="BF10" s="100">
        <f>SUMIFS(BF11:BF33,$F$11:$F$33,1)*'ONS population estimates'!$J$8</f>
        <v>58054.808626877522</v>
      </c>
      <c r="BG10" s="100">
        <f>SUMIFS(BG11:BG33,$F$11:$F$33,1)*'ONS population estimates'!$J$8</f>
        <v>66512.901432489423</v>
      </c>
      <c r="BH10" s="100">
        <f>SUMIFS(BH11:BH33,$F$11:$F$33,1)*'ONS population estimates'!$J$8</f>
        <v>67805.018361232957</v>
      </c>
      <c r="BI10" s="100">
        <f>SUMIFS(BI11:BI33,$F$11:$F$33,1)*'ONS population estimates'!$J$8</f>
        <v>66788.189947627674</v>
      </c>
      <c r="BJ10" s="100">
        <f>SUMIFS(BJ11:BJ33,$F$11:$F$33,1)*'ONS population estimates'!$J$8</f>
        <v>64747.71194591892</v>
      </c>
      <c r="BK10" s="100">
        <f>SUMIFS(BK11:BK33,$F$11:$F$33,1)*'ONS population estimates'!$J$8</f>
        <v>53715.838222660714</v>
      </c>
      <c r="BL10" s="100">
        <f>SUMIFS(BL11:BL33,$F$11:$F$33,1)*'ONS population estimates'!$J$8</f>
        <v>53018.69668338765</v>
      </c>
      <c r="BM10" s="100">
        <f>SUMIFS(BM11:BM33,$F$11:$F$33,1)*'ONS population estimates'!$J$8</f>
        <v>63244.368347483207</v>
      </c>
      <c r="BN10" s="100">
        <f>SUMIFS(BN11:BN33,$F$11:$F$33,1)*'ONS population estimates'!$J$8</f>
        <v>72221.051099593955</v>
      </c>
      <c r="BO10" s="100">
        <f>SUMIFS(BO11:BO33,$F$11:$F$33,1)*'ONS population estimates'!$J$8</f>
        <v>74026.578308791679</v>
      </c>
      <c r="BP10" s="100">
        <f>SUMIFS(BP11:BP33,$F$11:$F$33,1)*'ONS population estimates'!$J$8</f>
        <v>72843.794381963235</v>
      </c>
      <c r="BQ10" s="100">
        <f>SUMIFS(BQ11:BQ33,$F$11:$F$33,1)*'ONS population estimates'!$J$8</f>
        <v>70612.697348712973</v>
      </c>
      <c r="BR10" s="100">
        <f>SUMIFS(BR11:BR33,$F$11:$F$33,1)*'ONS population estimates'!$J$8</f>
        <v>59401.523065792804</v>
      </c>
      <c r="BS10" s="100">
        <f>SUMIFS(BS11:BS33,$F$11:$F$33,1)*'ONS population estimates'!$J$8</f>
        <v>58518.634792688936</v>
      </c>
      <c r="BT10" s="100">
        <f>SUMIFS(BT11:BT33,$F$11:$F$33,1)*'ONS population estimates'!$J$8</f>
        <v>68578.288473317079</v>
      </c>
      <c r="BU10" s="100">
        <f>SUMIFS(BU11:BU33,$F$11:$F$33,1)*'ONS population estimates'!$J$8</f>
        <v>77363.705257928581</v>
      </c>
      <c r="BV10" s="100">
        <f>SUMIFS(BV11:BV33,$F$11:$F$33,1)*'ONS population estimates'!$J$8</f>
        <v>78896.315323563613</v>
      </c>
      <c r="BW10" s="100">
        <f>SUMIFS(BW11:BW33,$F$11:$F$33,1)*'ONS population estimates'!$J$8</f>
        <v>77727.260365855705</v>
      </c>
      <c r="BX10" s="100">
        <f>SUMIFS(BX11:BX33,$F$11:$F$33,1)*'ONS population estimates'!$J$8</f>
        <v>75540.62377449061</v>
      </c>
      <c r="BY10" s="100">
        <f>SUMIFS(BY11:BY33,$F$11:$F$33,1)*'ONS population estimates'!$J$8</f>
        <v>64368.290141539583</v>
      </c>
      <c r="BZ10" s="100">
        <f>SUMIFS(BZ11:BZ33,$F$11:$F$33,1)*'ONS population estimates'!$J$8</f>
        <v>63545.975522483968</v>
      </c>
      <c r="CA10" s="100">
        <f>SUMIFS(CA11:CA33,$F$11:$F$33,1)*'ONS population estimates'!$J$8</f>
        <v>73626.505453068996</v>
      </c>
      <c r="CB10" s="100">
        <f>SUMIFS(CB11:CB33,$F$11:$F$33,1)*'ONS population estimates'!$J$8</f>
        <v>82478.135885383803</v>
      </c>
      <c r="CC10" s="100">
        <f>SUMIFS(CC11:CC33,$F$11:$F$33,1)*'ONS population estimates'!$J$8</f>
        <v>84038.445910785682</v>
      </c>
      <c r="CD10" s="100">
        <f>SUMIFS(CD11:CD33,$F$11:$F$33,1)*'ONS population estimates'!$J$8</f>
        <v>82379.056563698512</v>
      </c>
      <c r="CE10" s="100">
        <f>SUMIFS(CE11:CE33,$F$11:$F$33,1)*'ONS population estimates'!$J$8</f>
        <v>79733.057734935806</v>
      </c>
      <c r="CF10" s="100">
        <f>SUMIFS(CF11:CF33,$F$11:$F$33,1)*'ONS population estimates'!$J$8</f>
        <v>68061.67931511777</v>
      </c>
      <c r="CG10" s="100">
        <f>SUMIFS(CG11:CG33,$F$11:$F$33,1)*'ONS population estimates'!$J$8</f>
        <v>65864.110159180782</v>
      </c>
      <c r="CH10" s="100">
        <f>SUMIFS(CH11:CH33,$F$11:$F$33,1)*'ONS population estimates'!$J$8</f>
        <v>75490.501456777987</v>
      </c>
      <c r="CI10" s="100">
        <f>SUMIFS(CI11:CI33,$F$11:$F$33,1)*'ONS population estimates'!$J$8</f>
        <v>83421.697168306593</v>
      </c>
      <c r="CJ10" s="100">
        <f>SUMIFS(CJ11:CJ33,$F$11:$F$33,1)*'ONS population estimates'!$J$8</f>
        <v>84051.944894134998</v>
      </c>
      <c r="CK10" s="100">
        <f>SUMIFS(CK11:CK33,$F$11:$F$33,1)*'ONS population estimates'!$J$8</f>
        <v>81814.732053182772</v>
      </c>
      <c r="CL10" s="100">
        <f>SUMIFS(CL11:CL33,$F$11:$F$33,1)*'ONS population estimates'!$J$8</f>
        <v>78570.762735290249</v>
      </c>
      <c r="CM10" s="100">
        <f>SUMIFS(CM11:CM33,$F$11:$F$33,1)*'ONS population estimates'!$J$8</f>
        <v>66374.480805813961</v>
      </c>
      <c r="CN10" s="100">
        <f>SUMIFS(CN11:CN33,$F$11:$F$33,1)*'ONS population estimates'!$J$8</f>
        <v>64544.945479838068</v>
      </c>
    </row>
    <row r="11" spans="1:92">
      <c r="A11" s="98" t="s">
        <v>73</v>
      </c>
      <c r="B11" s="98" t="s">
        <v>44</v>
      </c>
      <c r="C11" s="98" t="s">
        <v>67</v>
      </c>
      <c r="D11" s="98" t="s">
        <v>74</v>
      </c>
      <c r="E11" s="98" t="s">
        <v>5</v>
      </c>
      <c r="F11" s="98">
        <v>0</v>
      </c>
      <c r="G11" s="98">
        <v>0</v>
      </c>
      <c r="H11" s="100" t="e">
        <f>INDEX(#REF!,MATCH($A11,#REF!,0),MATCH(H$4,#REF!,0))</f>
        <v>#REF!</v>
      </c>
      <c r="I11" s="100" t="e">
        <f>INDEX(#REF!,MATCH($A11,#REF!,0),MATCH(I$4,#REF!,0))</f>
        <v>#REF!</v>
      </c>
      <c r="J11" s="100" t="e">
        <f>INDEX(#REF!,MATCH($A11,#REF!,0),MATCH(J$4,#REF!,0))</f>
        <v>#REF!</v>
      </c>
      <c r="K11" s="100" t="e">
        <f>INDEX(#REF!,MATCH($A11,#REF!,0),MATCH(K$4,#REF!,0))</f>
        <v>#REF!</v>
      </c>
      <c r="L11" s="100" t="e">
        <f>INDEX(#REF!,MATCH($A11,#REF!,0),MATCH(L$4,#REF!,0))</f>
        <v>#REF!</v>
      </c>
      <c r="M11" s="100" t="e">
        <f>INDEX(#REF!,MATCH($A11,#REF!,0),MATCH(M$4,#REF!,0))</f>
        <v>#REF!</v>
      </c>
      <c r="N11" s="100" t="e">
        <f>INDEX(#REF!,MATCH($A11,#REF!,0),MATCH(N$4,#REF!,0))</f>
        <v>#REF!</v>
      </c>
      <c r="O11" s="100" t="e">
        <f>INDEX(#REF!,MATCH($A11,#REF!,0),MATCH(O$4,#REF!,0))</f>
        <v>#REF!</v>
      </c>
      <c r="P11" s="100" t="e">
        <f>INDEX(#REF!,MATCH($A11,#REF!,0),MATCH(P$4,#REF!,0))</f>
        <v>#REF!</v>
      </c>
      <c r="Q11" s="100" t="e">
        <f>INDEX(#REF!,MATCH($A11,#REF!,0),MATCH(Q$4,#REF!,0))</f>
        <v>#REF!</v>
      </c>
      <c r="R11" s="100" t="e">
        <f>INDEX(#REF!,MATCH($A11,#REF!,0),MATCH(R$4,#REF!,0))</f>
        <v>#REF!</v>
      </c>
      <c r="S11" s="100" t="e">
        <f>INDEX(#REF!,MATCH($A11,#REF!,0),MATCH(S$4,#REF!,0))</f>
        <v>#REF!</v>
      </c>
      <c r="T11" s="100" t="e">
        <f>INDEX(#REF!,MATCH($A11,#REF!,0),MATCH(T$4,#REF!,0))</f>
        <v>#REF!</v>
      </c>
      <c r="U11" s="100" t="e">
        <f>INDEX(#REF!,MATCH($A11,#REF!,0),MATCH(U$4,#REF!,0))</f>
        <v>#REF!</v>
      </c>
      <c r="V11" s="100" t="e">
        <f>INDEX(#REF!,MATCH($A11,#REF!,0),MATCH(V$4,#REF!,0))</f>
        <v>#REF!</v>
      </c>
      <c r="W11" s="100" t="e">
        <f>INDEX(#REF!,MATCH($A11,#REF!,0),MATCH(W$4,#REF!,0))</f>
        <v>#REF!</v>
      </c>
      <c r="X11" s="100" t="e">
        <f>INDEX(#REF!,MATCH($A11,#REF!,0),MATCH(X$4,#REF!,0))</f>
        <v>#REF!</v>
      </c>
      <c r="Y11" s="100" t="e">
        <f>INDEX(#REF!,MATCH($A11,#REF!,0),MATCH(Y$4,#REF!,0))</f>
        <v>#REF!</v>
      </c>
      <c r="Z11" s="100" t="e">
        <f>INDEX(#REF!,MATCH($A11,#REF!,0),MATCH(Z$4,#REF!,0))</f>
        <v>#REF!</v>
      </c>
      <c r="AA11" s="100" t="e">
        <f>INDEX(#REF!,MATCH($A11,#REF!,0),MATCH(AA$4,#REF!,0))</f>
        <v>#REF!</v>
      </c>
      <c r="AB11" s="100" t="e">
        <f>INDEX(#REF!,MATCH($A11,#REF!,0),MATCH(AB$4,#REF!,0))</f>
        <v>#REF!</v>
      </c>
      <c r="AC11" s="100" t="e">
        <f>INDEX(#REF!,MATCH($A11,#REF!,0),MATCH(AC$4,#REF!,0))</f>
        <v>#REF!</v>
      </c>
      <c r="AD11" s="100" t="e">
        <f>INDEX(#REF!,MATCH($A11,#REF!,0),MATCH(AD$4,#REF!,0))</f>
        <v>#REF!</v>
      </c>
      <c r="AE11" s="100" t="e">
        <f>INDEX(#REF!,MATCH($A11,#REF!,0),MATCH(AE$4,#REF!,0))</f>
        <v>#REF!</v>
      </c>
      <c r="AF11" s="100" t="e">
        <f>INDEX(#REF!,MATCH($A11,#REF!,0),MATCH(AF$4,#REF!,0))</f>
        <v>#REF!</v>
      </c>
      <c r="AG11" s="100" t="e">
        <f>INDEX(#REF!,MATCH($A11,#REF!,0),MATCH(AG$4,#REF!,0))</f>
        <v>#REF!</v>
      </c>
      <c r="AH11" s="100" t="e">
        <f>INDEX(#REF!,MATCH($A11,#REF!,0),MATCH(AH$4,#REF!,0))</f>
        <v>#REF!</v>
      </c>
      <c r="AI11" s="100" t="e">
        <f>INDEX(#REF!,MATCH($A11,#REF!,0),MATCH(AI$4,#REF!,0))</f>
        <v>#REF!</v>
      </c>
      <c r="AJ11" s="100" t="e">
        <f>INDEX(#REF!,MATCH($A11,#REF!,0),MATCH(AJ$4,#REF!,0))</f>
        <v>#REF!</v>
      </c>
      <c r="AK11" s="100" t="e">
        <f>INDEX(#REF!,MATCH($A11,#REF!,0),MATCH(AK$4,#REF!,0))</f>
        <v>#REF!</v>
      </c>
      <c r="AL11" s="100" t="e">
        <f>INDEX(#REF!,MATCH($A11,#REF!,0),MATCH(AL$4,#REF!,0))</f>
        <v>#REF!</v>
      </c>
      <c r="AM11" s="100" t="e">
        <f>INDEX(#REF!,MATCH($A11,#REF!,0),MATCH(AM$4,#REF!,0))</f>
        <v>#REF!</v>
      </c>
      <c r="AN11" s="100" t="e">
        <f>INDEX(#REF!,MATCH($A11,#REF!,0),MATCH(AN$4,#REF!,0))</f>
        <v>#REF!</v>
      </c>
      <c r="AO11" s="100" t="e">
        <f>INDEX(#REF!,MATCH($A11,#REF!,0),MATCH(AO$4,#REF!,0))</f>
        <v>#REF!</v>
      </c>
      <c r="AP11" s="100" t="e">
        <f>INDEX(#REF!,MATCH($A11,#REF!,0),MATCH(AP$4,#REF!,0))</f>
        <v>#REF!</v>
      </c>
      <c r="AQ11" s="100" t="e">
        <f>INDEX(#REF!,MATCH($A11,#REF!,0),MATCH(AQ$4,#REF!,0))</f>
        <v>#REF!</v>
      </c>
      <c r="AR11" s="100" t="e">
        <f>INDEX(#REF!,MATCH($A11,#REF!,0),MATCH(AR$4,#REF!,0))</f>
        <v>#REF!</v>
      </c>
      <c r="AS11" s="100">
        <f>INDEX('Use Case and Labs'!$A$25:$BB$43,MATCH($A11,'Use Case and Labs'!$A$25:$A$43,0),MATCH(AS$4,'Use Case and Labs'!$A$25:$BB$25,0))</f>
        <v>28103.836000000003</v>
      </c>
      <c r="AT11" s="100">
        <f>INDEX('Use Case and Labs'!$A$25:$BB$43,MATCH($A11,'Use Case and Labs'!$A$25:$A$43,0),MATCH(AT$4,'Use Case and Labs'!$A$25:$BB$25,0))</f>
        <v>34364.376000000011</v>
      </c>
      <c r="AU11" s="100">
        <f>INDEX('Use Case and Labs'!$A$25:$BB$43,MATCH($A11,'Use Case and Labs'!$A$25:$A$43,0),MATCH(AU$4,'Use Case and Labs'!$A$25:$BB$25,0))</f>
        <v>33301.620000000003</v>
      </c>
      <c r="AV11" s="100">
        <f>INDEX('Use Case and Labs'!$A$25:$BB$43,MATCH($A11,'Use Case and Labs'!$A$25:$A$43,0),MATCH(AV$4,'Use Case and Labs'!$A$25:$BB$25,0))</f>
        <v>26363.359999999997</v>
      </c>
      <c r="AW11" s="100">
        <f>INDEX('Use Case and Labs'!$A$25:$BB$43,MATCH($A11,'Use Case and Labs'!$A$25:$A$43,0),MATCH(AW$4,'Use Case and Labs'!$A$25:$BB$25,0))</f>
        <v>24207.394999999993</v>
      </c>
      <c r="AX11" s="100">
        <f>INDEX('Use Case and Labs'!$A$25:$BB$43,MATCH($A11,'Use Case and Labs'!$A$25:$A$43,0),MATCH(AX$4,'Use Case and Labs'!$A$25:$BB$25,0))</f>
        <v>34230.224999999999</v>
      </c>
      <c r="AY11" s="100">
        <f>INDEX('Use Case and Labs'!$A$25:$BB$43,MATCH($A11,'Use Case and Labs'!$A$25:$A$43,0),MATCH(AY$4,'Use Case and Labs'!$A$25:$BB$25,0))</f>
        <v>37572.444999999992</v>
      </c>
      <c r="AZ11" s="100">
        <f>INDEX('Use Case and Labs'!$A$25:$BB$43,MATCH($A11,'Use Case and Labs'!$A$25:$A$43,0),MATCH(AZ$4,'Use Case and Labs'!$A$25:$BB$25,0))</f>
        <v>37578.059999999983</v>
      </c>
      <c r="BA11" s="100">
        <f>INDEX('Use Case and Labs'!$A$25:$BB$43,MATCH($A11,'Use Case and Labs'!$A$25:$A$43,0),MATCH(BA$4,'Use Case and Labs'!$A$25:$BB$25,0))</f>
        <v>35731.999999999993</v>
      </c>
      <c r="BB11" s="100">
        <f>INDEX('Use Case and Labs'!$A$25:$BB$43,MATCH($A11,'Use Case and Labs'!$A$25:$A$43,0),MATCH(BB$4,'Use Case and Labs'!$A$25:$BB$25,0))</f>
        <v>32225.899999999994</v>
      </c>
      <c r="BC11" s="100">
        <f>INDEX('Use Case and Labs'!$A$25:$BB$43,MATCH($A11,'Use Case and Labs'!$A$25:$A$43,0),MATCH(BC$4,'Use Case and Labs'!$A$25:$BB$25,0))</f>
        <v>25927.200000000008</v>
      </c>
      <c r="BD11" s="100">
        <f>INDEX('Use Case and Labs'!$A$25:$BB$43,MATCH($A11,'Use Case and Labs'!$A$25:$A$43,0),MATCH(BD$4,'Use Case and Labs'!$A$25:$BB$25,0))</f>
        <v>24015.985000000008</v>
      </c>
      <c r="BE11" s="100">
        <f>INDEX('Use Case and Labs'!$A$25:$BB$43,MATCH($A11,'Use Case and Labs'!$A$25:$A$43,0),MATCH(BE$4,'Use Case and Labs'!$A$25:$BB$25,0))</f>
        <v>34103.175000000017</v>
      </c>
      <c r="BF11" s="100">
        <f>INDEX('Use Case and Labs'!$A$25:$BB$43,MATCH($A11,'Use Case and Labs'!$A$25:$A$43,0),MATCH(BF$4,'Use Case and Labs'!$A$25:$BB$25,0))</f>
        <v>36853.724999999984</v>
      </c>
      <c r="BG11" s="100">
        <f>INDEX('Use Case and Labs'!$A$25:$BB$43,MATCH($A11,'Use Case and Labs'!$A$25:$A$43,0),MATCH(BG$4,'Use Case and Labs'!$A$25:$BB$25,0))</f>
        <v>36760.569999999992</v>
      </c>
      <c r="BH11" s="100">
        <f>INDEX('Use Case and Labs'!$A$25:$BB$43,MATCH($A11,'Use Case and Labs'!$A$25:$A$43,0),MATCH(BH$4,'Use Case and Labs'!$A$25:$BB$25,0))</f>
        <v>34980.200000000004</v>
      </c>
      <c r="BI11" s="100">
        <f>INDEX('Use Case and Labs'!$A$25:$BB$43,MATCH($A11,'Use Case and Labs'!$A$25:$A$43,0),MATCH(BI$4,'Use Case and Labs'!$A$25:$BB$25,0))</f>
        <v>31629.1</v>
      </c>
      <c r="BJ11" s="100">
        <f>INDEX('Use Case and Labs'!$A$25:$BB$43,MATCH($A11,'Use Case and Labs'!$A$25:$A$43,0),MATCH(BJ$4,'Use Case and Labs'!$A$25:$BB$25,0))</f>
        <v>25221.599999999988</v>
      </c>
      <c r="BK11" s="100">
        <f>INDEX('Use Case and Labs'!$A$25:$BB$43,MATCH($A11,'Use Case and Labs'!$A$25:$A$43,0),MATCH(BK$4,'Use Case and Labs'!$A$25:$BB$25,0))</f>
        <v>23726.46</v>
      </c>
      <c r="BL11" s="100">
        <f>INDEX('Use Case and Labs'!$A$25:$BB$43,MATCH($A11,'Use Case and Labs'!$A$25:$A$43,0),MATCH(BL$4,'Use Case and Labs'!$A$25:$BB$25,0))</f>
        <v>33909.25</v>
      </c>
      <c r="BM11" s="100">
        <f>INDEX('Use Case and Labs'!$A$25:$BB$43,MATCH($A11,'Use Case and Labs'!$A$25:$A$43,0),MATCH(BM$4,'Use Case and Labs'!$A$25:$BB$25,0))</f>
        <v>36491.870000000017</v>
      </c>
      <c r="BN11" s="100">
        <f>INDEX('Use Case and Labs'!$A$25:$BB$43,MATCH($A11,'Use Case and Labs'!$A$25:$A$43,0),MATCH(BN$4,'Use Case and Labs'!$A$25:$BB$25,0))</f>
        <v>36481.800000000003</v>
      </c>
      <c r="BO11" s="100">
        <f>INDEX('Use Case and Labs'!$A$25:$BB$43,MATCH($A11,'Use Case and Labs'!$A$25:$A$43,0),MATCH(BO$4,'Use Case and Labs'!$A$25:$BB$25,0))</f>
        <v>34729.39999999998</v>
      </c>
      <c r="BP11" s="100">
        <f>INDEX('Use Case and Labs'!$A$25:$BB$43,MATCH($A11,'Use Case and Labs'!$A$25:$A$43,0),MATCH(BP$4,'Use Case and Labs'!$A$25:$BB$25,0))</f>
        <v>31378.299999999988</v>
      </c>
      <c r="BQ11" s="100">
        <f>INDEX('Use Case and Labs'!$A$25:$BB$43,MATCH($A11,'Use Case and Labs'!$A$25:$A$43,0),MATCH(BQ$4,'Use Case and Labs'!$A$25:$BB$25,0))</f>
        <v>25113.200000000004</v>
      </c>
      <c r="BR11" s="100">
        <f>INDEX('Use Case and Labs'!$A$25:$BB$43,MATCH($A11,'Use Case and Labs'!$A$25:$A$43,0),MATCH(BR$4,'Use Case and Labs'!$A$25:$BB$25,0))</f>
        <v>23683.33</v>
      </c>
      <c r="BS11" s="100">
        <f>INDEX('Use Case and Labs'!$A$25:$BB$43,MATCH($A11,'Use Case and Labs'!$A$25:$A$43,0),MATCH(BS$4,'Use Case and Labs'!$A$25:$BB$25,0))</f>
        <v>33875.25</v>
      </c>
      <c r="BT11" s="100">
        <f>INDEX('Use Case and Labs'!$A$25:$BB$43,MATCH($A11,'Use Case and Labs'!$A$25:$A$43,0),MATCH(BT$4,'Use Case and Labs'!$A$25:$BB$25,0))</f>
        <v>36445.800000000017</v>
      </c>
      <c r="BU11" s="100">
        <f>INDEX('Use Case and Labs'!$A$25:$BB$43,MATCH($A11,'Use Case and Labs'!$A$25:$A$43,0),MATCH(BU$4,'Use Case and Labs'!$A$25:$BB$25,0))</f>
        <v>36447</v>
      </c>
      <c r="BV11" s="100">
        <f>INDEX('Use Case and Labs'!$A$25:$BB$43,MATCH($A11,'Use Case and Labs'!$A$25:$A$43,0),MATCH(BV$4,'Use Case and Labs'!$A$25:$BB$25,0))</f>
        <v>34698.599999999991</v>
      </c>
      <c r="BW11" s="100">
        <f>INDEX('Use Case and Labs'!$A$25:$BB$43,MATCH($A11,'Use Case and Labs'!$A$25:$A$43,0),MATCH(BW$4,'Use Case and Labs'!$A$25:$BB$25,0))</f>
        <v>31347.499999999985</v>
      </c>
      <c r="BX11" s="100">
        <f>INDEX('Use Case and Labs'!$A$25:$BB$43,MATCH($A11,'Use Case and Labs'!$A$25:$A$43,0),MATCH(BX$4,'Use Case and Labs'!$A$25:$BB$25,0))</f>
        <v>25082.400000000009</v>
      </c>
      <c r="BY11" s="100">
        <f>INDEX('Use Case and Labs'!$A$25:$BB$43,MATCH($A11,'Use Case and Labs'!$A$25:$A$43,0),MATCH(BY$4,'Use Case and Labs'!$A$25:$BB$25,0))</f>
        <v>23679.199999999993</v>
      </c>
      <c r="BZ11" s="100">
        <f>INDEX('Use Case and Labs'!$A$25:$BB$43,MATCH($A11,'Use Case and Labs'!$A$25:$A$43,0),MATCH(BZ$4,'Use Case and Labs'!$A$25:$BB$25,0))</f>
        <v>33875.25</v>
      </c>
      <c r="CA11" s="100">
        <f>INDEX('Use Case and Labs'!$A$25:$BB$43,MATCH($A11,'Use Case and Labs'!$A$25:$A$43,0),MATCH(CA$4,'Use Case and Labs'!$A$25:$BB$25,0))</f>
        <v>36424.999999999978</v>
      </c>
      <c r="CB11" s="100">
        <f>INDEX('Use Case and Labs'!$A$25:$BB$43,MATCH($A11,'Use Case and Labs'!$A$25:$A$43,0),MATCH(CB$4,'Use Case and Labs'!$A$25:$BB$25,0))</f>
        <v>36424.999999999985</v>
      </c>
      <c r="CC11" s="100">
        <f>INDEX('Use Case and Labs'!$A$25:$BB$43,MATCH($A11,'Use Case and Labs'!$A$25:$A$43,0),MATCH(CC$4,'Use Case and Labs'!$A$25:$BB$25,0))</f>
        <v>34676.6</v>
      </c>
      <c r="CD11" s="100">
        <f>INDEX('Use Case and Labs'!$A$25:$BB$43,MATCH($A11,'Use Case and Labs'!$A$25:$A$43,0),MATCH(CD$4,'Use Case and Labs'!$A$25:$BB$25,0))</f>
        <v>31325.5</v>
      </c>
      <c r="CE11" s="100">
        <f>INDEX('Use Case and Labs'!$A$25:$BB$43,MATCH($A11,'Use Case and Labs'!$A$25:$A$43,0),MATCH(CE$4,'Use Case and Labs'!$A$25:$BB$25,0))</f>
        <v>25060.400000000001</v>
      </c>
      <c r="CF11" s="100">
        <f>INDEX('Use Case and Labs'!$A$25:$BB$43,MATCH($A11,'Use Case and Labs'!$A$25:$A$43,0),MATCH(CF$4,'Use Case and Labs'!$A$25:$BB$25,0))</f>
        <v>23676.25</v>
      </c>
      <c r="CG11" s="100">
        <f>INDEX('Use Case and Labs'!$A$25:$BB$43,MATCH($A11,'Use Case and Labs'!$A$25:$A$43,0),MATCH(CG$4,'Use Case and Labs'!$A$25:$BB$25,0))</f>
        <v>33875.25</v>
      </c>
      <c r="CH11" s="100">
        <f>INDEX('Use Case and Labs'!$A$25:$BB$43,MATCH($A11,'Use Case and Labs'!$A$25:$A$43,0),MATCH(CH$4,'Use Case and Labs'!$A$25:$BB$25,0))</f>
        <v>36425.000000000015</v>
      </c>
      <c r="CI11" s="100">
        <f>INDEX('Use Case and Labs'!$A$25:$BB$43,MATCH($A11,'Use Case and Labs'!$A$25:$A$43,0),MATCH(CI$4,'Use Case and Labs'!$A$25:$BB$25,0))</f>
        <v>36424.999999999985</v>
      </c>
      <c r="CJ11" s="100">
        <f>INDEX('Use Case and Labs'!$A$25:$BB$43,MATCH($A11,'Use Case and Labs'!$A$25:$A$43,0),MATCH(CJ$4,'Use Case and Labs'!$A$25:$BB$25,0))</f>
        <v>34676.599999999991</v>
      </c>
      <c r="CK11" s="100">
        <f>INDEX('Use Case and Labs'!$A$25:$BB$43,MATCH($A11,'Use Case and Labs'!$A$25:$A$43,0),MATCH(CK$4,'Use Case and Labs'!$A$25:$BB$25,0))</f>
        <v>31325.499999999989</v>
      </c>
      <c r="CL11" s="100">
        <f>INDEX('Use Case and Labs'!$A$25:$BB$43,MATCH($A11,'Use Case and Labs'!$A$25:$A$43,0),MATCH(CL$4,'Use Case and Labs'!$A$25:$BB$25,0))</f>
        <v>25060.400000000001</v>
      </c>
      <c r="CM11" s="100">
        <f>INDEX('Use Case and Labs'!$A$25:$BB$43,MATCH($A11,'Use Case and Labs'!$A$25:$A$43,0),MATCH(CM$4,'Use Case and Labs'!$A$25:$BB$25,0))</f>
        <v>23676.249999999989</v>
      </c>
      <c r="CN11" s="100">
        <f>INDEX('Use Case and Labs'!$A$25:$BB$43,MATCH($A11,'Use Case and Labs'!$A$25:$A$43,0),MATCH(CN$4,'Use Case and Labs'!$A$25:$BB$25,0))</f>
        <v>33875.249999999993</v>
      </c>
    </row>
    <row r="12" spans="1:92">
      <c r="A12" s="98" t="s">
        <v>75</v>
      </c>
      <c r="B12" s="98" t="s">
        <v>51</v>
      </c>
      <c r="C12" s="98" t="s">
        <v>67</v>
      </c>
      <c r="D12" s="98" t="s">
        <v>74</v>
      </c>
      <c r="E12" s="98" t="s">
        <v>5</v>
      </c>
      <c r="F12" s="98">
        <v>1</v>
      </c>
      <c r="G12" s="98">
        <v>1</v>
      </c>
      <c r="H12" s="100" t="e">
        <f>INDEX(#REF!,MATCH($A12,#REF!,0),MATCH(H$4,#REF!,0))</f>
        <v>#REF!</v>
      </c>
      <c r="I12" s="100" t="e">
        <f>INDEX(#REF!,MATCH($A12,#REF!,0),MATCH(I$4,#REF!,0))</f>
        <v>#REF!</v>
      </c>
      <c r="J12" s="100" t="e">
        <f>INDEX(#REF!,MATCH($A12,#REF!,0),MATCH(J$4,#REF!,0))</f>
        <v>#REF!</v>
      </c>
      <c r="K12" s="100" t="e">
        <f>INDEX(#REF!,MATCH($A12,#REF!,0),MATCH(K$4,#REF!,0))</f>
        <v>#REF!</v>
      </c>
      <c r="L12" s="100" t="e">
        <f>INDEX(#REF!,MATCH($A12,#REF!,0),MATCH(L$4,#REF!,0))</f>
        <v>#REF!</v>
      </c>
      <c r="M12" s="100" t="e">
        <f>INDEX(#REF!,MATCH($A12,#REF!,0),MATCH(M$4,#REF!,0))</f>
        <v>#REF!</v>
      </c>
      <c r="N12" s="100" t="e">
        <f>INDEX(#REF!,MATCH($A12,#REF!,0),MATCH(N$4,#REF!,0))</f>
        <v>#REF!</v>
      </c>
      <c r="O12" s="100" t="e">
        <f>INDEX(#REF!,MATCH($A12,#REF!,0),MATCH(O$4,#REF!,0))</f>
        <v>#REF!</v>
      </c>
      <c r="P12" s="100" t="e">
        <f>INDEX(#REF!,MATCH($A12,#REF!,0),MATCH(P$4,#REF!,0))</f>
        <v>#REF!</v>
      </c>
      <c r="Q12" s="100" t="e">
        <f>INDEX(#REF!,MATCH($A12,#REF!,0),MATCH(Q$4,#REF!,0))</f>
        <v>#REF!</v>
      </c>
      <c r="R12" s="100" t="e">
        <f>INDEX(#REF!,MATCH($A12,#REF!,0),MATCH(R$4,#REF!,0))</f>
        <v>#REF!</v>
      </c>
      <c r="S12" s="100" t="e">
        <f>INDEX(#REF!,MATCH($A12,#REF!,0),MATCH(S$4,#REF!,0))</f>
        <v>#REF!</v>
      </c>
      <c r="T12" s="100" t="e">
        <f>INDEX(#REF!,MATCH($A12,#REF!,0),MATCH(T$4,#REF!,0))</f>
        <v>#REF!</v>
      </c>
      <c r="U12" s="100" t="e">
        <f>INDEX(#REF!,MATCH($A12,#REF!,0),MATCH(U$4,#REF!,0))</f>
        <v>#REF!</v>
      </c>
      <c r="V12" s="100" t="e">
        <f>INDEX(#REF!,MATCH($A12,#REF!,0),MATCH(V$4,#REF!,0))</f>
        <v>#REF!</v>
      </c>
      <c r="W12" s="100" t="e">
        <f>INDEX(#REF!,MATCH($A12,#REF!,0),MATCH(W$4,#REF!,0))</f>
        <v>#REF!</v>
      </c>
      <c r="X12" s="100" t="e">
        <f>INDEX(#REF!,MATCH($A12,#REF!,0),MATCH(X$4,#REF!,0))</f>
        <v>#REF!</v>
      </c>
      <c r="Y12" s="100" t="e">
        <f>INDEX(#REF!,MATCH($A12,#REF!,0),MATCH(Y$4,#REF!,0))</f>
        <v>#REF!</v>
      </c>
      <c r="Z12" s="100" t="e">
        <f>INDEX(#REF!,MATCH($A12,#REF!,0),MATCH(Z$4,#REF!,0))</f>
        <v>#REF!</v>
      </c>
      <c r="AA12" s="100" t="e">
        <f>INDEX(#REF!,MATCH($A12,#REF!,0),MATCH(AA$4,#REF!,0))</f>
        <v>#REF!</v>
      </c>
      <c r="AB12" s="100" t="e">
        <f>INDEX(#REF!,MATCH($A12,#REF!,0),MATCH(AB$4,#REF!,0))</f>
        <v>#REF!</v>
      </c>
      <c r="AC12" s="100" t="e">
        <f>INDEX(#REF!,MATCH($A12,#REF!,0),MATCH(AC$4,#REF!,0))</f>
        <v>#REF!</v>
      </c>
      <c r="AD12" s="100" t="e">
        <f>INDEX(#REF!,MATCH($A12,#REF!,0),MATCH(AD$4,#REF!,0))</f>
        <v>#REF!</v>
      </c>
      <c r="AE12" s="100" t="e">
        <f>INDEX(#REF!,MATCH($A12,#REF!,0),MATCH(AE$4,#REF!,0))</f>
        <v>#REF!</v>
      </c>
      <c r="AF12" s="100" t="e">
        <f>INDEX(#REF!,MATCH($A12,#REF!,0),MATCH(AF$4,#REF!,0))</f>
        <v>#REF!</v>
      </c>
      <c r="AG12" s="100" t="e">
        <f>INDEX(#REF!,MATCH($A12,#REF!,0),MATCH(AG$4,#REF!,0))</f>
        <v>#REF!</v>
      </c>
      <c r="AH12" s="100" t="e">
        <f>INDEX(#REF!,MATCH($A12,#REF!,0),MATCH(AH$4,#REF!,0))</f>
        <v>#REF!</v>
      </c>
      <c r="AI12" s="100" t="e">
        <f>INDEX(#REF!,MATCH($A12,#REF!,0),MATCH(AI$4,#REF!,0))</f>
        <v>#REF!</v>
      </c>
      <c r="AJ12" s="100" t="e">
        <f>INDEX(#REF!,MATCH($A12,#REF!,0),MATCH(AJ$4,#REF!,0))</f>
        <v>#REF!</v>
      </c>
      <c r="AK12" s="100" t="e">
        <f>INDEX(#REF!,MATCH($A12,#REF!,0),MATCH(AK$4,#REF!,0))</f>
        <v>#REF!</v>
      </c>
      <c r="AL12" s="100" t="e">
        <f>INDEX(#REF!,MATCH($A12,#REF!,0),MATCH(AL$4,#REF!,0))</f>
        <v>#REF!</v>
      </c>
      <c r="AM12" s="100" t="e">
        <f>INDEX(#REF!,MATCH($A12,#REF!,0),MATCH(AM$4,#REF!,0))</f>
        <v>#REF!</v>
      </c>
      <c r="AN12" s="100" t="e">
        <f>INDEX(#REF!,MATCH($A12,#REF!,0),MATCH(AN$4,#REF!,0))</f>
        <v>#REF!</v>
      </c>
      <c r="AO12" s="100" t="e">
        <f>INDEX(#REF!,MATCH($A12,#REF!,0),MATCH(AO$4,#REF!,0))</f>
        <v>#REF!</v>
      </c>
      <c r="AP12" s="100" t="e">
        <f>INDEX(#REF!,MATCH($A12,#REF!,0),MATCH(AP$4,#REF!,0))</f>
        <v>#REF!</v>
      </c>
      <c r="AQ12" s="100" t="e">
        <f>INDEX(#REF!,MATCH($A12,#REF!,0),MATCH(AQ$4,#REF!,0))</f>
        <v>#REF!</v>
      </c>
      <c r="AR12" s="100" t="e">
        <f>INDEX(#REF!,MATCH($A12,#REF!,0),MATCH(AR$4,#REF!,0))</f>
        <v>#REF!</v>
      </c>
      <c r="AS12" s="100">
        <f>INDEX('Use Case and Labs'!$A$25:$BB$43,MATCH($A12,'Use Case and Labs'!$A$25:$A$43,0),MATCH(AS$4,'Use Case and Labs'!$A$25:$BB$25,0))</f>
        <v>2012</v>
      </c>
      <c r="AT12" s="100">
        <f>INDEX('Use Case and Labs'!$A$25:$BB$43,MATCH($A12,'Use Case and Labs'!$A$25:$A$43,0),MATCH(AT$4,'Use Case and Labs'!$A$25:$BB$25,0))</f>
        <v>2005</v>
      </c>
      <c r="AU12" s="100">
        <f>INDEX('Use Case and Labs'!$A$25:$BB$43,MATCH($A12,'Use Case and Labs'!$A$25:$A$43,0),MATCH(AU$4,'Use Case and Labs'!$A$25:$BB$25,0))</f>
        <v>2114</v>
      </c>
      <c r="AV12" s="100">
        <f>INDEX('Use Case and Labs'!$A$25:$BB$43,MATCH($A12,'Use Case and Labs'!$A$25:$A$43,0),MATCH(AV$4,'Use Case and Labs'!$A$25:$BB$25,0))</f>
        <v>1992</v>
      </c>
      <c r="AW12" s="100">
        <f>INDEX('Use Case and Labs'!$A$25:$BB$43,MATCH($A12,'Use Case and Labs'!$A$25:$A$43,0),MATCH(AW$4,'Use Case and Labs'!$A$25:$BB$25,0))</f>
        <v>120</v>
      </c>
      <c r="AX12" s="100">
        <f>INDEX('Use Case and Labs'!$A$25:$BB$43,MATCH($A12,'Use Case and Labs'!$A$25:$A$43,0),MATCH(AX$4,'Use Case and Labs'!$A$25:$BB$25,0))</f>
        <v>9.9999999999999982</v>
      </c>
      <c r="AY12" s="100">
        <f>INDEX('Use Case and Labs'!$A$25:$BB$43,MATCH($A12,'Use Case and Labs'!$A$25:$A$43,0),MATCH(AY$4,'Use Case and Labs'!$A$25:$BB$25,0))</f>
        <v>2172</v>
      </c>
      <c r="AZ12" s="100">
        <f>INDEX('Use Case and Labs'!$A$25:$BB$43,MATCH($A12,'Use Case and Labs'!$A$25:$A$43,0),MATCH(AZ$4,'Use Case and Labs'!$A$25:$BB$25,0))</f>
        <v>2012</v>
      </c>
      <c r="BA12" s="100">
        <f>INDEX('Use Case and Labs'!$A$25:$BB$43,MATCH($A12,'Use Case and Labs'!$A$25:$A$43,0),MATCH(BA$4,'Use Case and Labs'!$A$25:$BB$25,0))</f>
        <v>2005</v>
      </c>
      <c r="BB12" s="100">
        <f>INDEX('Use Case and Labs'!$A$25:$BB$43,MATCH($A12,'Use Case and Labs'!$A$25:$A$43,0),MATCH(BB$4,'Use Case and Labs'!$A$25:$BB$25,0))</f>
        <v>2114</v>
      </c>
      <c r="BC12" s="100">
        <f>INDEX('Use Case and Labs'!$A$25:$BB$43,MATCH($A12,'Use Case and Labs'!$A$25:$A$43,0),MATCH(BC$4,'Use Case and Labs'!$A$25:$BB$25,0))</f>
        <v>1992</v>
      </c>
      <c r="BD12" s="100">
        <f>INDEX('Use Case and Labs'!$A$25:$BB$43,MATCH($A12,'Use Case and Labs'!$A$25:$A$43,0),MATCH(BD$4,'Use Case and Labs'!$A$25:$BB$25,0))</f>
        <v>120</v>
      </c>
      <c r="BE12" s="100">
        <f>INDEX('Use Case and Labs'!$A$25:$BB$43,MATCH($A12,'Use Case and Labs'!$A$25:$A$43,0),MATCH(BE$4,'Use Case and Labs'!$A$25:$BB$25,0))</f>
        <v>9.9999999999999982</v>
      </c>
      <c r="BF12" s="100">
        <f>INDEX('Use Case and Labs'!$A$25:$BB$43,MATCH($A12,'Use Case and Labs'!$A$25:$A$43,0),MATCH(BF$4,'Use Case and Labs'!$A$25:$BB$25,0))</f>
        <v>2172</v>
      </c>
      <c r="BG12" s="100">
        <f>INDEX('Use Case and Labs'!$A$25:$BB$43,MATCH($A12,'Use Case and Labs'!$A$25:$A$43,0),MATCH(BG$4,'Use Case and Labs'!$A$25:$BB$25,0))</f>
        <v>2012</v>
      </c>
      <c r="BH12" s="100">
        <f>INDEX('Use Case and Labs'!$A$25:$BB$43,MATCH($A12,'Use Case and Labs'!$A$25:$A$43,0),MATCH(BH$4,'Use Case and Labs'!$A$25:$BB$25,0))</f>
        <v>2005</v>
      </c>
      <c r="BI12" s="100">
        <f>INDEX('Use Case and Labs'!$A$25:$BB$43,MATCH($A12,'Use Case and Labs'!$A$25:$A$43,0),MATCH(BI$4,'Use Case and Labs'!$A$25:$BB$25,0))</f>
        <v>2114</v>
      </c>
      <c r="BJ12" s="100">
        <f>INDEX('Use Case and Labs'!$A$25:$BB$43,MATCH($A12,'Use Case and Labs'!$A$25:$A$43,0),MATCH(BJ$4,'Use Case and Labs'!$A$25:$BB$25,0))</f>
        <v>1992</v>
      </c>
      <c r="BK12" s="100">
        <f>INDEX('Use Case and Labs'!$A$25:$BB$43,MATCH($A12,'Use Case and Labs'!$A$25:$A$43,0),MATCH(BK$4,'Use Case and Labs'!$A$25:$BB$25,0))</f>
        <v>120</v>
      </c>
      <c r="BL12" s="100">
        <f>INDEX('Use Case and Labs'!$A$25:$BB$43,MATCH($A12,'Use Case and Labs'!$A$25:$A$43,0),MATCH(BL$4,'Use Case and Labs'!$A$25:$BB$25,0))</f>
        <v>9.9999999999999982</v>
      </c>
      <c r="BM12" s="100">
        <f>INDEX('Use Case and Labs'!$A$25:$BB$43,MATCH($A12,'Use Case and Labs'!$A$25:$A$43,0),MATCH(BM$4,'Use Case and Labs'!$A$25:$BB$25,0))</f>
        <v>2172</v>
      </c>
      <c r="BN12" s="100">
        <f>INDEX('Use Case and Labs'!$A$25:$BB$43,MATCH($A12,'Use Case and Labs'!$A$25:$A$43,0),MATCH(BN$4,'Use Case and Labs'!$A$25:$BB$25,0))</f>
        <v>2012</v>
      </c>
      <c r="BO12" s="100">
        <f>INDEX('Use Case and Labs'!$A$25:$BB$43,MATCH($A12,'Use Case and Labs'!$A$25:$A$43,0),MATCH(BO$4,'Use Case and Labs'!$A$25:$BB$25,0))</f>
        <v>2005</v>
      </c>
      <c r="BP12" s="100">
        <f>INDEX('Use Case and Labs'!$A$25:$BB$43,MATCH($A12,'Use Case and Labs'!$A$25:$A$43,0),MATCH(BP$4,'Use Case and Labs'!$A$25:$BB$25,0))</f>
        <v>2114</v>
      </c>
      <c r="BQ12" s="100">
        <f>INDEX('Use Case and Labs'!$A$25:$BB$43,MATCH($A12,'Use Case and Labs'!$A$25:$A$43,0),MATCH(BQ$4,'Use Case and Labs'!$A$25:$BB$25,0))</f>
        <v>1992</v>
      </c>
      <c r="BR12" s="100">
        <f>INDEX('Use Case and Labs'!$A$25:$BB$43,MATCH($A12,'Use Case and Labs'!$A$25:$A$43,0),MATCH(BR$4,'Use Case and Labs'!$A$25:$BB$25,0))</f>
        <v>120</v>
      </c>
      <c r="BS12" s="100">
        <f>INDEX('Use Case and Labs'!$A$25:$BB$43,MATCH($A12,'Use Case and Labs'!$A$25:$A$43,0),MATCH(BS$4,'Use Case and Labs'!$A$25:$BB$25,0))</f>
        <v>9.9999999999999982</v>
      </c>
      <c r="BT12" s="100">
        <f>INDEX('Use Case and Labs'!$A$25:$BB$43,MATCH($A12,'Use Case and Labs'!$A$25:$A$43,0),MATCH(BT$4,'Use Case and Labs'!$A$25:$BB$25,0))</f>
        <v>2172</v>
      </c>
      <c r="BU12" s="100">
        <f>INDEX('Use Case and Labs'!$A$25:$BB$43,MATCH($A12,'Use Case and Labs'!$A$25:$A$43,0),MATCH(BU$4,'Use Case and Labs'!$A$25:$BB$25,0))</f>
        <v>2012</v>
      </c>
      <c r="BV12" s="100">
        <f>INDEX('Use Case and Labs'!$A$25:$BB$43,MATCH($A12,'Use Case and Labs'!$A$25:$A$43,0),MATCH(BV$4,'Use Case and Labs'!$A$25:$BB$25,0))</f>
        <v>2005</v>
      </c>
      <c r="BW12" s="100">
        <f>INDEX('Use Case and Labs'!$A$25:$BB$43,MATCH($A12,'Use Case and Labs'!$A$25:$A$43,0),MATCH(BW$4,'Use Case and Labs'!$A$25:$BB$25,0))</f>
        <v>2114</v>
      </c>
      <c r="BX12" s="100">
        <f>INDEX('Use Case and Labs'!$A$25:$BB$43,MATCH($A12,'Use Case and Labs'!$A$25:$A$43,0),MATCH(BX$4,'Use Case and Labs'!$A$25:$BB$25,0))</f>
        <v>1992</v>
      </c>
      <c r="BY12" s="100">
        <f>INDEX('Use Case and Labs'!$A$25:$BB$43,MATCH($A12,'Use Case and Labs'!$A$25:$A$43,0),MATCH(BY$4,'Use Case and Labs'!$A$25:$BB$25,0))</f>
        <v>120</v>
      </c>
      <c r="BZ12" s="100">
        <f>INDEX('Use Case and Labs'!$A$25:$BB$43,MATCH($A12,'Use Case and Labs'!$A$25:$A$43,0),MATCH(BZ$4,'Use Case and Labs'!$A$25:$BB$25,0))</f>
        <v>9.9999999999999982</v>
      </c>
      <c r="CA12" s="100">
        <f>INDEX('Use Case and Labs'!$A$25:$BB$43,MATCH($A12,'Use Case and Labs'!$A$25:$A$43,0),MATCH(CA$4,'Use Case and Labs'!$A$25:$BB$25,0))</f>
        <v>2172</v>
      </c>
      <c r="CB12" s="100">
        <f>INDEX('Use Case and Labs'!$A$25:$BB$43,MATCH($A12,'Use Case and Labs'!$A$25:$A$43,0),MATCH(CB$4,'Use Case and Labs'!$A$25:$BB$25,0))</f>
        <v>2012</v>
      </c>
      <c r="CC12" s="100">
        <f>INDEX('Use Case and Labs'!$A$25:$BB$43,MATCH($A12,'Use Case and Labs'!$A$25:$A$43,0),MATCH(CC$4,'Use Case and Labs'!$A$25:$BB$25,0))</f>
        <v>2005</v>
      </c>
      <c r="CD12" s="100">
        <f>INDEX('Use Case and Labs'!$A$25:$BB$43,MATCH($A12,'Use Case and Labs'!$A$25:$A$43,0),MATCH(CD$4,'Use Case and Labs'!$A$25:$BB$25,0))</f>
        <v>2114</v>
      </c>
      <c r="CE12" s="100">
        <f>INDEX('Use Case and Labs'!$A$25:$BB$43,MATCH($A12,'Use Case and Labs'!$A$25:$A$43,0),MATCH(CE$4,'Use Case and Labs'!$A$25:$BB$25,0))</f>
        <v>1992</v>
      </c>
      <c r="CF12" s="100">
        <f>INDEX('Use Case and Labs'!$A$25:$BB$43,MATCH($A12,'Use Case and Labs'!$A$25:$A$43,0),MATCH(CF$4,'Use Case and Labs'!$A$25:$BB$25,0))</f>
        <v>120</v>
      </c>
      <c r="CG12" s="100">
        <f>INDEX('Use Case and Labs'!$A$25:$BB$43,MATCH($A12,'Use Case and Labs'!$A$25:$A$43,0),MATCH(CG$4,'Use Case and Labs'!$A$25:$BB$25,0))</f>
        <v>9.9999999999999982</v>
      </c>
      <c r="CH12" s="100">
        <f>INDEX('Use Case and Labs'!$A$25:$BB$43,MATCH($A12,'Use Case and Labs'!$A$25:$A$43,0),MATCH(CH$4,'Use Case and Labs'!$A$25:$BB$25,0))</f>
        <v>2172</v>
      </c>
      <c r="CI12" s="100">
        <f>INDEX('Use Case and Labs'!$A$25:$BB$43,MATCH($A12,'Use Case and Labs'!$A$25:$A$43,0),MATCH(CI$4,'Use Case and Labs'!$A$25:$BB$25,0))</f>
        <v>2012</v>
      </c>
      <c r="CJ12" s="100">
        <f>INDEX('Use Case and Labs'!$A$25:$BB$43,MATCH($A12,'Use Case and Labs'!$A$25:$A$43,0),MATCH(CJ$4,'Use Case and Labs'!$A$25:$BB$25,0))</f>
        <v>2005</v>
      </c>
      <c r="CK12" s="100">
        <f>INDEX('Use Case and Labs'!$A$25:$BB$43,MATCH($A12,'Use Case and Labs'!$A$25:$A$43,0),MATCH(CK$4,'Use Case and Labs'!$A$25:$BB$25,0))</f>
        <v>2114</v>
      </c>
      <c r="CL12" s="100">
        <f>INDEX('Use Case and Labs'!$A$25:$BB$43,MATCH($A12,'Use Case and Labs'!$A$25:$A$43,0),MATCH(CL$4,'Use Case and Labs'!$A$25:$BB$25,0))</f>
        <v>1992</v>
      </c>
      <c r="CM12" s="100">
        <f>INDEX('Use Case and Labs'!$A$25:$BB$43,MATCH($A12,'Use Case and Labs'!$A$25:$A$43,0),MATCH(CM$4,'Use Case and Labs'!$A$25:$BB$25,0))</f>
        <v>120</v>
      </c>
      <c r="CN12" s="100">
        <f>INDEX('Use Case and Labs'!$A$25:$BB$43,MATCH($A12,'Use Case and Labs'!$A$25:$A$43,0),MATCH(CN$4,'Use Case and Labs'!$A$25:$BB$25,0))</f>
        <v>9.9999999999999982</v>
      </c>
    </row>
    <row r="13" spans="1:92">
      <c r="A13" s="98" t="s">
        <v>76</v>
      </c>
      <c r="B13" s="98" t="s">
        <v>51</v>
      </c>
      <c r="C13" s="98" t="s">
        <v>67</v>
      </c>
      <c r="D13" s="98" t="s">
        <v>74</v>
      </c>
      <c r="E13" s="98" t="s">
        <v>5</v>
      </c>
      <c r="F13" s="98">
        <v>1</v>
      </c>
      <c r="G13" s="98">
        <v>1</v>
      </c>
      <c r="H13" s="100" t="e">
        <f>INDEX(#REF!,MATCH($A13,#REF!,0),MATCH(H$4,#REF!,0))</f>
        <v>#REF!</v>
      </c>
      <c r="I13" s="100" t="e">
        <f>INDEX(#REF!,MATCH($A13,#REF!,0),MATCH(I$4,#REF!,0))</f>
        <v>#REF!</v>
      </c>
      <c r="J13" s="100" t="e">
        <f>INDEX(#REF!,MATCH($A13,#REF!,0),MATCH(J$4,#REF!,0))</f>
        <v>#REF!</v>
      </c>
      <c r="K13" s="100" t="e">
        <f>INDEX(#REF!,MATCH($A13,#REF!,0),MATCH(K$4,#REF!,0))</f>
        <v>#REF!</v>
      </c>
      <c r="L13" s="100" t="e">
        <f>INDEX(#REF!,MATCH($A13,#REF!,0),MATCH(L$4,#REF!,0))</f>
        <v>#REF!</v>
      </c>
      <c r="M13" s="100" t="e">
        <f>INDEX(#REF!,MATCH($A13,#REF!,0),MATCH(M$4,#REF!,0))</f>
        <v>#REF!</v>
      </c>
      <c r="N13" s="100" t="e">
        <f>INDEX(#REF!,MATCH($A13,#REF!,0),MATCH(N$4,#REF!,0))</f>
        <v>#REF!</v>
      </c>
      <c r="O13" s="100" t="e">
        <f>INDEX(#REF!,MATCH($A13,#REF!,0),MATCH(O$4,#REF!,0))</f>
        <v>#REF!</v>
      </c>
      <c r="P13" s="100" t="e">
        <f>INDEX(#REF!,MATCH($A13,#REF!,0),MATCH(P$4,#REF!,0))</f>
        <v>#REF!</v>
      </c>
      <c r="Q13" s="100" t="e">
        <f>INDEX(#REF!,MATCH($A13,#REF!,0),MATCH(Q$4,#REF!,0))</f>
        <v>#REF!</v>
      </c>
      <c r="R13" s="100" t="e">
        <f>INDEX(#REF!,MATCH($A13,#REF!,0),MATCH(R$4,#REF!,0))</f>
        <v>#REF!</v>
      </c>
      <c r="S13" s="100" t="e">
        <f>INDEX(#REF!,MATCH($A13,#REF!,0),MATCH(S$4,#REF!,0))</f>
        <v>#REF!</v>
      </c>
      <c r="T13" s="100" t="e">
        <f>INDEX(#REF!,MATCH($A13,#REF!,0),MATCH(T$4,#REF!,0))</f>
        <v>#REF!</v>
      </c>
      <c r="U13" s="100" t="e">
        <f>INDEX(#REF!,MATCH($A13,#REF!,0),MATCH(U$4,#REF!,0))</f>
        <v>#REF!</v>
      </c>
      <c r="V13" s="100" t="e">
        <f>INDEX(#REF!,MATCH($A13,#REF!,0),MATCH(V$4,#REF!,0))</f>
        <v>#REF!</v>
      </c>
      <c r="W13" s="100" t="e">
        <f>INDEX(#REF!,MATCH($A13,#REF!,0),MATCH(W$4,#REF!,0))</f>
        <v>#REF!</v>
      </c>
      <c r="X13" s="100" t="e">
        <f>INDEX(#REF!,MATCH($A13,#REF!,0),MATCH(X$4,#REF!,0))</f>
        <v>#REF!</v>
      </c>
      <c r="Y13" s="100" t="e">
        <f>INDEX(#REF!,MATCH($A13,#REF!,0),MATCH(Y$4,#REF!,0))</f>
        <v>#REF!</v>
      </c>
      <c r="Z13" s="100" t="e">
        <f>INDEX(#REF!,MATCH($A13,#REF!,0),MATCH(Z$4,#REF!,0))</f>
        <v>#REF!</v>
      </c>
      <c r="AA13" s="100" t="e">
        <f>INDEX(#REF!,MATCH($A13,#REF!,0),MATCH(AA$4,#REF!,0))</f>
        <v>#REF!</v>
      </c>
      <c r="AB13" s="100" t="e">
        <f>INDEX(#REF!,MATCH($A13,#REF!,0),MATCH(AB$4,#REF!,0))</f>
        <v>#REF!</v>
      </c>
      <c r="AC13" s="100" t="e">
        <f>INDEX(#REF!,MATCH($A13,#REF!,0),MATCH(AC$4,#REF!,0))</f>
        <v>#REF!</v>
      </c>
      <c r="AD13" s="100" t="e">
        <f>INDEX(#REF!,MATCH($A13,#REF!,0),MATCH(AD$4,#REF!,0))</f>
        <v>#REF!</v>
      </c>
      <c r="AE13" s="100" t="e">
        <f>INDEX(#REF!,MATCH($A13,#REF!,0),MATCH(AE$4,#REF!,0))</f>
        <v>#REF!</v>
      </c>
      <c r="AF13" s="100" t="e">
        <f>INDEX(#REF!,MATCH($A13,#REF!,0),MATCH(AF$4,#REF!,0))</f>
        <v>#REF!</v>
      </c>
      <c r="AG13" s="100" t="e">
        <f>INDEX(#REF!,MATCH($A13,#REF!,0),MATCH(AG$4,#REF!,0))</f>
        <v>#REF!</v>
      </c>
      <c r="AH13" s="100" t="e">
        <f>INDEX(#REF!,MATCH($A13,#REF!,0),MATCH(AH$4,#REF!,0))</f>
        <v>#REF!</v>
      </c>
      <c r="AI13" s="100" t="e">
        <f>INDEX(#REF!,MATCH($A13,#REF!,0),MATCH(AI$4,#REF!,0))</f>
        <v>#REF!</v>
      </c>
      <c r="AJ13" s="100" t="e">
        <f>INDEX(#REF!,MATCH($A13,#REF!,0),MATCH(AJ$4,#REF!,0))</f>
        <v>#REF!</v>
      </c>
      <c r="AK13" s="100" t="e">
        <f>INDEX(#REF!,MATCH($A13,#REF!,0),MATCH(AK$4,#REF!,0))</f>
        <v>#REF!</v>
      </c>
      <c r="AL13" s="100" t="e">
        <f>INDEX(#REF!,MATCH($A13,#REF!,0),MATCH(AL$4,#REF!,0))</f>
        <v>#REF!</v>
      </c>
      <c r="AM13" s="100" t="e">
        <f>INDEX(#REF!,MATCH($A13,#REF!,0),MATCH(AM$4,#REF!,0))</f>
        <v>#REF!</v>
      </c>
      <c r="AN13" s="100" t="e">
        <f>INDEX(#REF!,MATCH($A13,#REF!,0),MATCH(AN$4,#REF!,0))</f>
        <v>#REF!</v>
      </c>
      <c r="AO13" s="100" t="e">
        <f>INDEX(#REF!,MATCH($A13,#REF!,0),MATCH(AO$4,#REF!,0))</f>
        <v>#REF!</v>
      </c>
      <c r="AP13" s="100" t="e">
        <f>INDEX(#REF!,MATCH($A13,#REF!,0),MATCH(AP$4,#REF!,0))</f>
        <v>#REF!</v>
      </c>
      <c r="AQ13" s="100" t="e">
        <f>INDEX(#REF!,MATCH($A13,#REF!,0),MATCH(AQ$4,#REF!,0))</f>
        <v>#REF!</v>
      </c>
      <c r="AR13" s="100" t="e">
        <f>INDEX(#REF!,MATCH($A13,#REF!,0),MATCH(AR$4,#REF!,0))</f>
        <v>#REF!</v>
      </c>
      <c r="AS13" s="100">
        <f>INDEX('Use Case and Labs'!$A$25:$BB$43,MATCH($A13,'Use Case and Labs'!$A$25:$A$43,0),MATCH(AS$4,'Use Case and Labs'!$A$25:$BB$25,0))</f>
        <v>18060</v>
      </c>
      <c r="AT13" s="100">
        <f>INDEX('Use Case and Labs'!$A$25:$BB$43,MATCH($A13,'Use Case and Labs'!$A$25:$A$43,0),MATCH(AT$4,'Use Case and Labs'!$A$25:$BB$25,0))</f>
        <v>18638</v>
      </c>
      <c r="AU13" s="100">
        <f>INDEX('Use Case and Labs'!$A$25:$BB$43,MATCH($A13,'Use Case and Labs'!$A$25:$A$43,0),MATCH(AU$4,'Use Case and Labs'!$A$25:$BB$25,0))</f>
        <v>17927</v>
      </c>
      <c r="AV13" s="100">
        <f>INDEX('Use Case and Labs'!$A$25:$BB$43,MATCH($A13,'Use Case and Labs'!$A$25:$A$43,0),MATCH(AV$4,'Use Case and Labs'!$A$25:$BB$25,0))</f>
        <v>26336.885020740854</v>
      </c>
      <c r="AW13" s="100">
        <f>INDEX('Use Case and Labs'!$A$25:$BB$43,MATCH($A13,'Use Case and Labs'!$A$25:$A$43,0),MATCH(AW$4,'Use Case and Labs'!$A$25:$BB$25,0))</f>
        <v>24191.951011204015</v>
      </c>
      <c r="AX13" s="100">
        <f>INDEX('Use Case and Labs'!$A$25:$BB$43,MATCH($A13,'Use Case and Labs'!$A$25:$A$43,0),MATCH(AX$4,'Use Case and Labs'!$A$25:$BB$25,0))</f>
        <v>20278.35166652219</v>
      </c>
      <c r="AY13" s="100">
        <f>INDEX('Use Case and Labs'!$A$25:$BB$43,MATCH($A13,'Use Case and Labs'!$A$25:$A$43,0),MATCH(AY$4,'Use Case and Labs'!$A$25:$BB$25,0))</f>
        <v>15684.737525268094</v>
      </c>
      <c r="AZ13" s="100">
        <f>INDEX('Use Case and Labs'!$A$25:$BB$43,MATCH($A13,'Use Case and Labs'!$A$25:$A$43,0),MATCH(AZ$4,'Use Case and Labs'!$A$25:$BB$25,0))</f>
        <v>17927.767845644368</v>
      </c>
      <c r="BA13" s="100">
        <f>INDEX('Use Case and Labs'!$A$25:$BB$43,MATCH($A13,'Use Case and Labs'!$A$25:$A$43,0),MATCH(BA$4,'Use Case and Labs'!$A$25:$BB$25,0))</f>
        <v>21444.303227588811</v>
      </c>
      <c r="BB13" s="100">
        <f>INDEX('Use Case and Labs'!$A$25:$BB$43,MATCH($A13,'Use Case and Labs'!$A$25:$A$43,0),MATCH(BB$4,'Use Case and Labs'!$A$25:$BB$25,0))</f>
        <v>24759.586070107573</v>
      </c>
      <c r="BC13" s="100">
        <f>INDEX('Use Case and Labs'!$A$25:$BB$43,MATCH($A13,'Use Case and Labs'!$A$25:$A$43,0),MATCH(BC$4,'Use Case and Labs'!$A$25:$BB$25,0))</f>
        <v>25067.66080873393</v>
      </c>
      <c r="BD13" s="100">
        <f>INDEX('Use Case and Labs'!$A$25:$BB$43,MATCH($A13,'Use Case and Labs'!$A$25:$A$43,0),MATCH(BD$4,'Use Case and Labs'!$A$25:$BB$25,0))</f>
        <v>23026.095218655857</v>
      </c>
      <c r="BE13" s="100">
        <f>INDEX('Use Case and Labs'!$A$25:$BB$43,MATCH($A13,'Use Case and Labs'!$A$25:$A$43,0),MATCH(BE$4,'Use Case and Labs'!$A$25:$BB$25,0))</f>
        <v>19301.099615094245</v>
      </c>
      <c r="BF13" s="100">
        <f>INDEX('Use Case and Labs'!$A$25:$BB$43,MATCH($A13,'Use Case and Labs'!$A$25:$A$43,0),MATCH(BF$4,'Use Case and Labs'!$A$25:$BB$25,0))</f>
        <v>14928.860411844607</v>
      </c>
      <c r="BG13" s="100">
        <f>INDEX('Use Case and Labs'!$A$25:$BB$43,MATCH($A13,'Use Case and Labs'!$A$25:$A$43,0),MATCH(BG$4,'Use Case and Labs'!$A$25:$BB$25,0))</f>
        <v>16766.530175276217</v>
      </c>
      <c r="BH13" s="100">
        <f>INDEX('Use Case and Labs'!$A$25:$BB$43,MATCH($A13,'Use Case and Labs'!$A$25:$A$43,0),MATCH(BH$4,'Use Case and Labs'!$A$25:$BB$25,0))</f>
        <v>20055.28854728529</v>
      </c>
      <c r="BI13" s="100">
        <f>INDEX('Use Case and Labs'!$A$25:$BB$43,MATCH($A13,'Use Case and Labs'!$A$25:$A$43,0),MATCH(BI$4,'Use Case and Labs'!$A$25:$BB$25,0))</f>
        <v>23155.830137139215</v>
      </c>
      <c r="BJ13" s="100">
        <f>INDEX('Use Case and Labs'!$A$25:$BB$43,MATCH($A13,'Use Case and Labs'!$A$25:$A$43,0),MATCH(BJ$4,'Use Case and Labs'!$A$25:$BB$25,0))</f>
        <v>23443.949910102147</v>
      </c>
      <c r="BK13" s="100">
        <f>INDEX('Use Case and Labs'!$A$25:$BB$43,MATCH($A13,'Use Case and Labs'!$A$25:$A$43,0),MATCH(BK$4,'Use Case and Labs'!$A$25:$BB$25,0))</f>
        <v>21534.6229171622</v>
      </c>
      <c r="BL13" s="100">
        <f>INDEX('Use Case and Labs'!$A$25:$BB$43,MATCH($A13,'Use Case and Labs'!$A$25:$A$43,0),MATCH(BL$4,'Use Case and Labs'!$A$25:$BB$25,0))</f>
        <v>18050.906944955386</v>
      </c>
      <c r="BM13" s="100">
        <f>INDEX('Use Case and Labs'!$A$25:$BB$43,MATCH($A13,'Use Case and Labs'!$A$25:$A$43,0),MATCH(BM$4,'Use Case and Labs'!$A$25:$BB$25,0))</f>
        <v>13961.871368079539</v>
      </c>
      <c r="BN13" s="100">
        <f>INDEX('Use Case and Labs'!$A$25:$BB$43,MATCH($A13,'Use Case and Labs'!$A$25:$A$43,0),MATCH(BN$4,'Use Case and Labs'!$A$25:$BB$25,0))</f>
        <v>15887.373433832285</v>
      </c>
      <c r="BO13" s="100">
        <f>INDEX('Use Case and Labs'!$A$25:$BB$43,MATCH($A13,'Use Case and Labs'!$A$25:$A$43,0),MATCH(BO$4,'Use Case and Labs'!$A$25:$BB$25,0))</f>
        <v>19003.685028630684</v>
      </c>
      <c r="BP13" s="100">
        <f>INDEX('Use Case and Labs'!$A$25:$BB$43,MATCH($A13,'Use Case and Labs'!$A$25:$A$43,0),MATCH(BP$4,'Use Case and Labs'!$A$25:$BB$25,0))</f>
        <v>21941.649030137385</v>
      </c>
      <c r="BQ13" s="100">
        <f>INDEX('Use Case and Labs'!$A$25:$BB$43,MATCH($A13,'Use Case and Labs'!$A$25:$A$43,0),MATCH(BQ$4,'Use Case and Labs'!$A$25:$BB$25,0))</f>
        <v>22214.661178678583</v>
      </c>
      <c r="BR13" s="100">
        <f>INDEX('Use Case and Labs'!$A$25:$BB$43,MATCH($A13,'Use Case and Labs'!$A$25:$A$43,0),MATCH(BR$4,'Use Case and Labs'!$A$25:$BB$25,0))</f>
        <v>20405.450171569701</v>
      </c>
      <c r="BS13" s="100">
        <f>INDEX('Use Case and Labs'!$A$25:$BB$43,MATCH($A13,'Use Case and Labs'!$A$25:$A$43,0),MATCH(BS$4,'Use Case and Labs'!$A$25:$BB$25,0))</f>
        <v>17104.403621731377</v>
      </c>
      <c r="BT13" s="100">
        <f>INDEX('Use Case and Labs'!$A$25:$BB$43,MATCH($A13,'Use Case and Labs'!$A$25:$A$43,0),MATCH(BT$4,'Use Case and Labs'!$A$25:$BB$25,0))</f>
        <v>13229.77753541998</v>
      </c>
      <c r="BU13" s="100">
        <f>INDEX('Use Case and Labs'!$A$25:$BB$43,MATCH($A13,'Use Case and Labs'!$A$25:$A$43,0),MATCH(BU$4,'Use Case and Labs'!$A$25:$BB$25,0))</f>
        <v>15352.681614474574</v>
      </c>
      <c r="BV13" s="100">
        <f>INDEX('Use Case and Labs'!$A$25:$BB$43,MATCH($A13,'Use Case and Labs'!$A$25:$A$43,0),MATCH(BV$4,'Use Case and Labs'!$A$25:$BB$25,0))</f>
        <v>18364.113297986944</v>
      </c>
      <c r="BW13" s="100">
        <f>INDEX('Use Case and Labs'!$A$25:$BB$43,MATCH($A13,'Use Case and Labs'!$A$25:$A$43,0),MATCH(BW$4,'Use Case and Labs'!$A$25:$BB$25,0))</f>
        <v>21203.199701902355</v>
      </c>
      <c r="BX13" s="100">
        <f>INDEX('Use Case and Labs'!$A$25:$BB$43,MATCH($A13,'Use Case and Labs'!$A$25:$A$43,0),MATCH(BX$4,'Use Case and Labs'!$A$25:$BB$25,0))</f>
        <v>21467.023587637355</v>
      </c>
      <c r="BY13" s="100">
        <f>INDEX('Use Case and Labs'!$A$25:$BB$43,MATCH($A13,'Use Case and Labs'!$A$25:$A$43,0),MATCH(BY$4,'Use Case and Labs'!$A$25:$BB$25,0))</f>
        <v>19718.701835069001</v>
      </c>
      <c r="BZ13" s="100">
        <f>INDEX('Use Case and Labs'!$A$25:$BB$43,MATCH($A13,'Use Case and Labs'!$A$25:$A$43,0),MATCH(BZ$4,'Use Case and Labs'!$A$25:$BB$25,0))</f>
        <v>16528.752477782269</v>
      </c>
      <c r="CA13" s="100">
        <f>INDEX('Use Case and Labs'!$A$25:$BB$43,MATCH($A13,'Use Case and Labs'!$A$25:$A$43,0),MATCH(CA$4,'Use Case and Labs'!$A$25:$BB$25,0))</f>
        <v>12784.527485147499</v>
      </c>
      <c r="CB13" s="100">
        <f>INDEX('Use Case and Labs'!$A$25:$BB$43,MATCH($A13,'Use Case and Labs'!$A$25:$A$43,0),MATCH(CB$4,'Use Case and Labs'!$A$25:$BB$25,0))</f>
        <v>15280.703869561035</v>
      </c>
      <c r="CC13" s="100">
        <f>INDEX('Use Case and Labs'!$A$25:$BB$43,MATCH($A13,'Use Case and Labs'!$A$25:$A$43,0),MATCH(CC$4,'Use Case and Labs'!$A$25:$BB$25,0))</f>
        <v>18278.01710347721</v>
      </c>
      <c r="CD13" s="100">
        <f>INDEX('Use Case and Labs'!$A$25:$BB$43,MATCH($A13,'Use Case and Labs'!$A$25:$A$43,0),MATCH(CD$4,'Use Case and Labs'!$A$25:$BB$25,0))</f>
        <v>21103.793061563021</v>
      </c>
      <c r="CE13" s="100">
        <f>INDEX('Use Case and Labs'!$A$25:$BB$43,MATCH($A13,'Use Case and Labs'!$A$25:$A$43,0),MATCH(CE$4,'Use Case and Labs'!$A$25:$BB$25,0))</f>
        <v>21366.380065766421</v>
      </c>
      <c r="CF13" s="100">
        <f>INDEX('Use Case and Labs'!$A$25:$BB$43,MATCH($A13,'Use Case and Labs'!$A$25:$A$43,0),MATCH(CF$4,'Use Case and Labs'!$A$25:$BB$25,0))</f>
        <v>19626.254943616983</v>
      </c>
      <c r="CG13" s="100">
        <f>INDEX('Use Case and Labs'!$A$25:$BB$43,MATCH($A13,'Use Case and Labs'!$A$25:$A$43,0),MATCH(CG$4,'Use Case and Labs'!$A$25:$BB$25,0))</f>
        <v>16451.260977635273</v>
      </c>
      <c r="CH13" s="100">
        <f>INDEX('Use Case and Labs'!$A$25:$BB$43,MATCH($A13,'Use Case and Labs'!$A$25:$A$43,0),MATCH(CH$4,'Use Case and Labs'!$A$25:$BB$25,0))</f>
        <v>12724.589978380049</v>
      </c>
      <c r="CI13" s="100">
        <f>INDEX('Use Case and Labs'!$A$25:$BB$43,MATCH($A13,'Use Case and Labs'!$A$25:$A$43,0),MATCH(CI$4,'Use Case and Labs'!$A$25:$BB$25,0))</f>
        <v>15243.858119188628</v>
      </c>
      <c r="CJ13" s="100">
        <f>INDEX('Use Case and Labs'!$A$25:$BB$43,MATCH($A13,'Use Case and Labs'!$A$25:$A$43,0),MATCH(CJ$4,'Use Case and Labs'!$A$25:$BB$25,0))</f>
        <v>18233.944051525799</v>
      </c>
      <c r="CK13" s="100">
        <f>INDEX('Use Case and Labs'!$A$25:$BB$43,MATCH($A13,'Use Case and Labs'!$A$25:$A$43,0),MATCH(CK$4,'Use Case and Labs'!$A$25:$BB$25,0))</f>
        <v>21052.906329008365</v>
      </c>
      <c r="CL13" s="100">
        <f>INDEX('Use Case and Labs'!$A$25:$BB$43,MATCH($A13,'Use Case and Labs'!$A$25:$A$43,0),MATCH(CL$4,'Use Case and Labs'!$A$25:$BB$25,0))</f>
        <v>21314.860167665822</v>
      </c>
      <c r="CM13" s="100">
        <f>INDEX('Use Case and Labs'!$A$25:$BB$43,MATCH($A13,'Use Case and Labs'!$A$25:$A$43,0),MATCH(CM$4,'Use Case and Labs'!$A$25:$BB$25,0))</f>
        <v>19578.930939659404</v>
      </c>
      <c r="CN13" s="100">
        <f>INDEX('Use Case and Labs'!$A$25:$BB$43,MATCH($A13,'Use Case and Labs'!$A$25:$A$43,0),MATCH(CN$4,'Use Case and Labs'!$A$25:$BB$25,0))</f>
        <v>16411.592709702883</v>
      </c>
    </row>
    <row r="14" spans="1:92">
      <c r="A14" s="98" t="s">
        <v>77</v>
      </c>
      <c r="B14" s="98" t="s">
        <v>51</v>
      </c>
      <c r="C14" s="98" t="s">
        <v>67</v>
      </c>
      <c r="D14" s="98" t="s">
        <v>74</v>
      </c>
      <c r="E14" s="98" t="s">
        <v>5</v>
      </c>
      <c r="F14" s="98">
        <v>1</v>
      </c>
      <c r="G14" s="98">
        <v>1</v>
      </c>
      <c r="H14" s="100" t="e">
        <f>INDEX(#REF!,MATCH($A14,#REF!,0),MATCH(H$4,#REF!,0))</f>
        <v>#REF!</v>
      </c>
      <c r="I14" s="100" t="e">
        <f>INDEX(#REF!,MATCH($A14,#REF!,0),MATCH(I$4,#REF!,0))</f>
        <v>#REF!</v>
      </c>
      <c r="J14" s="100" t="e">
        <f>INDEX(#REF!,MATCH($A14,#REF!,0),MATCH(J$4,#REF!,0))</f>
        <v>#REF!</v>
      </c>
      <c r="K14" s="100" t="e">
        <f>INDEX(#REF!,MATCH($A14,#REF!,0),MATCH(K$4,#REF!,0))</f>
        <v>#REF!</v>
      </c>
      <c r="L14" s="100" t="e">
        <f>INDEX(#REF!,MATCH($A14,#REF!,0),MATCH(L$4,#REF!,0))</f>
        <v>#REF!</v>
      </c>
      <c r="M14" s="100" t="e">
        <f>INDEX(#REF!,MATCH($A14,#REF!,0),MATCH(M$4,#REF!,0))</f>
        <v>#REF!</v>
      </c>
      <c r="N14" s="100" t="e">
        <f>INDEX(#REF!,MATCH($A14,#REF!,0),MATCH(N$4,#REF!,0))</f>
        <v>#REF!</v>
      </c>
      <c r="O14" s="100" t="e">
        <f>INDEX(#REF!,MATCH($A14,#REF!,0),MATCH(O$4,#REF!,0))</f>
        <v>#REF!</v>
      </c>
      <c r="P14" s="100" t="e">
        <f>INDEX(#REF!,MATCH($A14,#REF!,0),MATCH(P$4,#REF!,0))</f>
        <v>#REF!</v>
      </c>
      <c r="Q14" s="100" t="e">
        <f>INDEX(#REF!,MATCH($A14,#REF!,0),MATCH(Q$4,#REF!,0))</f>
        <v>#REF!</v>
      </c>
      <c r="R14" s="100" t="e">
        <f>INDEX(#REF!,MATCH($A14,#REF!,0),MATCH(R$4,#REF!,0))</f>
        <v>#REF!</v>
      </c>
      <c r="S14" s="100" t="e">
        <f>INDEX(#REF!,MATCH($A14,#REF!,0),MATCH(S$4,#REF!,0))</f>
        <v>#REF!</v>
      </c>
      <c r="T14" s="100" t="e">
        <f>INDEX(#REF!,MATCH($A14,#REF!,0),MATCH(T$4,#REF!,0))</f>
        <v>#REF!</v>
      </c>
      <c r="U14" s="100" t="e">
        <f>INDEX(#REF!,MATCH($A14,#REF!,0),MATCH(U$4,#REF!,0))</f>
        <v>#REF!</v>
      </c>
      <c r="V14" s="100" t="e">
        <f>INDEX(#REF!,MATCH($A14,#REF!,0),MATCH(V$4,#REF!,0))</f>
        <v>#REF!</v>
      </c>
      <c r="W14" s="100" t="e">
        <f>INDEX(#REF!,MATCH($A14,#REF!,0),MATCH(W$4,#REF!,0))</f>
        <v>#REF!</v>
      </c>
      <c r="X14" s="100" t="e">
        <f>INDEX(#REF!,MATCH($A14,#REF!,0),MATCH(X$4,#REF!,0))</f>
        <v>#REF!</v>
      </c>
      <c r="Y14" s="100" t="e">
        <f>INDEX(#REF!,MATCH($A14,#REF!,0),MATCH(Y$4,#REF!,0))</f>
        <v>#REF!</v>
      </c>
      <c r="Z14" s="100" t="e">
        <f>INDEX(#REF!,MATCH($A14,#REF!,0),MATCH(Z$4,#REF!,0))</f>
        <v>#REF!</v>
      </c>
      <c r="AA14" s="100" t="e">
        <f>INDEX(#REF!,MATCH($A14,#REF!,0),MATCH(AA$4,#REF!,0))</f>
        <v>#REF!</v>
      </c>
      <c r="AB14" s="100" t="e">
        <f>INDEX(#REF!,MATCH($A14,#REF!,0),MATCH(AB$4,#REF!,0))</f>
        <v>#REF!</v>
      </c>
      <c r="AC14" s="100" t="e">
        <f>INDEX(#REF!,MATCH($A14,#REF!,0),MATCH(AC$4,#REF!,0))</f>
        <v>#REF!</v>
      </c>
      <c r="AD14" s="100" t="e">
        <f>INDEX(#REF!,MATCH($A14,#REF!,0),MATCH(AD$4,#REF!,0))</f>
        <v>#REF!</v>
      </c>
      <c r="AE14" s="100" t="e">
        <f>INDEX(#REF!,MATCH($A14,#REF!,0),MATCH(AE$4,#REF!,0))</f>
        <v>#REF!</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V14" s="100">
        <v>0</v>
      </c>
      <c r="AW14" s="100">
        <v>0</v>
      </c>
      <c r="AX14" s="100">
        <v>0</v>
      </c>
      <c r="AY14" s="100">
        <v>0</v>
      </c>
      <c r="AZ14" s="100">
        <v>0</v>
      </c>
      <c r="BA14" s="100">
        <v>0</v>
      </c>
      <c r="BB14" s="100">
        <v>0</v>
      </c>
      <c r="BC14" s="100">
        <v>0</v>
      </c>
      <c r="BD14" s="100">
        <v>0</v>
      </c>
      <c r="BE14" s="100">
        <v>0</v>
      </c>
      <c r="BF14" s="100">
        <v>0</v>
      </c>
      <c r="BG14" s="100">
        <v>0</v>
      </c>
      <c r="BH14" s="100">
        <v>0</v>
      </c>
      <c r="BI14" s="100">
        <v>0</v>
      </c>
      <c r="BJ14" s="100">
        <v>0</v>
      </c>
      <c r="BK14" s="100">
        <v>0</v>
      </c>
      <c r="BL14" s="100">
        <v>0</v>
      </c>
      <c r="BM14" s="100">
        <v>0</v>
      </c>
      <c r="BN14" s="100">
        <v>0</v>
      </c>
      <c r="BO14" s="100">
        <v>0</v>
      </c>
      <c r="BP14" s="100">
        <v>0</v>
      </c>
      <c r="BQ14" s="100">
        <v>0</v>
      </c>
      <c r="BR14" s="100">
        <v>0</v>
      </c>
      <c r="BS14" s="100">
        <v>0</v>
      </c>
      <c r="BT14" s="100">
        <v>0</v>
      </c>
      <c r="BU14" s="100">
        <v>0</v>
      </c>
      <c r="BV14" s="100">
        <v>0</v>
      </c>
      <c r="BW14" s="100">
        <v>0</v>
      </c>
      <c r="BX14" s="100">
        <v>0</v>
      </c>
      <c r="BY14" s="100">
        <v>0</v>
      </c>
      <c r="BZ14" s="100">
        <v>0</v>
      </c>
      <c r="CA14" s="100">
        <v>0</v>
      </c>
      <c r="CB14" s="100">
        <v>0</v>
      </c>
      <c r="CC14" s="100">
        <v>0</v>
      </c>
      <c r="CD14" s="100">
        <v>0</v>
      </c>
      <c r="CE14" s="100">
        <v>0</v>
      </c>
      <c r="CF14" s="100">
        <v>0</v>
      </c>
      <c r="CG14" s="100">
        <v>0</v>
      </c>
      <c r="CH14" s="100">
        <v>0</v>
      </c>
      <c r="CI14" s="100">
        <v>0</v>
      </c>
      <c r="CJ14" s="100">
        <v>0</v>
      </c>
      <c r="CK14" s="100">
        <v>0</v>
      </c>
      <c r="CL14" s="100">
        <v>0</v>
      </c>
      <c r="CM14" s="100">
        <v>0</v>
      </c>
      <c r="CN14" s="100">
        <v>0</v>
      </c>
    </row>
    <row r="15" spans="1:92">
      <c r="A15" s="98" t="s">
        <v>78</v>
      </c>
      <c r="B15" s="98" t="s">
        <v>54</v>
      </c>
      <c r="C15" s="98" t="s">
        <v>67</v>
      </c>
      <c r="D15" s="98" t="s">
        <v>74</v>
      </c>
      <c r="E15" s="98" t="s">
        <v>5</v>
      </c>
      <c r="F15" s="98">
        <v>0</v>
      </c>
      <c r="G15" s="98">
        <v>0</v>
      </c>
      <c r="H15" s="100" t="e">
        <f>INDEX(#REF!,MATCH($A15,#REF!,0),MATCH(H$4,#REF!,0))</f>
        <v>#REF!</v>
      </c>
      <c r="I15" s="100" t="e">
        <f>INDEX(#REF!,MATCH($A15,#REF!,0),MATCH(I$4,#REF!,0))</f>
        <v>#REF!</v>
      </c>
      <c r="J15" s="100" t="e">
        <f>INDEX(#REF!,MATCH($A15,#REF!,0),MATCH(J$4,#REF!,0))</f>
        <v>#REF!</v>
      </c>
      <c r="K15" s="100" t="e">
        <f>INDEX(#REF!,MATCH($A15,#REF!,0),MATCH(K$4,#REF!,0))</f>
        <v>#REF!</v>
      </c>
      <c r="L15" s="100" t="e">
        <f>INDEX(#REF!,MATCH($A15,#REF!,0),MATCH(L$4,#REF!,0))</f>
        <v>#REF!</v>
      </c>
      <c r="M15" s="100" t="e">
        <f>INDEX(#REF!,MATCH($A15,#REF!,0),MATCH(M$4,#REF!,0))</f>
        <v>#REF!</v>
      </c>
      <c r="N15" s="100" t="e">
        <f>INDEX(#REF!,MATCH($A15,#REF!,0),MATCH(N$4,#REF!,0))</f>
        <v>#REF!</v>
      </c>
      <c r="O15" s="100" t="e">
        <f>INDEX(#REF!,MATCH($A15,#REF!,0),MATCH(O$4,#REF!,0))</f>
        <v>#REF!</v>
      </c>
      <c r="P15" s="100" t="e">
        <f>INDEX(#REF!,MATCH($A15,#REF!,0),MATCH(P$4,#REF!,0))</f>
        <v>#REF!</v>
      </c>
      <c r="Q15" s="100" t="e">
        <f>INDEX(#REF!,MATCH($A15,#REF!,0),MATCH(Q$4,#REF!,0))</f>
        <v>#REF!</v>
      </c>
      <c r="R15" s="100" t="e">
        <f>INDEX(#REF!,MATCH($A15,#REF!,0),MATCH(R$4,#REF!,0))</f>
        <v>#REF!</v>
      </c>
      <c r="S15" s="100" t="e">
        <f>INDEX(#REF!,MATCH($A15,#REF!,0),MATCH(S$4,#REF!,0))</f>
        <v>#REF!</v>
      </c>
      <c r="T15" s="100" t="e">
        <f>INDEX(#REF!,MATCH($A15,#REF!,0),MATCH(T$4,#REF!,0))</f>
        <v>#REF!</v>
      </c>
      <c r="U15" s="100" t="e">
        <f>INDEX(#REF!,MATCH($A15,#REF!,0),MATCH(U$4,#REF!,0))</f>
        <v>#REF!</v>
      </c>
      <c r="V15" s="100" t="e">
        <f>INDEX(#REF!,MATCH($A15,#REF!,0),MATCH(V$4,#REF!,0))</f>
        <v>#REF!</v>
      </c>
      <c r="W15" s="100" t="e">
        <f>INDEX(#REF!,MATCH($A15,#REF!,0),MATCH(W$4,#REF!,0))</f>
        <v>#REF!</v>
      </c>
      <c r="X15" s="100" t="e">
        <f>INDEX(#REF!,MATCH($A15,#REF!,0),MATCH(X$4,#REF!,0))</f>
        <v>#REF!</v>
      </c>
      <c r="Y15" s="100" t="e">
        <f>INDEX(#REF!,MATCH($A15,#REF!,0),MATCH(Y$4,#REF!,0))</f>
        <v>#REF!</v>
      </c>
      <c r="Z15" s="100" t="e">
        <f>INDEX(#REF!,MATCH($A15,#REF!,0),MATCH(Z$4,#REF!,0))</f>
        <v>#REF!</v>
      </c>
      <c r="AA15" s="100" t="e">
        <f>INDEX(#REF!,MATCH($A15,#REF!,0),MATCH(AA$4,#REF!,0))</f>
        <v>#REF!</v>
      </c>
      <c r="AB15" s="100" t="e">
        <f>INDEX(#REF!,MATCH($A15,#REF!,0),MATCH(AB$4,#REF!,0))</f>
        <v>#REF!</v>
      </c>
      <c r="AC15" s="100" t="e">
        <f>INDEX(#REF!,MATCH($A15,#REF!,0),MATCH(AC$4,#REF!,0))</f>
        <v>#REF!</v>
      </c>
      <c r="AD15" s="100" t="e">
        <f>INDEX(#REF!,MATCH($A15,#REF!,0),MATCH(AD$4,#REF!,0))</f>
        <v>#REF!</v>
      </c>
      <c r="AE15" s="100" t="e">
        <f>INDEX(#REF!,MATCH($A15,#REF!,0),MATCH(AE$4,#REF!,0))</f>
        <v>#REF!</v>
      </c>
      <c r="AF15" s="100" t="e">
        <f>INDEX(#REF!,MATCH($A15,#REF!,0),MATCH(AF$4,#REF!,0))</f>
        <v>#REF!</v>
      </c>
      <c r="AG15" s="100" t="e">
        <f>INDEX(#REF!,MATCH($A15,#REF!,0),MATCH(AG$4,#REF!,0))</f>
        <v>#REF!</v>
      </c>
      <c r="AH15" s="100" t="e">
        <f>INDEX(#REF!,MATCH($A15,#REF!,0),MATCH(AH$4,#REF!,0))</f>
        <v>#REF!</v>
      </c>
      <c r="AI15" s="100" t="e">
        <f>INDEX(#REF!,MATCH($A15,#REF!,0),MATCH(AI$4,#REF!,0))</f>
        <v>#REF!</v>
      </c>
      <c r="AJ15" s="100" t="e">
        <f>INDEX(#REF!,MATCH($A15,#REF!,0),MATCH(AJ$4,#REF!,0))</f>
        <v>#REF!</v>
      </c>
      <c r="AK15" s="100" t="e">
        <f>INDEX(#REF!,MATCH($A15,#REF!,0),MATCH(AK$4,#REF!,0))</f>
        <v>#REF!</v>
      </c>
      <c r="AL15" s="100" t="e">
        <f>INDEX(#REF!,MATCH($A15,#REF!,0),MATCH(AL$4,#REF!,0))</f>
        <v>#REF!</v>
      </c>
      <c r="AM15" s="100" t="e">
        <f>INDEX(#REF!,MATCH($A15,#REF!,0),MATCH(AM$4,#REF!,0))</f>
        <v>#REF!</v>
      </c>
      <c r="AN15" s="100" t="e">
        <f>INDEX(#REF!,MATCH($A15,#REF!,0),MATCH(AN$4,#REF!,0))</f>
        <v>#REF!</v>
      </c>
      <c r="AO15" s="100" t="e">
        <f>INDEX(#REF!,MATCH($A15,#REF!,0),MATCH(AO$4,#REF!,0))</f>
        <v>#REF!</v>
      </c>
      <c r="AP15" s="100" t="e">
        <f>INDEX(#REF!,MATCH($A15,#REF!,0),MATCH(AP$4,#REF!,0))</f>
        <v>#REF!</v>
      </c>
      <c r="AQ15" s="100" t="e">
        <f>INDEX(#REF!,MATCH($A15,#REF!,0),MATCH(AQ$4,#REF!,0))</f>
        <v>#REF!</v>
      </c>
      <c r="AR15" s="100" t="e">
        <f>INDEX(#REF!,MATCH($A15,#REF!,0),MATCH(AR$4,#REF!,0))</f>
        <v>#REF!</v>
      </c>
      <c r="AS15" s="100">
        <f>INDEX('Use Case and Labs'!$A$25:$BB$43,MATCH($A15,'Use Case and Labs'!$A$25:$A$43,0),MATCH(AS$4,'Use Case and Labs'!$A$25:$BB$25,0))</f>
        <v>83.41</v>
      </c>
      <c r="AT15" s="100">
        <f>INDEX('Use Case and Labs'!$A$25:$BB$43,MATCH($A15,'Use Case and Labs'!$A$25:$A$43,0),MATCH(AT$4,'Use Case and Labs'!$A$25:$BB$25,0))</f>
        <v>353.40000000000003</v>
      </c>
      <c r="AU15" s="100">
        <f>INDEX('Use Case and Labs'!$A$25:$BB$43,MATCH($A15,'Use Case and Labs'!$A$25:$A$43,0),MATCH(AU$4,'Use Case and Labs'!$A$25:$BB$25,0))</f>
        <v>428.64</v>
      </c>
      <c r="AV15" s="100">
        <f>INDEX('Use Case and Labs'!$A$25:$BB$43,MATCH($A15,'Use Case and Labs'!$A$25:$A$43,0),MATCH(AV$4,'Use Case and Labs'!$A$25:$BB$25,0))</f>
        <v>283.47999999999996</v>
      </c>
      <c r="AW15" s="100">
        <f>INDEX('Use Case and Labs'!$A$25:$BB$43,MATCH($A15,'Use Case and Labs'!$A$25:$A$43,0),MATCH(AW$4,'Use Case and Labs'!$A$25:$BB$25,0))</f>
        <v>505.4</v>
      </c>
      <c r="AX15" s="100">
        <f>INDEX('Use Case and Labs'!$A$25:$BB$43,MATCH($A15,'Use Case and Labs'!$A$25:$A$43,0),MATCH(AX$4,'Use Case and Labs'!$A$25:$BB$25,0))</f>
        <v>570</v>
      </c>
      <c r="AY15" s="100">
        <f>INDEX('Use Case and Labs'!$A$25:$BB$43,MATCH($A15,'Use Case and Labs'!$A$25:$A$43,0),MATCH(AY$4,'Use Case and Labs'!$A$25:$BB$25,0))</f>
        <v>418</v>
      </c>
      <c r="AZ15" s="100">
        <f>INDEX('Use Case and Labs'!$A$25:$BB$43,MATCH($A15,'Use Case and Labs'!$A$25:$A$43,0),MATCH(AZ$4,'Use Case and Labs'!$A$25:$BB$25,0))</f>
        <v>75.999999999999986</v>
      </c>
      <c r="BA15" s="100">
        <f>INDEX('Use Case and Labs'!$A$25:$BB$43,MATCH($A15,'Use Case and Labs'!$A$25:$A$43,0),MATCH(BA$4,'Use Case and Labs'!$A$25:$BB$25,0))</f>
        <v>456</v>
      </c>
      <c r="BB15" s="100">
        <f>INDEX('Use Case and Labs'!$A$25:$BB$43,MATCH($A15,'Use Case and Labs'!$A$25:$A$43,0),MATCH(BB$4,'Use Case and Labs'!$A$25:$BB$25,0))</f>
        <v>570</v>
      </c>
      <c r="BC15" s="100">
        <f>INDEX('Use Case and Labs'!$A$25:$BB$43,MATCH($A15,'Use Case and Labs'!$A$25:$A$43,0),MATCH(BC$4,'Use Case and Labs'!$A$25:$BB$25,0))</f>
        <v>570</v>
      </c>
      <c r="BD15" s="100">
        <f>INDEX('Use Case and Labs'!$A$25:$BB$43,MATCH($A15,'Use Case and Labs'!$A$25:$A$43,0),MATCH(BD$4,'Use Case and Labs'!$A$25:$BB$25,0))</f>
        <v>570</v>
      </c>
      <c r="BE15" s="100">
        <f>INDEX('Use Case and Labs'!$A$25:$BB$43,MATCH($A15,'Use Case and Labs'!$A$25:$A$43,0),MATCH(BE$4,'Use Case and Labs'!$A$25:$BB$25,0))</f>
        <v>570</v>
      </c>
      <c r="BF15" s="100">
        <f>INDEX('Use Case and Labs'!$A$25:$BB$43,MATCH($A15,'Use Case and Labs'!$A$25:$A$43,0),MATCH(BF$4,'Use Case and Labs'!$A$25:$BB$25,0))</f>
        <v>418</v>
      </c>
      <c r="BG15" s="100">
        <f>INDEX('Use Case and Labs'!$A$25:$BB$43,MATCH($A15,'Use Case and Labs'!$A$25:$A$43,0),MATCH(BG$4,'Use Case and Labs'!$A$25:$BB$25,0))</f>
        <v>75.999999999999986</v>
      </c>
      <c r="BH15" s="100">
        <f>INDEX('Use Case and Labs'!$A$25:$BB$43,MATCH($A15,'Use Case and Labs'!$A$25:$A$43,0),MATCH(BH$4,'Use Case and Labs'!$A$25:$BB$25,0))</f>
        <v>456</v>
      </c>
      <c r="BI15" s="100">
        <f>INDEX('Use Case and Labs'!$A$25:$BB$43,MATCH($A15,'Use Case and Labs'!$A$25:$A$43,0),MATCH(BI$4,'Use Case and Labs'!$A$25:$BB$25,0))</f>
        <v>570</v>
      </c>
      <c r="BJ15" s="100">
        <f>INDEX('Use Case and Labs'!$A$25:$BB$43,MATCH($A15,'Use Case and Labs'!$A$25:$A$43,0),MATCH(BJ$4,'Use Case and Labs'!$A$25:$BB$25,0))</f>
        <v>570</v>
      </c>
      <c r="BK15" s="100">
        <f>INDEX('Use Case and Labs'!$A$25:$BB$43,MATCH($A15,'Use Case and Labs'!$A$25:$A$43,0),MATCH(BK$4,'Use Case and Labs'!$A$25:$BB$25,0))</f>
        <v>570</v>
      </c>
      <c r="BL15" s="100">
        <f>INDEX('Use Case and Labs'!$A$25:$BB$43,MATCH($A15,'Use Case and Labs'!$A$25:$A$43,0),MATCH(BL$4,'Use Case and Labs'!$A$25:$BB$25,0))</f>
        <v>570</v>
      </c>
      <c r="BM15" s="100">
        <f>INDEX('Use Case and Labs'!$A$25:$BB$43,MATCH($A15,'Use Case and Labs'!$A$25:$A$43,0),MATCH(BM$4,'Use Case and Labs'!$A$25:$BB$25,0))</f>
        <v>418</v>
      </c>
      <c r="BN15" s="100">
        <f>INDEX('Use Case and Labs'!$A$25:$BB$43,MATCH($A15,'Use Case and Labs'!$A$25:$A$43,0),MATCH(BN$4,'Use Case and Labs'!$A$25:$BB$25,0))</f>
        <v>75.999999999999986</v>
      </c>
      <c r="BO15" s="100">
        <f>INDEX('Use Case and Labs'!$A$25:$BB$43,MATCH($A15,'Use Case and Labs'!$A$25:$A$43,0),MATCH(BO$4,'Use Case and Labs'!$A$25:$BB$25,0))</f>
        <v>456</v>
      </c>
      <c r="BP15" s="100">
        <f>INDEX('Use Case and Labs'!$A$25:$BB$43,MATCH($A15,'Use Case and Labs'!$A$25:$A$43,0),MATCH(BP$4,'Use Case and Labs'!$A$25:$BB$25,0))</f>
        <v>570</v>
      </c>
      <c r="BQ15" s="100">
        <f>INDEX('Use Case and Labs'!$A$25:$BB$43,MATCH($A15,'Use Case and Labs'!$A$25:$A$43,0),MATCH(BQ$4,'Use Case and Labs'!$A$25:$BB$25,0))</f>
        <v>570</v>
      </c>
      <c r="BR15" s="100">
        <f>INDEX('Use Case and Labs'!$A$25:$BB$43,MATCH($A15,'Use Case and Labs'!$A$25:$A$43,0),MATCH(BR$4,'Use Case and Labs'!$A$25:$BB$25,0))</f>
        <v>570</v>
      </c>
      <c r="BS15" s="100">
        <f>INDEX('Use Case and Labs'!$A$25:$BB$43,MATCH($A15,'Use Case and Labs'!$A$25:$A$43,0),MATCH(BS$4,'Use Case and Labs'!$A$25:$BB$25,0))</f>
        <v>570</v>
      </c>
      <c r="BT15" s="100">
        <f>INDEX('Use Case and Labs'!$A$25:$BB$43,MATCH($A15,'Use Case and Labs'!$A$25:$A$43,0),MATCH(BT$4,'Use Case and Labs'!$A$25:$BB$25,0))</f>
        <v>418</v>
      </c>
      <c r="BU15" s="100">
        <f>INDEX('Use Case and Labs'!$A$25:$BB$43,MATCH($A15,'Use Case and Labs'!$A$25:$A$43,0),MATCH(BU$4,'Use Case and Labs'!$A$25:$BB$25,0))</f>
        <v>75.999999999999986</v>
      </c>
      <c r="BV15" s="100">
        <f>INDEX('Use Case and Labs'!$A$25:$BB$43,MATCH($A15,'Use Case and Labs'!$A$25:$A$43,0),MATCH(BV$4,'Use Case and Labs'!$A$25:$BB$25,0))</f>
        <v>456</v>
      </c>
      <c r="BW15" s="100">
        <f>INDEX('Use Case and Labs'!$A$25:$BB$43,MATCH($A15,'Use Case and Labs'!$A$25:$A$43,0),MATCH(BW$4,'Use Case and Labs'!$A$25:$BB$25,0))</f>
        <v>570</v>
      </c>
      <c r="BX15" s="100">
        <f>INDEX('Use Case and Labs'!$A$25:$BB$43,MATCH($A15,'Use Case and Labs'!$A$25:$A$43,0),MATCH(BX$4,'Use Case and Labs'!$A$25:$BB$25,0))</f>
        <v>570</v>
      </c>
      <c r="BY15" s="100">
        <f>INDEX('Use Case and Labs'!$A$25:$BB$43,MATCH($A15,'Use Case and Labs'!$A$25:$A$43,0),MATCH(BY$4,'Use Case and Labs'!$A$25:$BB$25,0))</f>
        <v>570</v>
      </c>
      <c r="BZ15" s="100">
        <f>INDEX('Use Case and Labs'!$A$25:$BB$43,MATCH($A15,'Use Case and Labs'!$A$25:$A$43,0),MATCH(BZ$4,'Use Case and Labs'!$A$25:$BB$25,0))</f>
        <v>570</v>
      </c>
      <c r="CA15" s="100">
        <f>INDEX('Use Case and Labs'!$A$25:$BB$43,MATCH($A15,'Use Case and Labs'!$A$25:$A$43,0),MATCH(CA$4,'Use Case and Labs'!$A$25:$BB$25,0))</f>
        <v>0</v>
      </c>
      <c r="CB15" s="100">
        <f>INDEX('Use Case and Labs'!$A$25:$BB$43,MATCH($A15,'Use Case and Labs'!$A$25:$A$43,0),MATCH(CB$4,'Use Case and Labs'!$A$25:$BB$25,0))</f>
        <v>0</v>
      </c>
      <c r="CC15" s="100">
        <f>INDEX('Use Case and Labs'!$A$25:$BB$43,MATCH($A15,'Use Case and Labs'!$A$25:$A$43,0),MATCH(CC$4,'Use Case and Labs'!$A$25:$BB$25,0))</f>
        <v>0</v>
      </c>
      <c r="CD15" s="100">
        <f>INDEX('Use Case and Labs'!$A$25:$BB$43,MATCH($A15,'Use Case and Labs'!$A$25:$A$43,0),MATCH(CD$4,'Use Case and Labs'!$A$25:$BB$25,0))</f>
        <v>0</v>
      </c>
      <c r="CE15" s="100">
        <f>INDEX('Use Case and Labs'!$A$25:$BB$43,MATCH($A15,'Use Case and Labs'!$A$25:$A$43,0),MATCH(CE$4,'Use Case and Labs'!$A$25:$BB$25,0))</f>
        <v>0</v>
      </c>
      <c r="CF15" s="100">
        <f>INDEX('Use Case and Labs'!$A$25:$BB$43,MATCH($A15,'Use Case and Labs'!$A$25:$A$43,0),MATCH(CF$4,'Use Case and Labs'!$A$25:$BB$25,0))</f>
        <v>0</v>
      </c>
      <c r="CG15" s="100">
        <f>INDEX('Use Case and Labs'!$A$25:$BB$43,MATCH($A15,'Use Case and Labs'!$A$25:$A$43,0),MATCH(CG$4,'Use Case and Labs'!$A$25:$BB$25,0))</f>
        <v>0</v>
      </c>
      <c r="CH15" s="100">
        <f>INDEX('Use Case and Labs'!$A$25:$BB$43,MATCH($A15,'Use Case and Labs'!$A$25:$A$43,0),MATCH(CH$4,'Use Case and Labs'!$A$25:$BB$25,0))</f>
        <v>0</v>
      </c>
      <c r="CI15" s="100">
        <f>INDEX('Use Case and Labs'!$A$25:$BB$43,MATCH($A15,'Use Case and Labs'!$A$25:$A$43,0),MATCH(CI$4,'Use Case and Labs'!$A$25:$BB$25,0))</f>
        <v>0</v>
      </c>
      <c r="CJ15" s="100">
        <f>INDEX('Use Case and Labs'!$A$25:$BB$43,MATCH($A15,'Use Case and Labs'!$A$25:$A$43,0),MATCH(CJ$4,'Use Case and Labs'!$A$25:$BB$25,0))</f>
        <v>0</v>
      </c>
      <c r="CK15" s="100">
        <f>INDEX('Use Case and Labs'!$A$25:$BB$43,MATCH($A15,'Use Case and Labs'!$A$25:$A$43,0),MATCH(CK$4,'Use Case and Labs'!$A$25:$BB$25,0))</f>
        <v>0</v>
      </c>
      <c r="CL15" s="100">
        <f>INDEX('Use Case and Labs'!$A$25:$BB$43,MATCH($A15,'Use Case and Labs'!$A$25:$A$43,0),MATCH(CL$4,'Use Case and Labs'!$A$25:$BB$25,0))</f>
        <v>0</v>
      </c>
      <c r="CM15" s="100">
        <f>INDEX('Use Case and Labs'!$A$25:$BB$43,MATCH($A15,'Use Case and Labs'!$A$25:$A$43,0),MATCH(CM$4,'Use Case and Labs'!$A$25:$BB$25,0))</f>
        <v>0</v>
      </c>
      <c r="CN15" s="100">
        <f>INDEX('Use Case and Labs'!$A$25:$BB$43,MATCH($A15,'Use Case and Labs'!$A$25:$A$43,0),MATCH(CN$4,'Use Case and Labs'!$A$25:$BB$25,0))</f>
        <v>0</v>
      </c>
    </row>
    <row r="16" spans="1:92">
      <c r="A16" s="98" t="s">
        <v>458</v>
      </c>
      <c r="B16" s="98" t="s">
        <v>52</v>
      </c>
      <c r="C16" s="98" t="s">
        <v>67</v>
      </c>
      <c r="D16" s="98" t="s">
        <v>74</v>
      </c>
      <c r="E16" s="98" t="s">
        <v>5</v>
      </c>
      <c r="F16" s="98">
        <v>0</v>
      </c>
      <c r="G16" s="98">
        <v>0</v>
      </c>
      <c r="H16" s="100" t="e">
        <f>INDEX(#REF!,MATCH($A16,#REF!,0),MATCH(H$4,#REF!,0))</f>
        <v>#REF!</v>
      </c>
      <c r="I16" s="100" t="e">
        <f>INDEX(#REF!,MATCH($A16,#REF!,0),MATCH(I$4,#REF!,0))</f>
        <v>#REF!</v>
      </c>
      <c r="J16" s="100" t="e">
        <f>INDEX(#REF!,MATCH($A16,#REF!,0),MATCH(J$4,#REF!,0))</f>
        <v>#REF!</v>
      </c>
      <c r="K16" s="100" t="e">
        <f>INDEX(#REF!,MATCH($A16,#REF!,0),MATCH(K$4,#REF!,0))</f>
        <v>#REF!</v>
      </c>
      <c r="L16" s="100" t="e">
        <f>INDEX(#REF!,MATCH($A16,#REF!,0),MATCH(L$4,#REF!,0))</f>
        <v>#REF!</v>
      </c>
      <c r="M16" s="100" t="e">
        <f>INDEX(#REF!,MATCH($A16,#REF!,0),MATCH(M$4,#REF!,0))</f>
        <v>#REF!</v>
      </c>
      <c r="N16" s="100" t="e">
        <f>INDEX(#REF!,MATCH($A16,#REF!,0),MATCH(N$4,#REF!,0))</f>
        <v>#REF!</v>
      </c>
      <c r="O16" s="100" t="e">
        <f>INDEX(#REF!,MATCH($A16,#REF!,0),MATCH(O$4,#REF!,0))</f>
        <v>#REF!</v>
      </c>
      <c r="P16" s="100" t="e">
        <f>INDEX(#REF!,MATCH($A16,#REF!,0),MATCH(P$4,#REF!,0))</f>
        <v>#REF!</v>
      </c>
      <c r="Q16" s="100" t="e">
        <f>INDEX(#REF!,MATCH($A16,#REF!,0),MATCH(Q$4,#REF!,0))</f>
        <v>#REF!</v>
      </c>
      <c r="R16" s="100" t="e">
        <f>INDEX(#REF!,MATCH($A16,#REF!,0),MATCH(R$4,#REF!,0))</f>
        <v>#REF!</v>
      </c>
      <c r="S16" s="100" t="e">
        <f>INDEX(#REF!,MATCH($A16,#REF!,0),MATCH(S$4,#REF!,0))</f>
        <v>#REF!</v>
      </c>
      <c r="T16" s="100" t="e">
        <f>INDEX(#REF!,MATCH($A16,#REF!,0),MATCH(T$4,#REF!,0))</f>
        <v>#REF!</v>
      </c>
      <c r="U16" s="100" t="e">
        <f>INDEX(#REF!,MATCH($A16,#REF!,0),MATCH(U$4,#REF!,0))</f>
        <v>#REF!</v>
      </c>
      <c r="V16" s="100" t="e">
        <f>INDEX(#REF!,MATCH($A16,#REF!,0),MATCH(V$4,#REF!,0))</f>
        <v>#REF!</v>
      </c>
      <c r="W16" s="100" t="e">
        <f>INDEX(#REF!,MATCH($A16,#REF!,0),MATCH(W$4,#REF!,0))</f>
        <v>#REF!</v>
      </c>
      <c r="X16" s="100" t="e">
        <f>INDEX(#REF!,MATCH($A16,#REF!,0),MATCH(X$4,#REF!,0))</f>
        <v>#REF!</v>
      </c>
      <c r="Y16" s="100" t="e">
        <f>INDEX(#REF!,MATCH($A16,#REF!,0),MATCH(Y$4,#REF!,0))</f>
        <v>#REF!</v>
      </c>
      <c r="Z16" s="100" t="e">
        <f>INDEX(#REF!,MATCH($A16,#REF!,0),MATCH(Z$4,#REF!,0))</f>
        <v>#REF!</v>
      </c>
      <c r="AA16" s="100" t="e">
        <f>INDEX(#REF!,MATCH($A16,#REF!,0),MATCH(AA$4,#REF!,0))</f>
        <v>#REF!</v>
      </c>
      <c r="AB16" s="100" t="e">
        <f>INDEX(#REF!,MATCH($A16,#REF!,0),MATCH(AB$4,#REF!,0))</f>
        <v>#REF!</v>
      </c>
      <c r="AC16" s="100" t="e">
        <f>INDEX(#REF!,MATCH($A16,#REF!,0),MATCH(AC$4,#REF!,0))</f>
        <v>#REF!</v>
      </c>
      <c r="AD16" s="100" t="e">
        <f>INDEX(#REF!,MATCH($A16,#REF!,0),MATCH(AD$4,#REF!,0))</f>
        <v>#REF!</v>
      </c>
      <c r="AE16" s="100" t="e">
        <f>INDEX(#REF!,MATCH($A16,#REF!,0),MATCH(AE$4,#REF!,0))</f>
        <v>#REF!</v>
      </c>
      <c r="AF16" s="100" t="e">
        <f>INDEX(#REF!,MATCH($A16,#REF!,0),MATCH(AF$4,#REF!,0))</f>
        <v>#REF!</v>
      </c>
      <c r="AG16" s="100" t="e">
        <f>INDEX(#REF!,MATCH($A16,#REF!,0),MATCH(AG$4,#REF!,0))</f>
        <v>#REF!</v>
      </c>
      <c r="AH16" s="100" t="e">
        <f>INDEX(#REF!,MATCH($A16,#REF!,0),MATCH(AH$4,#REF!,0))</f>
        <v>#REF!</v>
      </c>
      <c r="AI16" s="100" t="e">
        <f>INDEX(#REF!,MATCH($A16,#REF!,0),MATCH(AI$4,#REF!,0))</f>
        <v>#REF!</v>
      </c>
      <c r="AJ16" s="100" t="e">
        <f>INDEX(#REF!,MATCH($A16,#REF!,0),MATCH(AJ$4,#REF!,0))</f>
        <v>#REF!</v>
      </c>
      <c r="AK16" s="100" t="e">
        <f>INDEX(#REF!,MATCH($A16,#REF!,0),MATCH(AK$4,#REF!,0))</f>
        <v>#REF!</v>
      </c>
      <c r="AL16" s="100" t="e">
        <f>INDEX(#REF!,MATCH($A16,#REF!,0),MATCH(AL$4,#REF!,0))</f>
        <v>#REF!</v>
      </c>
      <c r="AM16" s="100" t="e">
        <f>INDEX(#REF!,MATCH($A16,#REF!,0),MATCH(AM$4,#REF!,0))</f>
        <v>#REF!</v>
      </c>
      <c r="AN16" s="100" t="e">
        <f>INDEX(#REF!,MATCH($A16,#REF!,0),MATCH(AN$4,#REF!,0))</f>
        <v>#REF!</v>
      </c>
      <c r="AO16" s="100" t="e">
        <f>INDEX(#REF!,MATCH($A16,#REF!,0),MATCH(AO$4,#REF!,0))</f>
        <v>#REF!</v>
      </c>
      <c r="AP16" s="100" t="e">
        <f>INDEX(#REF!,MATCH($A16,#REF!,0),MATCH(AP$4,#REF!,0))</f>
        <v>#REF!</v>
      </c>
      <c r="AQ16" s="100" t="e">
        <f>INDEX(#REF!,MATCH($A16,#REF!,0),MATCH(AQ$4,#REF!,0))</f>
        <v>#REF!</v>
      </c>
      <c r="AR16" s="100" t="e">
        <f>INDEX(#REF!,MATCH($A16,#REF!,0),MATCH(AR$4,#REF!,0))</f>
        <v>#REF!</v>
      </c>
      <c r="AS16" s="100">
        <f>INDEX('Use Case and Labs'!$A$25:$BB$43,MATCH($A16,'Use Case and Labs'!$A$25:$A$43,0),MATCH(AS$4,'Use Case and Labs'!$A$25:$BB$25,0))</f>
        <v>122673.7</v>
      </c>
      <c r="AT16" s="100">
        <f>INDEX('Use Case and Labs'!$A$25:$BB$43,MATCH($A16,'Use Case and Labs'!$A$25:$A$43,0),MATCH(AT$4,'Use Case and Labs'!$A$25:$BB$25,0))</f>
        <v>114024.4</v>
      </c>
      <c r="AU16" s="100">
        <f>INDEX('Use Case and Labs'!$A$25:$BB$43,MATCH($A16,'Use Case and Labs'!$A$25:$A$43,0),MATCH(AU$4,'Use Case and Labs'!$A$25:$BB$25,0))</f>
        <v>110787.1</v>
      </c>
      <c r="AV16" s="100">
        <f>INDEX('Use Case and Labs'!$A$25:$BB$43,MATCH($A16,'Use Case and Labs'!$A$25:$A$43,0),MATCH(AV$4,'Use Case and Labs'!$A$25:$BB$25,0))</f>
        <v>91845.8</v>
      </c>
      <c r="AW16" s="100">
        <f>INDEX('Use Case and Labs'!$A$25:$BB$43,MATCH($A16,'Use Case and Labs'!$A$25:$A$43,0),MATCH(AW$4,'Use Case and Labs'!$A$25:$BB$25,0))</f>
        <v>20160.5</v>
      </c>
      <c r="AX16" s="100">
        <f>INDEX('Use Case and Labs'!$A$25:$BB$43,MATCH($A16,'Use Case and Labs'!$A$25:$A$43,0),MATCH(AX$4,'Use Case and Labs'!$A$25:$BB$25,0))</f>
        <v>14088.3</v>
      </c>
      <c r="AY16" s="100">
        <f>INDEX('Use Case and Labs'!$A$25:$BB$43,MATCH($A16,'Use Case and Labs'!$A$25:$A$43,0),MATCH(AY$4,'Use Case and Labs'!$A$25:$BB$25,0))</f>
        <v>75489.600000000006</v>
      </c>
      <c r="AZ16" s="100">
        <f>INDEX('Use Case and Labs'!$A$25:$BB$43,MATCH($A16,'Use Case and Labs'!$A$25:$A$43,0),MATCH(AZ$4,'Use Case and Labs'!$A$25:$BB$25,0))</f>
        <v>124564.9</v>
      </c>
      <c r="BA16" s="100">
        <f>INDEX('Use Case and Labs'!$A$25:$BB$43,MATCH($A16,'Use Case and Labs'!$A$25:$A$43,0),MATCH(BA$4,'Use Case and Labs'!$A$25:$BB$25,0))</f>
        <v>126571.5</v>
      </c>
      <c r="BB16" s="100">
        <f>INDEX('Use Case and Labs'!$A$25:$BB$43,MATCH($A16,'Use Case and Labs'!$A$25:$A$43,0),MATCH(BB$4,'Use Case and Labs'!$A$25:$BB$25,0))</f>
        <v>110601.8</v>
      </c>
      <c r="BC16" s="100">
        <f>INDEX('Use Case and Labs'!$A$25:$BB$43,MATCH($A16,'Use Case and Labs'!$A$25:$A$43,0),MATCH(BC$4,'Use Case and Labs'!$A$25:$BB$25,0))</f>
        <v>91615</v>
      </c>
      <c r="BD16" s="100">
        <f>INDEX('Use Case and Labs'!$A$25:$BB$43,MATCH($A16,'Use Case and Labs'!$A$25:$A$43,0),MATCH(BD$4,'Use Case and Labs'!$A$25:$BB$25,0))</f>
        <v>20142.5</v>
      </c>
      <c r="BE16" s="100">
        <f>INDEX('Use Case and Labs'!$A$25:$BB$43,MATCH($A16,'Use Case and Labs'!$A$25:$A$43,0),MATCH(BE$4,'Use Case and Labs'!$A$25:$BB$25,0))</f>
        <v>14112.5</v>
      </c>
      <c r="BF16" s="100">
        <f>INDEX('Use Case and Labs'!$A$25:$BB$43,MATCH($A16,'Use Case and Labs'!$A$25:$A$43,0),MATCH(BF$4,'Use Case and Labs'!$A$25:$BB$25,0))</f>
        <v>75615</v>
      </c>
      <c r="BG16" s="100">
        <f>INDEX('Use Case and Labs'!$A$25:$BB$43,MATCH($A16,'Use Case and Labs'!$A$25:$A$43,0),MATCH(BG$4,'Use Case and Labs'!$A$25:$BB$25,0))</f>
        <v>124742.5</v>
      </c>
      <c r="BH16" s="100">
        <f>INDEX('Use Case and Labs'!$A$25:$BB$43,MATCH($A16,'Use Case and Labs'!$A$25:$A$43,0),MATCH(BH$4,'Use Case and Labs'!$A$25:$BB$25,0))</f>
        <v>126727.5</v>
      </c>
      <c r="BI16" s="100">
        <f>INDEX('Use Case and Labs'!$A$25:$BB$43,MATCH($A16,'Use Case and Labs'!$A$25:$A$43,0),MATCH(BI$4,'Use Case and Labs'!$A$25:$BB$25,0))</f>
        <v>110742.5</v>
      </c>
      <c r="BJ16" s="100">
        <f>INDEX('Use Case and Labs'!$A$25:$BB$43,MATCH($A16,'Use Case and Labs'!$A$25:$A$43,0),MATCH(BJ$4,'Use Case and Labs'!$A$25:$BB$25,0))</f>
        <v>91667.5</v>
      </c>
      <c r="BK16" s="100">
        <f>INDEX('Use Case and Labs'!$A$25:$BB$43,MATCH($A16,'Use Case and Labs'!$A$25:$A$43,0),MATCH(BK$4,'Use Case and Labs'!$A$25:$BB$25,0))</f>
        <v>20142.5</v>
      </c>
      <c r="BL16" s="100">
        <f>INDEX('Use Case and Labs'!$A$25:$BB$43,MATCH($A16,'Use Case and Labs'!$A$25:$A$43,0),MATCH(BL$4,'Use Case and Labs'!$A$25:$BB$25,0))</f>
        <v>14112.5</v>
      </c>
      <c r="BM16" s="100">
        <f>INDEX('Use Case and Labs'!$A$25:$BB$43,MATCH($A16,'Use Case and Labs'!$A$25:$A$43,0),MATCH(BM$4,'Use Case and Labs'!$A$25:$BB$25,0))</f>
        <v>75615</v>
      </c>
      <c r="BN16" s="100">
        <f>INDEX('Use Case and Labs'!$A$25:$BB$43,MATCH($A16,'Use Case and Labs'!$A$25:$A$43,0),MATCH(BN$4,'Use Case and Labs'!$A$25:$BB$25,0))</f>
        <v>124742.5</v>
      </c>
      <c r="BO16" s="100">
        <f>INDEX('Use Case and Labs'!$A$25:$BB$43,MATCH($A16,'Use Case and Labs'!$A$25:$A$43,0),MATCH(BO$4,'Use Case and Labs'!$A$25:$BB$25,0))</f>
        <v>126727.5</v>
      </c>
      <c r="BP16" s="100">
        <f>INDEX('Use Case and Labs'!$A$25:$BB$43,MATCH($A16,'Use Case and Labs'!$A$25:$A$43,0),MATCH(BP$4,'Use Case and Labs'!$A$25:$BB$25,0))</f>
        <v>110742.5</v>
      </c>
      <c r="BQ16" s="100">
        <f>INDEX('Use Case and Labs'!$A$25:$BB$43,MATCH($A16,'Use Case and Labs'!$A$25:$A$43,0),MATCH(BQ$4,'Use Case and Labs'!$A$25:$BB$25,0))</f>
        <v>91667.5</v>
      </c>
      <c r="BR16" s="100">
        <f>INDEX('Use Case and Labs'!$A$25:$BB$43,MATCH($A16,'Use Case and Labs'!$A$25:$A$43,0),MATCH(BR$4,'Use Case and Labs'!$A$25:$BB$25,0))</f>
        <v>20142.5</v>
      </c>
      <c r="BS16" s="100">
        <f>INDEX('Use Case and Labs'!$A$25:$BB$43,MATCH($A16,'Use Case and Labs'!$A$25:$A$43,0),MATCH(BS$4,'Use Case and Labs'!$A$25:$BB$25,0))</f>
        <v>14112.5</v>
      </c>
      <c r="BT16" s="100">
        <f>INDEX('Use Case and Labs'!$A$25:$BB$43,MATCH($A16,'Use Case and Labs'!$A$25:$A$43,0),MATCH(BT$4,'Use Case and Labs'!$A$25:$BB$25,0))</f>
        <v>75615</v>
      </c>
      <c r="BU16" s="100">
        <f>INDEX('Use Case and Labs'!$A$25:$BB$43,MATCH($A16,'Use Case and Labs'!$A$25:$A$43,0),MATCH(BU$4,'Use Case and Labs'!$A$25:$BB$25,0))</f>
        <v>124742.5</v>
      </c>
      <c r="BV16" s="100">
        <f>INDEX('Use Case and Labs'!$A$25:$BB$43,MATCH($A16,'Use Case and Labs'!$A$25:$A$43,0),MATCH(BV$4,'Use Case and Labs'!$A$25:$BB$25,0))</f>
        <v>126727.5</v>
      </c>
      <c r="BW16" s="100">
        <f>INDEX('Use Case and Labs'!$A$25:$BB$43,MATCH($A16,'Use Case and Labs'!$A$25:$A$43,0),MATCH(BW$4,'Use Case and Labs'!$A$25:$BB$25,0))</f>
        <v>110742.5</v>
      </c>
      <c r="BX16" s="100">
        <f>INDEX('Use Case and Labs'!$A$25:$BB$43,MATCH($A16,'Use Case and Labs'!$A$25:$A$43,0),MATCH(BX$4,'Use Case and Labs'!$A$25:$BB$25,0))</f>
        <v>91667.5</v>
      </c>
      <c r="BY16" s="100">
        <f>INDEX('Use Case and Labs'!$A$25:$BB$43,MATCH($A16,'Use Case and Labs'!$A$25:$A$43,0),MATCH(BY$4,'Use Case and Labs'!$A$25:$BB$25,0))</f>
        <v>20142.5</v>
      </c>
      <c r="BZ16" s="100">
        <f>INDEX('Use Case and Labs'!$A$25:$BB$43,MATCH($A16,'Use Case and Labs'!$A$25:$A$43,0),MATCH(BZ$4,'Use Case and Labs'!$A$25:$BB$25,0))</f>
        <v>14112.5</v>
      </c>
      <c r="CA16" s="100">
        <f>INDEX('Use Case and Labs'!$A$25:$BB$43,MATCH($A16,'Use Case and Labs'!$A$25:$A$43,0),MATCH(CA$4,'Use Case and Labs'!$A$25:$BB$25,0))</f>
        <v>75615</v>
      </c>
      <c r="CB16" s="100">
        <f>INDEX('Use Case and Labs'!$A$25:$BB$43,MATCH($A16,'Use Case and Labs'!$A$25:$A$43,0),MATCH(CB$4,'Use Case and Labs'!$A$25:$BB$25,0))</f>
        <v>124742.5</v>
      </c>
      <c r="CC16" s="100">
        <f>INDEX('Use Case and Labs'!$A$25:$BB$43,MATCH($A16,'Use Case and Labs'!$A$25:$A$43,0),MATCH(CC$4,'Use Case and Labs'!$A$25:$BB$25,0))</f>
        <v>126727.5</v>
      </c>
      <c r="CD16" s="100">
        <f>INDEX('Use Case and Labs'!$A$25:$BB$43,MATCH($A16,'Use Case and Labs'!$A$25:$A$43,0),MATCH(CD$4,'Use Case and Labs'!$A$25:$BB$25,0))</f>
        <v>110742.5</v>
      </c>
      <c r="CE16" s="100">
        <f>INDEX('Use Case and Labs'!$A$25:$BB$43,MATCH($A16,'Use Case and Labs'!$A$25:$A$43,0),MATCH(CE$4,'Use Case and Labs'!$A$25:$BB$25,0))</f>
        <v>91667.5</v>
      </c>
      <c r="CF16" s="100">
        <f>INDEX('Use Case and Labs'!$A$25:$BB$43,MATCH($A16,'Use Case and Labs'!$A$25:$A$43,0),MATCH(CF$4,'Use Case and Labs'!$A$25:$BB$25,0))</f>
        <v>20142.5</v>
      </c>
      <c r="CG16" s="100">
        <f>INDEX('Use Case and Labs'!$A$25:$BB$43,MATCH($A16,'Use Case and Labs'!$A$25:$A$43,0),MATCH(CG$4,'Use Case and Labs'!$A$25:$BB$25,0))</f>
        <v>14112.5</v>
      </c>
      <c r="CH16" s="100">
        <f>INDEX('Use Case and Labs'!$A$25:$BB$43,MATCH($A16,'Use Case and Labs'!$A$25:$A$43,0),MATCH(CH$4,'Use Case and Labs'!$A$25:$BB$25,0))</f>
        <v>75615</v>
      </c>
      <c r="CI16" s="100">
        <f>INDEX('Use Case and Labs'!$A$25:$BB$43,MATCH($A16,'Use Case and Labs'!$A$25:$A$43,0),MATCH(CI$4,'Use Case and Labs'!$A$25:$BB$25,0))</f>
        <v>124742.5</v>
      </c>
      <c r="CJ16" s="100">
        <f>INDEX('Use Case and Labs'!$A$25:$BB$43,MATCH($A16,'Use Case and Labs'!$A$25:$A$43,0),MATCH(CJ$4,'Use Case and Labs'!$A$25:$BB$25,0))</f>
        <v>126727.5</v>
      </c>
      <c r="CK16" s="100">
        <f>INDEX('Use Case and Labs'!$A$25:$BB$43,MATCH($A16,'Use Case and Labs'!$A$25:$A$43,0),MATCH(CK$4,'Use Case and Labs'!$A$25:$BB$25,0))</f>
        <v>110742.5</v>
      </c>
      <c r="CL16" s="100">
        <f>INDEX('Use Case and Labs'!$A$25:$BB$43,MATCH($A16,'Use Case and Labs'!$A$25:$A$43,0),MATCH(CL$4,'Use Case and Labs'!$A$25:$BB$25,0))</f>
        <v>91667.5</v>
      </c>
      <c r="CM16" s="100">
        <f>INDEX('Use Case and Labs'!$A$25:$BB$43,MATCH($A16,'Use Case and Labs'!$A$25:$A$43,0),MATCH(CM$4,'Use Case and Labs'!$A$25:$BB$25,0))</f>
        <v>20142.5</v>
      </c>
      <c r="CN16" s="100">
        <f>INDEX('Use Case and Labs'!$A$25:$BB$43,MATCH($A16,'Use Case and Labs'!$A$25:$A$43,0),MATCH(CN$4,'Use Case and Labs'!$A$25:$BB$25,0))</f>
        <v>14112.5</v>
      </c>
    </row>
    <row r="17" spans="1:92">
      <c r="A17" s="98" t="s">
        <v>461</v>
      </c>
      <c r="B17" s="98" t="s">
        <v>52</v>
      </c>
      <c r="C17" s="98" t="s">
        <v>67</v>
      </c>
      <c r="D17" s="98" t="s">
        <v>74</v>
      </c>
      <c r="E17" s="98" t="s">
        <v>5</v>
      </c>
      <c r="F17" s="98">
        <v>1</v>
      </c>
      <c r="G17" s="98">
        <v>1</v>
      </c>
      <c r="H17" s="100" t="e">
        <f>H16*0.856</f>
        <v>#REF!</v>
      </c>
      <c r="I17" s="100" t="e">
        <f t="shared" ref="I17:Q17" si="0">I16*0.856</f>
        <v>#REF!</v>
      </c>
      <c r="J17" s="100" t="e">
        <f t="shared" si="0"/>
        <v>#REF!</v>
      </c>
      <c r="K17" s="100" t="e">
        <f t="shared" si="0"/>
        <v>#REF!</v>
      </c>
      <c r="L17" s="100" t="e">
        <f t="shared" si="0"/>
        <v>#REF!</v>
      </c>
      <c r="M17" s="100" t="e">
        <f t="shared" si="0"/>
        <v>#REF!</v>
      </c>
      <c r="N17" s="100" t="e">
        <f t="shared" si="0"/>
        <v>#REF!</v>
      </c>
      <c r="O17" s="100" t="e">
        <f t="shared" si="0"/>
        <v>#REF!</v>
      </c>
      <c r="P17" s="100" t="e">
        <f t="shared" si="0"/>
        <v>#REF!</v>
      </c>
      <c r="Q17" s="100" t="e">
        <f t="shared" si="0"/>
        <v>#REF!</v>
      </c>
      <c r="R17" s="100" t="e">
        <f>R16*('ONS population estimates'!$E$8/'ONS population estimates'!$B$8)</f>
        <v>#REF!</v>
      </c>
      <c r="S17" s="100" t="e">
        <f>S16*('ONS population estimates'!$E$8/'ONS population estimates'!$B$8)</f>
        <v>#REF!</v>
      </c>
      <c r="T17" s="100" t="e">
        <f>T16*('ONS population estimates'!$E$8/'ONS population estimates'!$B$8)</f>
        <v>#REF!</v>
      </c>
      <c r="U17" s="100" t="e">
        <f>U16*('ONS population estimates'!$E$8/'ONS population estimates'!$B$8)</f>
        <v>#REF!</v>
      </c>
      <c r="V17" s="100" t="e">
        <f>V16*('ONS population estimates'!$E$8/'ONS population estimates'!$B$8)</f>
        <v>#REF!</v>
      </c>
      <c r="W17" s="100" t="e">
        <f>W16*('ONS population estimates'!$E$8/'ONS population estimates'!$B$8)</f>
        <v>#REF!</v>
      </c>
      <c r="X17" s="100" t="e">
        <f>X16*('ONS population estimates'!$E$8/'ONS population estimates'!$B$8)</f>
        <v>#REF!</v>
      </c>
      <c r="Y17" s="100" t="e">
        <f>Y16*('ONS population estimates'!$E$8/'ONS population estimates'!$B$8)</f>
        <v>#REF!</v>
      </c>
      <c r="Z17" s="100" t="e">
        <f>Z16*('ONS population estimates'!$E$8/'ONS population estimates'!$B$8)</f>
        <v>#REF!</v>
      </c>
      <c r="AA17" s="100" t="e">
        <f>AA16*('ONS population estimates'!$E$8/'ONS population estimates'!$B$8)</f>
        <v>#REF!</v>
      </c>
      <c r="AB17" s="100" t="e">
        <f>AB16*('ONS population estimates'!$E$8/'ONS population estimates'!$B$8)</f>
        <v>#REF!</v>
      </c>
      <c r="AC17" s="100" t="e">
        <f>AC16*('ONS population estimates'!$E$8/'ONS population estimates'!$B$8)</f>
        <v>#REF!</v>
      </c>
      <c r="AD17" s="100" t="e">
        <f>AD16*('ONS population estimates'!$E$8/'ONS population estimates'!$B$8)</f>
        <v>#REF!</v>
      </c>
      <c r="AE17" s="100" t="e">
        <f>AE16*('ONS population estimates'!$E$8/'ONS population estimates'!$B$8)</f>
        <v>#REF!</v>
      </c>
      <c r="AF17" s="100" t="e">
        <f>AF16*('ONS population estimates'!$E$8/'ONS population estimates'!$B$8)</f>
        <v>#REF!</v>
      </c>
      <c r="AG17" s="100" t="e">
        <f>AG16*('ONS population estimates'!$E$8/'ONS population estimates'!$B$8)</f>
        <v>#REF!</v>
      </c>
      <c r="AH17" s="100" t="e">
        <f>AH16*('ONS population estimates'!$E$8/'ONS population estimates'!$B$8)</f>
        <v>#REF!</v>
      </c>
      <c r="AI17" s="100" t="e">
        <f>AI16*('ONS population estimates'!$E$8/'ONS population estimates'!$B$8)</f>
        <v>#REF!</v>
      </c>
      <c r="AJ17" s="100" t="e">
        <f>AJ16*('ONS population estimates'!$E$8/'ONS population estimates'!$B$8)</f>
        <v>#REF!</v>
      </c>
      <c r="AK17" s="100" t="e">
        <f>AK16*('ONS population estimates'!$E$8/'ONS population estimates'!$B$8)</f>
        <v>#REF!</v>
      </c>
      <c r="AL17" s="100" t="e">
        <f>AL16*('ONS population estimates'!$E$8/'ONS population estimates'!$B$8)</f>
        <v>#REF!</v>
      </c>
      <c r="AM17" s="100" t="e">
        <f>AM16*('ONS population estimates'!$E$8/'ONS population estimates'!$B$8)</f>
        <v>#REF!</v>
      </c>
      <c r="AN17" s="100" t="e">
        <f>AN16*('ONS population estimates'!$E$8/'ONS population estimates'!$B$8)</f>
        <v>#REF!</v>
      </c>
      <c r="AO17" s="100" t="e">
        <f>AO16*('ONS population estimates'!$E$8/'ONS population estimates'!$B$8)</f>
        <v>#REF!</v>
      </c>
      <c r="AP17" s="100" t="e">
        <f>AP16*('ONS population estimates'!$E$8/'ONS population estimates'!$B$8)</f>
        <v>#REF!</v>
      </c>
      <c r="AQ17" s="100" t="e">
        <f>AQ16*('ONS population estimates'!$E$8/'ONS population estimates'!$B$8)</f>
        <v>#REF!</v>
      </c>
      <c r="AR17" s="100" t="e">
        <f>AR16*('ONS population estimates'!$E$8/'ONS population estimates'!$B$8)</f>
        <v>#REF!</v>
      </c>
      <c r="AS17" s="100">
        <f>AS16*('ONS population estimates'!$E$8/'ONS population estimates'!$B$8)</f>
        <v>103372.15321722938</v>
      </c>
      <c r="AT17" s="100">
        <f>AT16*('ONS population estimates'!$E$8/'ONS population estimates'!$B$8)</f>
        <v>96083.738790813746</v>
      </c>
      <c r="AU17" s="100">
        <f>AU16*('ONS population estimates'!$E$8/'ONS population estimates'!$B$8)</f>
        <v>93355.797336287345</v>
      </c>
      <c r="AV17" s="100">
        <f>AV16*('ONS population estimates'!$E$8/'ONS population estimates'!$B$8)</f>
        <v>77394.731796293796</v>
      </c>
      <c r="AW17" s="100">
        <f>AW16*('ONS population estimates'!$E$8/'ONS population estimates'!$B$8)</f>
        <v>16988.435947851518</v>
      </c>
      <c r="AX17" s="100">
        <f>AX16*('ONS population estimates'!$E$8/'ONS population estimates'!$B$8)</f>
        <v>11871.639203596962</v>
      </c>
      <c r="AY17" s="100">
        <f>AY16*('ONS population estimates'!$E$8/'ONS population estimates'!$B$8)</f>
        <v>63612.025214103429</v>
      </c>
      <c r="AZ17" s="100">
        <f>AZ16*('ONS population estimates'!$E$8/'ONS population estimates'!$B$8)</f>
        <v>104965.7907790248</v>
      </c>
      <c r="BA17" s="100">
        <f>BA16*('ONS population estimates'!$E$8/'ONS population estimates'!$B$8)</f>
        <v>106656.67124195772</v>
      </c>
      <c r="BB17" s="100">
        <f>BB16*('ONS population estimates'!$E$8/'ONS population estimates'!$B$8)</f>
        <v>93199.65253922691</v>
      </c>
      <c r="BC17" s="100">
        <f>BC16*('ONS population estimates'!$E$8/'ONS population estimates'!$B$8)</f>
        <v>77200.245994018842</v>
      </c>
      <c r="BD17" s="100">
        <f>BD16*('ONS population estimates'!$E$8/'ONS population estimates'!$B$8)</f>
        <v>16973.268077656765</v>
      </c>
      <c r="BE17" s="100">
        <f>BE16*('ONS population estimates'!$E$8/'ONS population estimates'!$B$8)</f>
        <v>11892.031562414353</v>
      </c>
      <c r="BF17" s="100">
        <f>BF16*('ONS population estimates'!$E$8/'ONS population estimates'!$B$8)</f>
        <v>63717.694709793541</v>
      </c>
      <c r="BG17" s="100">
        <f>BG16*('ONS population estimates'!$E$8/'ONS population estimates'!$B$8)</f>
        <v>105115.44709827971</v>
      </c>
      <c r="BH17" s="100">
        <f>BH16*('ONS population estimates'!$E$8/'ONS population estimates'!$B$8)</f>
        <v>106788.12611697891</v>
      </c>
      <c r="BI17" s="100">
        <f>BI16*('ONS population estimates'!$E$8/'ONS population estimates'!$B$8)</f>
        <v>93318.214724582562</v>
      </c>
      <c r="BJ17" s="100">
        <f>BJ16*('ONS population estimates'!$E$8/'ONS population estimates'!$B$8)</f>
        <v>77244.485615420213</v>
      </c>
      <c r="BK17" s="100">
        <f>BK16*('ONS population estimates'!$E$8/'ONS population estimates'!$B$8)</f>
        <v>16973.268077656765</v>
      </c>
      <c r="BL17" s="100">
        <f>BL16*('ONS population estimates'!$E$8/'ONS population estimates'!$B$8)</f>
        <v>11892.031562414353</v>
      </c>
      <c r="BM17" s="100">
        <f>BM16*('ONS population estimates'!$E$8/'ONS population estimates'!$B$8)</f>
        <v>63717.694709793541</v>
      </c>
      <c r="BN17" s="100">
        <f>BN16*('ONS population estimates'!$E$8/'ONS population estimates'!$B$8)</f>
        <v>105115.44709827971</v>
      </c>
      <c r="BO17" s="100">
        <f>BO16*('ONS population estimates'!$E$8/'ONS population estimates'!$B$8)</f>
        <v>106788.12611697891</v>
      </c>
      <c r="BP17" s="100">
        <f>BP16*('ONS population estimates'!$E$8/'ONS population estimates'!$B$8)</f>
        <v>93318.214724582562</v>
      </c>
      <c r="BQ17" s="100">
        <f>BQ16*('ONS population estimates'!$E$8/'ONS population estimates'!$B$8)</f>
        <v>77244.485615420213</v>
      </c>
      <c r="BR17" s="100">
        <f>BR16*('ONS population estimates'!$E$8/'ONS population estimates'!$B$8)</f>
        <v>16973.268077656765</v>
      </c>
      <c r="BS17" s="100">
        <f>BS16*('ONS population estimates'!$E$8/'ONS population estimates'!$B$8)</f>
        <v>11892.031562414353</v>
      </c>
      <c r="BT17" s="100">
        <f>BT16*('ONS population estimates'!$E$8/'ONS population estimates'!$B$8)</f>
        <v>63717.694709793541</v>
      </c>
      <c r="BU17" s="100">
        <f>BU16*('ONS population estimates'!$E$8/'ONS population estimates'!$B$8)</f>
        <v>105115.44709827971</v>
      </c>
      <c r="BV17" s="100">
        <f>BV16*('ONS population estimates'!$E$8/'ONS population estimates'!$B$8)</f>
        <v>106788.12611697891</v>
      </c>
      <c r="BW17" s="100">
        <f>BW16*('ONS population estimates'!$E$8/'ONS population estimates'!$B$8)</f>
        <v>93318.214724582562</v>
      </c>
      <c r="BX17" s="100">
        <f>BX16*('ONS population estimates'!$E$8/'ONS population estimates'!$B$8)</f>
        <v>77244.485615420213</v>
      </c>
      <c r="BY17" s="100">
        <f>BY16*('ONS population estimates'!$E$8/'ONS population estimates'!$B$8)</f>
        <v>16973.268077656765</v>
      </c>
      <c r="BZ17" s="100">
        <f>BZ16*('ONS population estimates'!$E$8/'ONS population estimates'!$B$8)</f>
        <v>11892.031562414353</v>
      </c>
      <c r="CA17" s="100">
        <f>CA16*('ONS population estimates'!$E$8/'ONS population estimates'!$B$8)</f>
        <v>63717.694709793541</v>
      </c>
      <c r="CB17" s="100">
        <f>CB16*('ONS population estimates'!$E$8/'ONS population estimates'!$B$8)</f>
        <v>105115.44709827971</v>
      </c>
      <c r="CC17" s="100">
        <f>CC16*('ONS population estimates'!$E$8/'ONS population estimates'!$B$8)</f>
        <v>106788.12611697891</v>
      </c>
      <c r="CD17" s="100">
        <f>CD16*('ONS population estimates'!$E$8/'ONS population estimates'!$B$8)</f>
        <v>93318.214724582562</v>
      </c>
      <c r="CE17" s="100">
        <f>CE16*('ONS population estimates'!$E$8/'ONS population estimates'!$B$8)</f>
        <v>77244.485615420213</v>
      </c>
      <c r="CF17" s="100">
        <f>CF16*('ONS population estimates'!$E$8/'ONS population estimates'!$B$8)</f>
        <v>16973.268077656765</v>
      </c>
      <c r="CG17" s="100">
        <f>CG16*('ONS population estimates'!$E$8/'ONS population estimates'!$B$8)</f>
        <v>11892.031562414353</v>
      </c>
      <c r="CH17" s="100">
        <f>CH16*('ONS population estimates'!$E$8/'ONS population estimates'!$B$8)</f>
        <v>63717.694709793541</v>
      </c>
      <c r="CI17" s="100">
        <f>CI16*('ONS population estimates'!$E$8/'ONS population estimates'!$B$8)</f>
        <v>105115.44709827971</v>
      </c>
      <c r="CJ17" s="100">
        <f>CJ16*('ONS population estimates'!$E$8/'ONS population estimates'!$B$8)</f>
        <v>106788.12611697891</v>
      </c>
      <c r="CK17" s="100">
        <f>CK16*('ONS population estimates'!$E$8/'ONS population estimates'!$B$8)</f>
        <v>93318.214724582562</v>
      </c>
      <c r="CL17" s="100">
        <f>CL16*('ONS population estimates'!$E$8/'ONS population estimates'!$B$8)</f>
        <v>77244.485615420213</v>
      </c>
      <c r="CM17" s="100">
        <f>CM16*('ONS population estimates'!$E$8/'ONS population estimates'!$B$8)</f>
        <v>16973.268077656765</v>
      </c>
      <c r="CN17" s="100">
        <f>CN16*('ONS population estimates'!$E$8/'ONS population estimates'!$B$8)</f>
        <v>11892.031562414353</v>
      </c>
    </row>
    <row r="18" spans="1:92">
      <c r="A18" s="98" t="s">
        <v>79</v>
      </c>
      <c r="B18" s="98" t="s">
        <v>54</v>
      </c>
      <c r="C18" s="98" t="s">
        <v>67</v>
      </c>
      <c r="D18" s="98" t="s">
        <v>74</v>
      </c>
      <c r="E18" s="98" t="s">
        <v>5</v>
      </c>
      <c r="F18" s="98">
        <v>0</v>
      </c>
      <c r="G18" s="98">
        <v>0</v>
      </c>
      <c r="H18" s="100" t="e">
        <f>INDEX(#REF!,MATCH($A18,#REF!,0),MATCH(H$4,#REF!,0))</f>
        <v>#REF!</v>
      </c>
      <c r="I18" s="100" t="e">
        <f>INDEX(#REF!,MATCH($A18,#REF!,0),MATCH(I$4,#REF!,0))</f>
        <v>#REF!</v>
      </c>
      <c r="J18" s="100" t="e">
        <f>INDEX(#REF!,MATCH($A18,#REF!,0),MATCH(J$4,#REF!,0))</f>
        <v>#REF!</v>
      </c>
      <c r="K18" s="100" t="e">
        <f>INDEX(#REF!,MATCH($A18,#REF!,0),MATCH(K$4,#REF!,0))</f>
        <v>#REF!</v>
      </c>
      <c r="L18" s="100" t="e">
        <f>INDEX(#REF!,MATCH($A18,#REF!,0),MATCH(L$4,#REF!,0))</f>
        <v>#REF!</v>
      </c>
      <c r="M18" s="100" t="e">
        <f>INDEX(#REF!,MATCH($A18,#REF!,0),MATCH(M$4,#REF!,0))</f>
        <v>#REF!</v>
      </c>
      <c r="N18" s="100" t="e">
        <f>INDEX(#REF!,MATCH($A18,#REF!,0),MATCH(N$4,#REF!,0))</f>
        <v>#REF!</v>
      </c>
      <c r="O18" s="100" t="e">
        <f>INDEX(#REF!,MATCH($A18,#REF!,0),MATCH(O$4,#REF!,0))</f>
        <v>#REF!</v>
      </c>
      <c r="P18" s="100" t="e">
        <f>INDEX(#REF!,MATCH($A18,#REF!,0),MATCH(P$4,#REF!,0))</f>
        <v>#REF!</v>
      </c>
      <c r="Q18" s="100" t="e">
        <f>INDEX(#REF!,MATCH($A18,#REF!,0),MATCH(Q$4,#REF!,0))</f>
        <v>#REF!</v>
      </c>
      <c r="R18" s="100" t="e">
        <f>INDEX(#REF!,MATCH($A18,#REF!,0),MATCH(R$4,#REF!,0))</f>
        <v>#REF!</v>
      </c>
      <c r="S18" s="100" t="e">
        <f>INDEX(#REF!,MATCH($A18,#REF!,0),MATCH(S$4,#REF!,0))</f>
        <v>#REF!</v>
      </c>
      <c r="T18" s="100" t="e">
        <f>INDEX(#REF!,MATCH($A18,#REF!,0),MATCH(T$4,#REF!,0))</f>
        <v>#REF!</v>
      </c>
      <c r="U18" s="100" t="e">
        <f>INDEX(#REF!,MATCH($A18,#REF!,0),MATCH(U$4,#REF!,0))</f>
        <v>#REF!</v>
      </c>
      <c r="V18" s="100" t="e">
        <f>INDEX(#REF!,MATCH($A18,#REF!,0),MATCH(V$4,#REF!,0))</f>
        <v>#REF!</v>
      </c>
      <c r="W18" s="100" t="e">
        <f>INDEX(#REF!,MATCH($A18,#REF!,0),MATCH(W$4,#REF!,0))</f>
        <v>#REF!</v>
      </c>
      <c r="X18" s="100" t="e">
        <f>INDEX(#REF!,MATCH($A18,#REF!,0),MATCH(X$4,#REF!,0))</f>
        <v>#REF!</v>
      </c>
      <c r="Y18" s="100" t="e">
        <f>INDEX(#REF!,MATCH($A18,#REF!,0),MATCH(Y$4,#REF!,0))</f>
        <v>#REF!</v>
      </c>
      <c r="Z18" s="100" t="e">
        <f>INDEX(#REF!,MATCH($A18,#REF!,0),MATCH(Z$4,#REF!,0))</f>
        <v>#REF!</v>
      </c>
      <c r="AA18" s="100" t="e">
        <f>INDEX(#REF!,MATCH($A18,#REF!,0),MATCH(AA$4,#REF!,0))</f>
        <v>#REF!</v>
      </c>
      <c r="AB18" s="100" t="e">
        <f>INDEX(#REF!,MATCH($A18,#REF!,0),MATCH(AB$4,#REF!,0))</f>
        <v>#REF!</v>
      </c>
      <c r="AC18" s="100" t="e">
        <f>INDEX(#REF!,MATCH($A18,#REF!,0),MATCH(AC$4,#REF!,0))</f>
        <v>#REF!</v>
      </c>
      <c r="AD18" s="100" t="e">
        <f>INDEX(#REF!,MATCH($A18,#REF!,0),MATCH(AD$4,#REF!,0))</f>
        <v>#REF!</v>
      </c>
      <c r="AE18" s="100" t="e">
        <f>INDEX(#REF!,MATCH($A18,#REF!,0),MATCH(AE$4,#REF!,0))</f>
        <v>#REF!</v>
      </c>
      <c r="AF18" s="100" t="e">
        <f>INDEX(#REF!,MATCH($A18,#REF!,0),MATCH(AF$4,#REF!,0))</f>
        <v>#REF!</v>
      </c>
      <c r="AG18" s="100" t="e">
        <f>INDEX(#REF!,MATCH($A18,#REF!,0),MATCH(AG$4,#REF!,0))</f>
        <v>#REF!</v>
      </c>
      <c r="AH18" s="100" t="e">
        <f>INDEX(#REF!,MATCH($A18,#REF!,0),MATCH(AH$4,#REF!,0))</f>
        <v>#REF!</v>
      </c>
      <c r="AI18" s="100" t="e">
        <f>INDEX(#REF!,MATCH($A18,#REF!,0),MATCH(AI$4,#REF!,0))</f>
        <v>#REF!</v>
      </c>
      <c r="AJ18" s="100" t="e">
        <f>INDEX(#REF!,MATCH($A18,#REF!,0),MATCH(AJ$4,#REF!,0))</f>
        <v>#REF!</v>
      </c>
      <c r="AK18" s="100" t="e">
        <f>INDEX(#REF!,MATCH($A18,#REF!,0),MATCH(AK$4,#REF!,0))</f>
        <v>#REF!</v>
      </c>
      <c r="AL18" s="100" t="e">
        <f>INDEX(#REF!,MATCH($A18,#REF!,0),MATCH(AL$4,#REF!,0))</f>
        <v>#REF!</v>
      </c>
      <c r="AM18" s="100" t="e">
        <f>INDEX(#REF!,MATCH($A18,#REF!,0),MATCH(AM$4,#REF!,0))</f>
        <v>#REF!</v>
      </c>
      <c r="AN18" s="100" t="e">
        <f>INDEX(#REF!,MATCH($A18,#REF!,0),MATCH(AN$4,#REF!,0))</f>
        <v>#REF!</v>
      </c>
      <c r="AO18" s="100" t="e">
        <f>INDEX(#REF!,MATCH($A18,#REF!,0),MATCH(AO$4,#REF!,0))</f>
        <v>#REF!</v>
      </c>
      <c r="AP18" s="100" t="e">
        <f>INDEX(#REF!,MATCH($A18,#REF!,0),MATCH(AP$4,#REF!,0))</f>
        <v>#REF!</v>
      </c>
      <c r="AQ18" s="100" t="e">
        <f>INDEX(#REF!,MATCH($A18,#REF!,0),MATCH(AQ$4,#REF!,0))</f>
        <v>#REF!</v>
      </c>
      <c r="AR18" s="100" t="e">
        <f>INDEX(#REF!,MATCH($A18,#REF!,0),MATCH(AR$4,#REF!,0))</f>
        <v>#REF!</v>
      </c>
      <c r="AS18" s="100">
        <f>INDEX('Use Case and Labs'!$A$25:$BB$43,MATCH($A18,'Use Case and Labs'!$A$25:$A$43,0),MATCH(AS$4,'Use Case and Labs'!$A$25:$BB$25,0))</f>
        <v>872</v>
      </c>
      <c r="AT18" s="100">
        <f>INDEX('Use Case and Labs'!$A$25:$BB$43,MATCH($A18,'Use Case and Labs'!$A$25:$A$43,0),MATCH(AT$4,'Use Case and Labs'!$A$25:$BB$25,0))</f>
        <v>892</v>
      </c>
      <c r="AU18" s="100">
        <f>INDEX('Use Case and Labs'!$A$25:$BB$43,MATCH($A18,'Use Case and Labs'!$A$25:$A$43,0),MATCH(AU$4,'Use Case and Labs'!$A$25:$BB$25,0))</f>
        <v>912.46387025530271</v>
      </c>
      <c r="AV18" s="100">
        <f>INDEX('Use Case and Labs'!$A$25:$BB$43,MATCH($A18,'Use Case and Labs'!$A$25:$A$43,0),MATCH(AV$4,'Use Case and Labs'!$A$25:$BB$25,0))</f>
        <v>782.44295597599933</v>
      </c>
      <c r="AW18" s="100">
        <f>INDEX('Use Case and Labs'!$A$25:$BB$43,MATCH($A18,'Use Case and Labs'!$A$25:$A$43,0),MATCH(AW$4,'Use Case and Labs'!$A$25:$BB$25,0))</f>
        <v>329.96878063444984</v>
      </c>
      <c r="AX18" s="100">
        <f>INDEX('Use Case and Labs'!$A$25:$BB$43,MATCH($A18,'Use Case and Labs'!$A$25:$A$43,0),MATCH(AX$4,'Use Case and Labs'!$A$25:$BB$25,0))</f>
        <v>299.83815108434504</v>
      </c>
      <c r="AY18" s="100">
        <f>INDEX('Use Case and Labs'!$A$25:$BB$43,MATCH($A18,'Use Case and Labs'!$A$25:$A$43,0),MATCH(AY$4,'Use Case and Labs'!$A$25:$BB$25,0))</f>
        <v>899.87230960554223</v>
      </c>
      <c r="AZ18" s="100">
        <f>INDEX('Use Case and Labs'!$A$25:$BB$43,MATCH($A18,'Use Case and Labs'!$A$25:$A$43,0),MATCH(AZ$4,'Use Case and Labs'!$A$25:$BB$25,0))</f>
        <v>1220.3914605564155</v>
      </c>
      <c r="BA18" s="100">
        <f>INDEX('Use Case and Labs'!$A$25:$BB$43,MATCH($A18,'Use Case and Labs'!$A$25:$A$43,0),MATCH(BA$4,'Use Case and Labs'!$A$25:$BB$25,0))</f>
        <v>1358.9440169260859</v>
      </c>
      <c r="BB18" s="100">
        <f>INDEX('Use Case and Labs'!$A$25:$BB$43,MATCH($A18,'Use Case and Labs'!$A$25:$A$43,0),MATCH(BB$4,'Use Case and Labs'!$A$25:$BB$25,0))</f>
        <v>1015.2428757433371</v>
      </c>
      <c r="BC18" s="100">
        <f>INDEX('Use Case and Labs'!$A$25:$BB$43,MATCH($A18,'Use Case and Labs'!$A$25:$A$43,0),MATCH(BC$4,'Use Case and Labs'!$A$25:$BB$25,0))</f>
        <v>825.2022294446756</v>
      </c>
      <c r="BD18" s="100">
        <f>INDEX('Use Case and Labs'!$A$25:$BB$43,MATCH($A18,'Use Case and Labs'!$A$25:$A$43,0),MATCH(BD$4,'Use Case and Labs'!$A$25:$BB$25,0))</f>
        <v>318.14294650741436</v>
      </c>
      <c r="BE18" s="100">
        <f>INDEX('Use Case and Labs'!$A$25:$BB$43,MATCH($A18,'Use Case and Labs'!$A$25:$A$43,0),MATCH(BE$4,'Use Case and Labs'!$A$25:$BB$25,0))</f>
        <v>294.01917399084721</v>
      </c>
      <c r="BF18" s="100">
        <f>INDEX('Use Case and Labs'!$A$25:$BB$43,MATCH($A18,'Use Case and Labs'!$A$25:$A$43,0),MATCH(BF$4,'Use Case and Labs'!$A$25:$BB$25,0))</f>
        <v>897.09941384922445</v>
      </c>
      <c r="BG18" s="100">
        <f>INDEX('Use Case and Labs'!$A$25:$BB$43,MATCH($A18,'Use Case and Labs'!$A$25:$A$43,0),MATCH(BG$4,'Use Case and Labs'!$A$25:$BB$25,0))</f>
        <v>1243.729632176477</v>
      </c>
      <c r="BH18" s="100">
        <f>INDEX('Use Case and Labs'!$A$25:$BB$43,MATCH($A18,'Use Case and Labs'!$A$25:$A$43,0),MATCH(BH$4,'Use Case and Labs'!$A$25:$BB$25,0))</f>
        <v>1361.8687222892679</v>
      </c>
      <c r="BI18" s="100">
        <f>INDEX('Use Case and Labs'!$A$25:$BB$43,MATCH($A18,'Use Case and Labs'!$A$25:$A$43,0),MATCH(BI$4,'Use Case and Labs'!$A$25:$BB$25,0))</f>
        <v>1007.3777662894265</v>
      </c>
      <c r="BJ18" s="100">
        <f>INDEX('Use Case and Labs'!$A$25:$BB$43,MATCH($A18,'Use Case and Labs'!$A$25:$A$43,0),MATCH(BJ$4,'Use Case and Labs'!$A$25:$BB$25,0))</f>
        <v>823.60308453142807</v>
      </c>
      <c r="BK18" s="100">
        <f>INDEX('Use Case and Labs'!$A$25:$BB$43,MATCH($A18,'Use Case and Labs'!$A$25:$A$43,0),MATCH(BK$4,'Use Case and Labs'!$A$25:$BB$25,0))</f>
        <v>318.65880096399837</v>
      </c>
      <c r="BL18" s="100">
        <f>INDEX('Use Case and Labs'!$A$25:$BB$43,MATCH($A18,'Use Case and Labs'!$A$25:$A$43,0),MATCH(BL$4,'Use Case and Labs'!$A$25:$BB$25,0))</f>
        <v>294.77415996738421</v>
      </c>
      <c r="BM18" s="100">
        <f>INDEX('Use Case and Labs'!$A$25:$BB$43,MATCH($A18,'Use Case and Labs'!$A$25:$A$43,0),MATCH(BM$4,'Use Case and Labs'!$A$25:$BB$25,0))</f>
        <v>896.48666844850459</v>
      </c>
      <c r="BN18" s="100">
        <f>INDEX('Use Case and Labs'!$A$25:$BB$43,MATCH($A18,'Use Case and Labs'!$A$25:$A$43,0),MATCH(BN$4,'Use Case and Labs'!$A$25:$BB$25,0))</f>
        <v>1242.1772659571054</v>
      </c>
      <c r="BO18" s="100">
        <f>INDEX('Use Case and Labs'!$A$25:$BB$43,MATCH($A18,'Use Case and Labs'!$A$25:$A$43,0),MATCH(BO$4,'Use Case and Labs'!$A$25:$BB$25,0))</f>
        <v>1361.9522060210084</v>
      </c>
      <c r="BP18" s="100">
        <f>INDEX('Use Case and Labs'!$A$25:$BB$43,MATCH($A18,'Use Case and Labs'!$A$25:$A$43,0),MATCH(BP$4,'Use Case and Labs'!$A$25:$BB$25,0))</f>
        <v>1007.843167388143</v>
      </c>
      <c r="BQ18" s="100">
        <f>INDEX('Use Case and Labs'!$A$25:$BB$43,MATCH($A18,'Use Case and Labs'!$A$25:$A$43,0),MATCH(BQ$4,'Use Case and Labs'!$A$25:$BB$25,0))</f>
        <v>823.79282096524651</v>
      </c>
      <c r="BR18" s="100">
        <f>INDEX('Use Case and Labs'!$A$25:$BB$43,MATCH($A18,'Use Case and Labs'!$A$25:$A$43,0),MATCH(BR$4,'Use Case and Labs'!$A$25:$BB$25,0))</f>
        <v>318.58363580043357</v>
      </c>
      <c r="BS18" s="100">
        <f>INDEX('Use Case and Labs'!$A$25:$BB$43,MATCH($A18,'Use Case and Labs'!$A$25:$A$43,0),MATCH(BS$4,'Use Case and Labs'!$A$25:$BB$25,0))</f>
        <v>294.73100287799525</v>
      </c>
      <c r="BT18" s="100">
        <f>INDEX('Use Case and Labs'!$A$25:$BB$43,MATCH($A18,'Use Case and Labs'!$A$25:$A$43,0),MATCH(BT$4,'Use Case and Labs'!$A$25:$BB$25,0))</f>
        <v>896.55320310989032</v>
      </c>
      <c r="BU18" s="100">
        <f>INDEX('Use Case and Labs'!$A$25:$BB$43,MATCH($A18,'Use Case and Labs'!$A$25:$A$43,0),MATCH(BU$4,'Use Case and Labs'!$A$25:$BB$25,0))</f>
        <v>1242.2726656629713</v>
      </c>
      <c r="BV18" s="100">
        <f>INDEX('Use Case and Labs'!$A$25:$BB$43,MATCH($A18,'Use Case and Labs'!$A$25:$A$43,0),MATCH(BV$4,'Use Case and Labs'!$A$25:$BB$25,0))</f>
        <v>1361.951925622523</v>
      </c>
      <c r="BW18" s="100">
        <f>INDEX('Use Case and Labs'!$A$25:$BB$43,MATCH($A18,'Use Case and Labs'!$A$25:$A$43,0),MATCH(BW$4,'Use Case and Labs'!$A$25:$BB$25,0))</f>
        <v>1007.7964946260666</v>
      </c>
      <c r="BX18" s="100">
        <f>INDEX('Use Case and Labs'!$A$25:$BB$43,MATCH($A18,'Use Case and Labs'!$A$25:$A$43,0),MATCH(BX$4,'Use Case and Labs'!$A$25:$BB$25,0))</f>
        <v>823.78591136171531</v>
      </c>
      <c r="BY18" s="100">
        <f>INDEX('Use Case and Labs'!$A$25:$BB$43,MATCH($A18,'Use Case and Labs'!$A$25:$A$43,0),MATCH(BY$4,'Use Case and Labs'!$A$25:$BB$25,0))</f>
        <v>318.58975920913787</v>
      </c>
      <c r="BZ18" s="100">
        <f>INDEX('Use Case and Labs'!$A$25:$BB$43,MATCH($A18,'Use Case and Labs'!$A$25:$A$43,0),MATCH(BZ$4,'Use Case and Labs'!$A$25:$BB$25,0))</f>
        <v>294.73342619285836</v>
      </c>
      <c r="CA18" s="100">
        <f>INDEX('Use Case and Labs'!$A$25:$BB$43,MATCH($A18,'Use Case and Labs'!$A$25:$A$43,0),MATCH(CA$4,'Use Case and Labs'!$A$25:$BB$25,0))</f>
        <v>896.5482787972395</v>
      </c>
      <c r="CB18" s="100">
        <f>INDEX('Use Case and Labs'!$A$25:$BB$43,MATCH($A18,'Use Case and Labs'!$A$25:$A$43,0),MATCH(CB$4,'Use Case and Labs'!$A$25:$BB$25,0))</f>
        <v>1242.264529014735</v>
      </c>
      <c r="CC18" s="100">
        <f>INDEX('Use Case and Labs'!$A$25:$BB$43,MATCH($A18,'Use Case and Labs'!$A$25:$A$43,0),MATCH(CC$4,'Use Case and Labs'!$A$25:$BB$25,0))</f>
        <v>1361.953835749988</v>
      </c>
      <c r="CD18" s="100">
        <f>INDEX('Use Case and Labs'!$A$25:$BB$43,MATCH($A18,'Use Case and Labs'!$A$25:$A$43,0),MATCH(CD$4,'Use Case and Labs'!$A$25:$BB$25,0))</f>
        <v>1007.7998813496822</v>
      </c>
      <c r="CE18" s="100">
        <f>INDEX('Use Case and Labs'!$A$25:$BB$43,MATCH($A18,'Use Case and Labs'!$A$25:$A$43,0),MATCH(CE$4,'Use Case and Labs'!$A$25:$BB$25,0))</f>
        <v>823.78606667753184</v>
      </c>
      <c r="CF18" s="100">
        <f>INDEX('Use Case and Labs'!$A$25:$BB$43,MATCH($A18,'Use Case and Labs'!$A$25:$A$43,0),MATCH(CF$4,'Use Case and Labs'!$A$25:$BB$25,0))</f>
        <v>318.58930739675083</v>
      </c>
      <c r="CG18" s="100">
        <f>INDEX('Use Case and Labs'!$A$25:$BB$43,MATCH($A18,'Use Case and Labs'!$A$25:$A$43,0),MATCH(CG$4,'Use Case and Labs'!$A$25:$BB$25,0))</f>
        <v>294.73324838194998</v>
      </c>
      <c r="CH18" s="100">
        <f>INDEX('Use Case and Labs'!$A$25:$BB$43,MATCH($A18,'Use Case and Labs'!$A$25:$A$43,0),MATCH(CH$4,'Use Case and Labs'!$A$25:$BB$25,0))</f>
        <v>896.54880418966775</v>
      </c>
      <c r="CI18" s="100">
        <f>INDEX('Use Case and Labs'!$A$25:$BB$43,MATCH($A18,'Use Case and Labs'!$A$25:$A$43,0),MATCH(CI$4,'Use Case and Labs'!$A$25:$BB$25,0))</f>
        <v>1242.2650541471376</v>
      </c>
      <c r="CJ18" s="100">
        <f>INDEX('Use Case and Labs'!$A$25:$BB$43,MATCH($A18,'Use Case and Labs'!$A$25:$A$43,0),MATCH(CJ$4,'Use Case and Labs'!$A$25:$BB$25,0))</f>
        <v>1361.9536112503299</v>
      </c>
      <c r="CK18" s="100">
        <f>INDEX('Use Case and Labs'!$A$25:$BB$43,MATCH($A18,'Use Case and Labs'!$A$25:$A$43,0),MATCH(CK$4,'Use Case and Labs'!$A$25:$BB$25,0))</f>
        <v>1007.7996440011781</v>
      </c>
      <c r="CL18" s="100">
        <f>INDEX('Use Case and Labs'!$A$25:$BB$43,MATCH($A18,'Use Case and Labs'!$A$25:$A$43,0),MATCH(CL$4,'Use Case and Labs'!$A$25:$BB$25,0))</f>
        <v>823.78606751710959</v>
      </c>
      <c r="CM18" s="100">
        <f>INDEX('Use Case and Labs'!$A$25:$BB$43,MATCH($A18,'Use Case and Labs'!$A$25:$A$43,0),MATCH(CM$4,'Use Case and Labs'!$A$25:$BB$25,0))</f>
        <v>318.58934622701696</v>
      </c>
      <c r="CN18" s="100">
        <f>INDEX('Use Case and Labs'!$A$25:$BB$43,MATCH($A18,'Use Case and Labs'!$A$25:$A$43,0),MATCH(CN$4,'Use Case and Labs'!$A$25:$BB$25,0))</f>
        <v>294.73325694540557</v>
      </c>
    </row>
    <row r="19" spans="1:92">
      <c r="A19" s="98" t="s">
        <v>80</v>
      </c>
      <c r="B19" s="98" t="s">
        <v>81</v>
      </c>
      <c r="C19" s="98" t="s">
        <v>67</v>
      </c>
      <c r="D19" s="98" t="s">
        <v>74</v>
      </c>
      <c r="E19" s="98" t="s">
        <v>5</v>
      </c>
      <c r="F19" s="98">
        <v>0</v>
      </c>
      <c r="G19" s="98">
        <v>0</v>
      </c>
      <c r="H19" s="100" t="e">
        <f>INDEX(#REF!,MATCH($A19,#REF!,0),MATCH(H$4,#REF!,0))</f>
        <v>#REF!</v>
      </c>
      <c r="I19" s="100" t="e">
        <f>INDEX(#REF!,MATCH($A19,#REF!,0),MATCH(I$4,#REF!,0))</f>
        <v>#REF!</v>
      </c>
      <c r="J19" s="100" t="e">
        <f>INDEX(#REF!,MATCH($A19,#REF!,0),MATCH(J$4,#REF!,0))</f>
        <v>#REF!</v>
      </c>
      <c r="K19" s="100" t="e">
        <f>INDEX(#REF!,MATCH($A19,#REF!,0),MATCH(K$4,#REF!,0))</f>
        <v>#REF!</v>
      </c>
      <c r="L19" s="100" t="e">
        <f>INDEX(#REF!,MATCH($A19,#REF!,0),MATCH(L$4,#REF!,0))</f>
        <v>#REF!</v>
      </c>
      <c r="M19" s="100" t="e">
        <f>INDEX(#REF!,MATCH($A19,#REF!,0),MATCH(M$4,#REF!,0))</f>
        <v>#REF!</v>
      </c>
      <c r="N19" s="100" t="e">
        <f>INDEX(#REF!,MATCH($A19,#REF!,0),MATCH(N$4,#REF!,0))</f>
        <v>#REF!</v>
      </c>
      <c r="O19" s="100" t="e">
        <f>INDEX(#REF!,MATCH($A19,#REF!,0),MATCH(O$4,#REF!,0))</f>
        <v>#REF!</v>
      </c>
      <c r="P19" s="100" t="e">
        <f>INDEX(#REF!,MATCH($A19,#REF!,0),MATCH(P$4,#REF!,0))</f>
        <v>#REF!</v>
      </c>
      <c r="Q19" s="100" t="e">
        <f>INDEX(#REF!,MATCH($A19,#REF!,0),MATCH(Q$4,#REF!,0))</f>
        <v>#REF!</v>
      </c>
      <c r="R19" s="100" t="e">
        <f>INDEX(#REF!,MATCH($A19,#REF!,0),MATCH(R$4,#REF!,0))</f>
        <v>#REF!</v>
      </c>
      <c r="S19" s="100" t="e">
        <f>INDEX(#REF!,MATCH($A19,#REF!,0),MATCH(S$4,#REF!,0))</f>
        <v>#REF!</v>
      </c>
      <c r="T19" s="100" t="e">
        <f>INDEX(#REF!,MATCH($A19,#REF!,0),MATCH(T$4,#REF!,0))</f>
        <v>#REF!</v>
      </c>
      <c r="U19" s="100" t="e">
        <f>INDEX(#REF!,MATCH($A19,#REF!,0),MATCH(U$4,#REF!,0))</f>
        <v>#REF!</v>
      </c>
      <c r="V19" s="100" t="e">
        <f>INDEX(#REF!,MATCH($A19,#REF!,0),MATCH(V$4,#REF!,0))</f>
        <v>#REF!</v>
      </c>
      <c r="W19" s="100" t="e">
        <f>INDEX(#REF!,MATCH($A19,#REF!,0),MATCH(W$4,#REF!,0))</f>
        <v>#REF!</v>
      </c>
      <c r="X19" s="100" t="e">
        <f>INDEX(#REF!,MATCH($A19,#REF!,0),MATCH(X$4,#REF!,0))</f>
        <v>#REF!</v>
      </c>
      <c r="Y19" s="100" t="e">
        <f>INDEX(#REF!,MATCH($A19,#REF!,0),MATCH(Y$4,#REF!,0))</f>
        <v>#REF!</v>
      </c>
      <c r="Z19" s="100" t="e">
        <f>INDEX(#REF!,MATCH($A19,#REF!,0),MATCH(Z$4,#REF!,0))</f>
        <v>#REF!</v>
      </c>
      <c r="AA19" s="100" t="e">
        <f>INDEX(#REF!,MATCH($A19,#REF!,0),MATCH(AA$4,#REF!,0))</f>
        <v>#REF!</v>
      </c>
      <c r="AB19" s="100" t="e">
        <f>INDEX(#REF!,MATCH($A19,#REF!,0),MATCH(AB$4,#REF!,0))</f>
        <v>#REF!</v>
      </c>
      <c r="AC19" s="100" t="e">
        <f>INDEX(#REF!,MATCH($A19,#REF!,0),MATCH(AC$4,#REF!,0))</f>
        <v>#REF!</v>
      </c>
      <c r="AD19" s="100" t="e">
        <f>INDEX(#REF!,MATCH($A19,#REF!,0),MATCH(AD$4,#REF!,0))</f>
        <v>#REF!</v>
      </c>
      <c r="AE19" s="100" t="e">
        <f>INDEX(#REF!,MATCH($A19,#REF!,0),MATCH(AE$4,#REF!,0))</f>
        <v>#REF!</v>
      </c>
      <c r="AF19" s="100" t="e">
        <f>INDEX(#REF!,MATCH($A19,#REF!,0),MATCH(AF$4,#REF!,0))</f>
        <v>#REF!</v>
      </c>
      <c r="AG19" s="100" t="e">
        <f>INDEX(#REF!,MATCH($A19,#REF!,0),MATCH(AG$4,#REF!,0))</f>
        <v>#REF!</v>
      </c>
      <c r="AH19" s="100" t="e">
        <f>INDEX(#REF!,MATCH($A19,#REF!,0),MATCH(AH$4,#REF!,0))</f>
        <v>#REF!</v>
      </c>
      <c r="AI19" s="100" t="e">
        <f>INDEX(#REF!,MATCH($A19,#REF!,0),MATCH(AI$4,#REF!,0))</f>
        <v>#REF!</v>
      </c>
      <c r="AJ19" s="100" t="e">
        <f>INDEX(#REF!,MATCH($A19,#REF!,0),MATCH(AJ$4,#REF!,0))</f>
        <v>#REF!</v>
      </c>
      <c r="AK19" s="100" t="e">
        <f>INDEX(#REF!,MATCH($A19,#REF!,0),MATCH(AK$4,#REF!,0))</f>
        <v>#REF!</v>
      </c>
      <c r="AL19" s="100" t="e">
        <f>INDEX(#REF!,MATCH($A19,#REF!,0),MATCH(AL$4,#REF!,0))</f>
        <v>#REF!</v>
      </c>
      <c r="AM19" s="100" t="e">
        <f>INDEX(#REF!,MATCH($A19,#REF!,0),MATCH(AM$4,#REF!,0))</f>
        <v>#REF!</v>
      </c>
      <c r="AN19" s="100" t="e">
        <f>INDEX(#REF!,MATCH($A19,#REF!,0),MATCH(AN$4,#REF!,0))</f>
        <v>#REF!</v>
      </c>
      <c r="AO19" s="100" t="e">
        <f>INDEX(#REF!,MATCH($A19,#REF!,0),MATCH(AO$4,#REF!,0))</f>
        <v>#REF!</v>
      </c>
      <c r="AP19" s="100" t="e">
        <f>INDEX(#REF!,MATCH($A19,#REF!,0),MATCH(AP$4,#REF!,0))</f>
        <v>#REF!</v>
      </c>
      <c r="AQ19" s="100" t="e">
        <f>INDEX(#REF!,MATCH($A19,#REF!,0),MATCH(AQ$4,#REF!,0))</f>
        <v>#REF!</v>
      </c>
      <c r="AR19" s="100" t="e">
        <f>INDEX(#REF!,MATCH($A19,#REF!,0),MATCH(AR$4,#REF!,0))</f>
        <v>#REF!</v>
      </c>
      <c r="AS19" s="100">
        <f>INDEX('Use Case and Labs'!$A$25:$BB$43,MATCH($A19,'Use Case and Labs'!$A$25:$A$43,0),MATCH(AS$4,'Use Case and Labs'!$A$25:$BB$25,0))</f>
        <v>74253.008402304651</v>
      </c>
      <c r="AT19" s="100">
        <f>INDEX('Use Case and Labs'!$A$25:$BB$43,MATCH($A19,'Use Case and Labs'!$A$25:$A$43,0),MATCH(AT$4,'Use Case and Labs'!$A$25:$BB$25,0))</f>
        <v>80797.459463886087</v>
      </c>
      <c r="AU19" s="100">
        <f>INDEX('Use Case and Labs'!$A$25:$BB$43,MATCH($A19,'Use Case and Labs'!$A$25:$A$43,0),MATCH(AU$4,'Use Case and Labs'!$A$25:$BB$25,0))</f>
        <v>77357.724405404966</v>
      </c>
      <c r="AV19" s="100">
        <f>INDEX('Use Case and Labs'!$A$25:$BB$43,MATCH($A19,'Use Case and Labs'!$A$25:$A$43,0),MATCH(AV$4,'Use Case and Labs'!$A$25:$BB$25,0))</f>
        <v>66831.336625679309</v>
      </c>
      <c r="AW19" s="100">
        <f>INDEX('Use Case and Labs'!$A$25:$BB$43,MATCH($A19,'Use Case and Labs'!$A$25:$A$43,0),MATCH(AW$4,'Use Case and Labs'!$A$25:$BB$25,0))</f>
        <v>53972.634027946515</v>
      </c>
      <c r="AX19" s="100">
        <f>INDEX('Use Case and Labs'!$A$25:$BB$43,MATCH($A19,'Use Case and Labs'!$A$25:$A$43,0),MATCH(AX$4,'Use Case and Labs'!$A$25:$BB$25,0))</f>
        <v>62222.197389614761</v>
      </c>
      <c r="AY19" s="100">
        <f>INDEX('Use Case and Labs'!$A$25:$BB$43,MATCH($A19,'Use Case and Labs'!$A$25:$A$43,0),MATCH(AY$4,'Use Case and Labs'!$A$25:$BB$25,0))</f>
        <v>99836.75590385565</v>
      </c>
      <c r="AZ19" s="100">
        <f>INDEX('Use Case and Labs'!$A$25:$BB$43,MATCH($A19,'Use Case and Labs'!$A$25:$A$43,0),MATCH(AZ$4,'Use Case and Labs'!$A$25:$BB$25,0))</f>
        <v>89086.893753581564</v>
      </c>
      <c r="BA19" s="100">
        <f>INDEX('Use Case and Labs'!$A$25:$BB$43,MATCH($A19,'Use Case and Labs'!$A$25:$A$43,0),MATCH(BA$4,'Use Case and Labs'!$A$25:$BB$25,0))</f>
        <v>81898.063687344227</v>
      </c>
      <c r="BB19" s="100">
        <f>INDEX('Use Case and Labs'!$A$25:$BB$43,MATCH($A19,'Use Case and Labs'!$A$25:$A$43,0),MATCH(BB$4,'Use Case and Labs'!$A$25:$BB$25,0))</f>
        <v>78062.605553256901</v>
      </c>
      <c r="BC19" s="100">
        <f>INDEX('Use Case and Labs'!$A$25:$BB$43,MATCH($A19,'Use Case and Labs'!$A$25:$A$43,0),MATCH(BC$4,'Use Case and Labs'!$A$25:$BB$25,0))</f>
        <v>67815.280578441307</v>
      </c>
      <c r="BD19" s="100">
        <f>INDEX('Use Case and Labs'!$A$25:$BB$43,MATCH($A19,'Use Case and Labs'!$A$25:$A$43,0),MATCH(BD$4,'Use Case and Labs'!$A$25:$BB$25,0))</f>
        <v>54054.614099539249</v>
      </c>
      <c r="BE19" s="100">
        <f>INDEX('Use Case and Labs'!$A$25:$BB$43,MATCH($A19,'Use Case and Labs'!$A$25:$A$43,0),MATCH(BE$4,'Use Case and Labs'!$A$25:$BB$25,0))</f>
        <v>62218.718776957161</v>
      </c>
      <c r="BF19" s="100">
        <f>INDEX('Use Case and Labs'!$A$25:$BB$43,MATCH($A19,'Use Case and Labs'!$A$25:$A$43,0),MATCH(BF$4,'Use Case and Labs'!$A$25:$BB$25,0))</f>
        <v>99710.943183249488</v>
      </c>
      <c r="BG19" s="100">
        <f>INDEX('Use Case and Labs'!$A$25:$BB$43,MATCH($A19,'Use Case and Labs'!$A$25:$A$43,0),MATCH(BG$4,'Use Case and Labs'!$A$25:$BB$25,0))</f>
        <v>88993.140865023408</v>
      </c>
      <c r="BH19" s="100">
        <f>INDEX('Use Case and Labs'!$A$25:$BB$43,MATCH($A19,'Use Case and Labs'!$A$25:$A$43,0),MATCH(BH$4,'Use Case and Labs'!$A$25:$BB$25,0))</f>
        <v>81983.522908713261</v>
      </c>
      <c r="BI19" s="100">
        <f>INDEX('Use Case and Labs'!$A$25:$BB$43,MATCH($A19,'Use Case and Labs'!$A$25:$A$43,0),MATCH(BI$4,'Use Case and Labs'!$A$25:$BB$25,0))</f>
        <v>78382.72663560322</v>
      </c>
      <c r="BJ19" s="100">
        <f>INDEX('Use Case and Labs'!$A$25:$BB$43,MATCH($A19,'Use Case and Labs'!$A$25:$A$43,0),MATCH(BJ$4,'Use Case and Labs'!$A$25:$BB$25,0))</f>
        <v>68053.003411147554</v>
      </c>
      <c r="BK19" s="100">
        <f>INDEX('Use Case and Labs'!$A$25:$BB$43,MATCH($A19,'Use Case and Labs'!$A$25:$A$43,0),MATCH(BK$4,'Use Case and Labs'!$A$25:$BB$25,0))</f>
        <v>54106.055372547467</v>
      </c>
      <c r="BL19" s="100">
        <f>INDEX('Use Case and Labs'!$A$25:$BB$43,MATCH($A19,'Use Case and Labs'!$A$25:$A$43,0),MATCH(BL$4,'Use Case and Labs'!$A$25:$BB$25,0))</f>
        <v>62220.143319685463</v>
      </c>
      <c r="BM19" s="100">
        <f>INDEX('Use Case and Labs'!$A$25:$BB$43,MATCH($A19,'Use Case and Labs'!$A$25:$A$43,0),MATCH(BM$4,'Use Case and Labs'!$A$25:$BB$25,0))</f>
        <v>99844.900926423477</v>
      </c>
      <c r="BN19" s="100">
        <f>INDEX('Use Case and Labs'!$A$25:$BB$43,MATCH($A19,'Use Case and Labs'!$A$25:$A$43,0),MATCH(BN$4,'Use Case and Labs'!$A$25:$BB$25,0))</f>
        <v>89122.663238686597</v>
      </c>
      <c r="BO19" s="100">
        <f>INDEX('Use Case and Labs'!$A$25:$BB$43,MATCH($A19,'Use Case and Labs'!$A$25:$A$43,0),MATCH(BO$4,'Use Case and Labs'!$A$25:$BB$25,0))</f>
        <v>82131.468184604892</v>
      </c>
      <c r="BP19" s="100">
        <f>INDEX('Use Case and Labs'!$A$25:$BB$43,MATCH($A19,'Use Case and Labs'!$A$25:$A$43,0),MATCH(BP$4,'Use Case and Labs'!$A$25:$BB$25,0))</f>
        <v>78550.018828058688</v>
      </c>
      <c r="BQ19" s="100">
        <f>INDEX('Use Case and Labs'!$A$25:$BB$43,MATCH($A19,'Use Case and Labs'!$A$25:$A$43,0),MATCH(BQ$4,'Use Case and Labs'!$A$25:$BB$25,0))</f>
        <v>68201.201468092666</v>
      </c>
      <c r="BR19" s="100">
        <f>INDEX('Use Case and Labs'!$A$25:$BB$43,MATCH($A19,'Use Case and Labs'!$A$25:$A$43,0),MATCH(BR$4,'Use Case and Labs'!$A$25:$BB$25,0))</f>
        <v>54172.283405631315</v>
      </c>
      <c r="BS19" s="100">
        <f>INDEX('Use Case and Labs'!$A$25:$BB$43,MATCH($A19,'Use Case and Labs'!$A$25:$A$43,0),MATCH(BS$4,'Use Case and Labs'!$A$25:$BB$25,0))</f>
        <v>62223.292567293465</v>
      </c>
      <c r="BT19" s="100">
        <f>INDEX('Use Case and Labs'!$A$25:$BB$43,MATCH($A19,'Use Case and Labs'!$A$25:$A$43,0),MATCH(BT$4,'Use Case and Labs'!$A$25:$BB$25,0))</f>
        <v>100047.2288130231</v>
      </c>
      <c r="BU19" s="100">
        <f>INDEX('Use Case and Labs'!$A$25:$BB$43,MATCH($A19,'Use Case and Labs'!$A$25:$A$43,0),MATCH(BU$4,'Use Case and Labs'!$A$25:$BB$25,0))</f>
        <v>89264.704207425559</v>
      </c>
      <c r="BV19" s="100">
        <f>INDEX('Use Case and Labs'!$A$25:$BB$43,MATCH($A19,'Use Case and Labs'!$A$25:$A$43,0),MATCH(BV$4,'Use Case and Labs'!$A$25:$BB$25,0))</f>
        <v>82254.012338204615</v>
      </c>
      <c r="BW19" s="100">
        <f>INDEX('Use Case and Labs'!$A$25:$BB$43,MATCH($A19,'Use Case and Labs'!$A$25:$A$43,0),MATCH(BW$4,'Use Case and Labs'!$A$25:$BB$25,0))</f>
        <v>78691.817630637874</v>
      </c>
      <c r="BX19" s="100">
        <f>INDEX('Use Case and Labs'!$A$25:$BB$43,MATCH($A19,'Use Case and Labs'!$A$25:$A$43,0),MATCH(BX$4,'Use Case and Labs'!$A$25:$BB$25,0))</f>
        <v>68346.382598099954</v>
      </c>
      <c r="BY19" s="100">
        <f>INDEX('Use Case and Labs'!$A$25:$BB$43,MATCH($A19,'Use Case and Labs'!$A$25:$A$43,0),MATCH(BY$4,'Use Case and Labs'!$A$25:$BB$25,0))</f>
        <v>54243.689100697091</v>
      </c>
      <c r="BZ19" s="100">
        <f>INDEX('Use Case and Labs'!$A$25:$BB$43,MATCH($A19,'Use Case and Labs'!$A$25:$A$43,0),MATCH(BZ$4,'Use Case and Labs'!$A$25:$BB$25,0))</f>
        <v>62226.884789795913</v>
      </c>
      <c r="CA19" s="100">
        <f>INDEX('Use Case and Labs'!$A$25:$BB$43,MATCH($A19,'Use Case and Labs'!$A$25:$A$43,0),MATCH(CA$4,'Use Case and Labs'!$A$25:$BB$25,0))</f>
        <v>100799.9994849729</v>
      </c>
      <c r="CB19" s="100">
        <f>INDEX('Use Case and Labs'!$A$25:$BB$43,MATCH($A19,'Use Case and Labs'!$A$25:$A$43,0),MATCH(CB$4,'Use Case and Labs'!$A$25:$BB$25,0))</f>
        <v>89752.444461518447</v>
      </c>
      <c r="CC19" s="100">
        <f>INDEX('Use Case and Labs'!$A$25:$BB$43,MATCH($A19,'Use Case and Labs'!$A$25:$A$43,0),MATCH(CC$4,'Use Case and Labs'!$A$25:$BB$25,0))</f>
        <v>82701.057880156339</v>
      </c>
      <c r="CD19" s="100">
        <f>INDEX('Use Case and Labs'!$A$25:$BB$43,MATCH($A19,'Use Case and Labs'!$A$25:$A$43,0),MATCH(CD$4,'Use Case and Labs'!$A$25:$BB$25,0))</f>
        <v>79108.469733271908</v>
      </c>
      <c r="CE19" s="100">
        <f>INDEX('Use Case and Labs'!$A$25:$BB$43,MATCH($A19,'Use Case and Labs'!$A$25:$A$43,0),MATCH(CE$4,'Use Case and Labs'!$A$25:$BB$25,0))</f>
        <v>68757.897571484558</v>
      </c>
      <c r="CF19" s="100">
        <f>INDEX('Use Case and Labs'!$A$25:$BB$43,MATCH($A19,'Use Case and Labs'!$A$25:$A$43,0),MATCH(CF$4,'Use Case and Labs'!$A$25:$BB$25,0))</f>
        <v>54459.731452408785</v>
      </c>
      <c r="CG19" s="100">
        <f>INDEX('Use Case and Labs'!$A$25:$BB$43,MATCH($A19,'Use Case and Labs'!$A$25:$A$43,0),MATCH(CG$4,'Use Case and Labs'!$A$25:$BB$25,0))</f>
        <v>62237.172674065696</v>
      </c>
      <c r="CH19" s="100">
        <f>INDEX('Use Case and Labs'!$A$25:$BB$43,MATCH($A19,'Use Case and Labs'!$A$25:$A$43,0),MATCH(CH$4,'Use Case and Labs'!$A$25:$BB$25,0))</f>
        <v>100799.99948497293</v>
      </c>
      <c r="CI19" s="100">
        <f>INDEX('Use Case and Labs'!$A$25:$BB$43,MATCH($A19,'Use Case and Labs'!$A$25:$A$43,0),MATCH(CI$4,'Use Case and Labs'!$A$25:$BB$25,0))</f>
        <v>89752.444461518447</v>
      </c>
      <c r="CJ19" s="100">
        <f>INDEX('Use Case and Labs'!$A$25:$BB$43,MATCH($A19,'Use Case and Labs'!$A$25:$A$43,0),MATCH(CJ$4,'Use Case and Labs'!$A$25:$BB$25,0))</f>
        <v>82701.057880156339</v>
      </c>
      <c r="CK19" s="100">
        <f>INDEX('Use Case and Labs'!$A$25:$BB$43,MATCH($A19,'Use Case and Labs'!$A$25:$A$43,0),MATCH(CK$4,'Use Case and Labs'!$A$25:$BB$25,0))</f>
        <v>79108.469733271893</v>
      </c>
      <c r="CL19" s="100">
        <f>INDEX('Use Case and Labs'!$A$25:$BB$43,MATCH($A19,'Use Case and Labs'!$A$25:$A$43,0),MATCH(CL$4,'Use Case and Labs'!$A$25:$BB$25,0))</f>
        <v>68757.897571484558</v>
      </c>
      <c r="CM19" s="100">
        <f>INDEX('Use Case and Labs'!$A$25:$BB$43,MATCH($A19,'Use Case and Labs'!$A$25:$A$43,0),MATCH(CM$4,'Use Case and Labs'!$A$25:$BB$25,0))</f>
        <v>54459.731452408778</v>
      </c>
      <c r="CN19" s="100">
        <f>INDEX('Use Case and Labs'!$A$25:$BB$43,MATCH($A19,'Use Case and Labs'!$A$25:$A$43,0),MATCH(CN$4,'Use Case and Labs'!$A$25:$BB$25,0))</f>
        <v>62237.172674065696</v>
      </c>
    </row>
    <row r="20" spans="1:92">
      <c r="A20" s="98" t="s">
        <v>82</v>
      </c>
      <c r="B20" s="98" t="s">
        <v>83</v>
      </c>
      <c r="C20" s="98" t="s">
        <v>67</v>
      </c>
      <c r="D20" s="98" t="s">
        <v>74</v>
      </c>
      <c r="E20" s="98" t="s">
        <v>5</v>
      </c>
      <c r="F20" s="98">
        <v>0</v>
      </c>
      <c r="G20" s="98">
        <v>0</v>
      </c>
      <c r="H20" s="100" t="e">
        <f>INDEX(#REF!,MATCH($A20,#REF!,0),MATCH(H$4,#REF!,0))</f>
        <v>#REF!</v>
      </c>
      <c r="I20" s="100" t="e">
        <f>INDEX(#REF!,MATCH($A20,#REF!,0),MATCH(I$4,#REF!,0))</f>
        <v>#REF!</v>
      </c>
      <c r="J20" s="100" t="e">
        <f>INDEX(#REF!,MATCH($A20,#REF!,0),MATCH(J$4,#REF!,0))</f>
        <v>#REF!</v>
      </c>
      <c r="K20" s="100" t="e">
        <f>INDEX(#REF!,MATCH($A20,#REF!,0),MATCH(K$4,#REF!,0))</f>
        <v>#REF!</v>
      </c>
      <c r="L20" s="100" t="e">
        <f>INDEX(#REF!,MATCH($A20,#REF!,0),MATCH(L$4,#REF!,0))</f>
        <v>#REF!</v>
      </c>
      <c r="M20" s="100" t="e">
        <f>INDEX(#REF!,MATCH($A20,#REF!,0),MATCH(M$4,#REF!,0))</f>
        <v>#REF!</v>
      </c>
      <c r="N20" s="100" t="e">
        <f>INDEX(#REF!,MATCH($A20,#REF!,0),MATCH(N$4,#REF!,0))</f>
        <v>#REF!</v>
      </c>
      <c r="O20" s="100" t="e">
        <f>INDEX(#REF!,MATCH($A20,#REF!,0),MATCH(O$4,#REF!,0))</f>
        <v>#REF!</v>
      </c>
      <c r="P20" s="100" t="e">
        <f>INDEX(#REF!,MATCH($A20,#REF!,0),MATCH(P$4,#REF!,0))</f>
        <v>#REF!</v>
      </c>
      <c r="Q20" s="100" t="e">
        <f>INDEX(#REF!,MATCH($A20,#REF!,0),MATCH(Q$4,#REF!,0))</f>
        <v>#REF!</v>
      </c>
      <c r="R20" s="100" t="e">
        <f>INDEX(#REF!,MATCH($A20,#REF!,0),MATCH(R$4,#REF!,0))</f>
        <v>#REF!</v>
      </c>
      <c r="S20" s="100" t="e">
        <f>INDEX(#REF!,MATCH($A20,#REF!,0),MATCH(S$4,#REF!,0))</f>
        <v>#REF!</v>
      </c>
      <c r="T20" s="100" t="e">
        <f>INDEX(#REF!,MATCH($A20,#REF!,0),MATCH(T$4,#REF!,0))</f>
        <v>#REF!</v>
      </c>
      <c r="U20" s="100" t="e">
        <f>INDEX(#REF!,MATCH($A20,#REF!,0),MATCH(U$4,#REF!,0))</f>
        <v>#REF!</v>
      </c>
      <c r="V20" s="100" t="e">
        <f>INDEX(#REF!,MATCH($A20,#REF!,0),MATCH(V$4,#REF!,0))</f>
        <v>#REF!</v>
      </c>
      <c r="W20" s="100" t="e">
        <f>INDEX(#REF!,MATCH($A20,#REF!,0),MATCH(W$4,#REF!,0))</f>
        <v>#REF!</v>
      </c>
      <c r="X20" s="100" t="e">
        <f>INDEX(#REF!,MATCH($A20,#REF!,0),MATCH(X$4,#REF!,0))</f>
        <v>#REF!</v>
      </c>
      <c r="Y20" s="100" t="e">
        <f>INDEX(#REF!,MATCH($A20,#REF!,0),MATCH(Y$4,#REF!,0))</f>
        <v>#REF!</v>
      </c>
      <c r="Z20" s="100" t="e">
        <f>INDEX(#REF!,MATCH($A20,#REF!,0),MATCH(Z$4,#REF!,0))</f>
        <v>#REF!</v>
      </c>
      <c r="AA20" s="100" t="e">
        <f>INDEX(#REF!,MATCH($A20,#REF!,0),MATCH(AA$4,#REF!,0))</f>
        <v>#REF!</v>
      </c>
      <c r="AB20" s="100" t="e">
        <f>INDEX(#REF!,MATCH($A20,#REF!,0),MATCH(AB$4,#REF!,0))</f>
        <v>#REF!</v>
      </c>
      <c r="AC20" s="100" t="e">
        <f>INDEX(#REF!,MATCH($A20,#REF!,0),MATCH(AC$4,#REF!,0))</f>
        <v>#REF!</v>
      </c>
      <c r="AD20" s="100" t="e">
        <f>INDEX(#REF!,MATCH($A20,#REF!,0),MATCH(AD$4,#REF!,0))</f>
        <v>#REF!</v>
      </c>
      <c r="AE20" s="100" t="e">
        <f>INDEX(#REF!,MATCH($A20,#REF!,0),MATCH(AE$4,#REF!,0))</f>
        <v>#REF!</v>
      </c>
      <c r="AF20" s="100" t="e">
        <f>INDEX(#REF!,MATCH($A20,#REF!,0),MATCH(AF$4,#REF!,0))</f>
        <v>#REF!</v>
      </c>
      <c r="AG20" s="100" t="e">
        <f>INDEX(#REF!,MATCH($A20,#REF!,0),MATCH(AG$4,#REF!,0))</f>
        <v>#REF!</v>
      </c>
      <c r="AH20" s="100" t="e">
        <f>INDEX(#REF!,MATCH($A20,#REF!,0),MATCH(AH$4,#REF!,0))</f>
        <v>#REF!</v>
      </c>
      <c r="AI20" s="100" t="e">
        <f>INDEX(#REF!,MATCH($A20,#REF!,0),MATCH(AI$4,#REF!,0))</f>
        <v>#REF!</v>
      </c>
      <c r="AJ20" s="100" t="e">
        <f>INDEX(#REF!,MATCH($A20,#REF!,0),MATCH(AJ$4,#REF!,0))</f>
        <v>#REF!</v>
      </c>
      <c r="AK20" s="100" t="e">
        <f>INDEX(#REF!,MATCH($A20,#REF!,0),MATCH(AK$4,#REF!,0))</f>
        <v>#REF!</v>
      </c>
      <c r="AL20" s="100" t="e">
        <f>INDEX(#REF!,MATCH($A20,#REF!,0),MATCH(AL$4,#REF!,0))</f>
        <v>#REF!</v>
      </c>
      <c r="AM20" s="100" t="e">
        <f>INDEX(#REF!,MATCH($A20,#REF!,0),MATCH(AM$4,#REF!,0))</f>
        <v>#REF!</v>
      </c>
      <c r="AN20" s="100" t="e">
        <f>INDEX(#REF!,MATCH($A20,#REF!,0),MATCH(AN$4,#REF!,0))</f>
        <v>#REF!</v>
      </c>
      <c r="AO20" s="100" t="e">
        <f>INDEX(#REF!,MATCH($A20,#REF!,0),MATCH(AO$4,#REF!,0))</f>
        <v>#REF!</v>
      </c>
      <c r="AP20" s="100" t="e">
        <f>INDEX(#REF!,MATCH($A20,#REF!,0),MATCH(AP$4,#REF!,0))</f>
        <v>#REF!</v>
      </c>
      <c r="AQ20" s="100" t="e">
        <f>INDEX(#REF!,MATCH($A20,#REF!,0),MATCH(AQ$4,#REF!,0))</f>
        <v>#REF!</v>
      </c>
      <c r="AR20" s="100" t="e">
        <f>INDEX(#REF!,MATCH($A20,#REF!,0),MATCH(AR$4,#REF!,0))</f>
        <v>#REF!</v>
      </c>
      <c r="AS20" s="100">
        <f>INDEX('Use Case and Labs'!$A$25:$BB$43,MATCH($A20,'Use Case and Labs'!$A$25:$A$43,0),MATCH(AS$4,'Use Case and Labs'!$A$25:$BB$25,0))</f>
        <v>10483.445728762155</v>
      </c>
      <c r="AT20" s="100">
        <f>INDEX('Use Case and Labs'!$A$25:$BB$43,MATCH($A20,'Use Case and Labs'!$A$25:$A$43,0),MATCH(AT$4,'Use Case and Labs'!$A$25:$BB$25,0))</f>
        <v>12282.954845954426</v>
      </c>
      <c r="AU20" s="100">
        <f>INDEX('Use Case and Labs'!$A$25:$BB$43,MATCH($A20,'Use Case and Labs'!$A$25:$A$43,0),MATCH(AU$4,'Use Case and Labs'!$A$25:$BB$25,0))</f>
        <v>11530.509656345959</v>
      </c>
      <c r="AV20" s="100">
        <f>INDEX('Use Case and Labs'!$A$25:$BB$43,MATCH($A20,'Use Case and Labs'!$A$25:$A$43,0),MATCH(AV$4,'Use Case and Labs'!$A$25:$BB$25,0))</f>
        <v>9152.9032648181728</v>
      </c>
      <c r="AW20" s="100">
        <f>INDEX('Use Case and Labs'!$A$25:$BB$43,MATCH($A20,'Use Case and Labs'!$A$25:$A$43,0),MATCH(AW$4,'Use Case and Labs'!$A$25:$BB$25,0))</f>
        <v>8764.0510607351462</v>
      </c>
      <c r="AX20" s="100">
        <f>INDEX('Use Case and Labs'!$A$25:$BB$43,MATCH($A20,'Use Case and Labs'!$A$25:$A$43,0),MATCH(AX$4,'Use Case and Labs'!$A$25:$BB$25,0))</f>
        <v>12766.848786322176</v>
      </c>
      <c r="AY20" s="100">
        <f>INDEX('Use Case and Labs'!$A$25:$BB$43,MATCH($A20,'Use Case and Labs'!$A$25:$A$43,0),MATCH(AY$4,'Use Case and Labs'!$A$25:$BB$25,0))</f>
        <v>13483.15547805407</v>
      </c>
      <c r="AZ20" s="100">
        <f>INDEX('Use Case and Labs'!$A$25:$BB$43,MATCH($A20,'Use Case and Labs'!$A$25:$A$43,0),MATCH(AZ$4,'Use Case and Labs'!$A$25:$BB$25,0))</f>
        <v>13483.155478054072</v>
      </c>
      <c r="BA20" s="100">
        <f>INDEX('Use Case and Labs'!$A$25:$BB$43,MATCH($A20,'Use Case and Labs'!$A$25:$A$43,0),MATCH(BA$4,'Use Case and Labs'!$A$25:$BB$25,0))</f>
        <v>12796.96158223915</v>
      </c>
      <c r="BB20" s="100">
        <f>INDEX('Use Case and Labs'!$A$25:$BB$43,MATCH($A20,'Use Case and Labs'!$A$25:$A$43,0),MATCH(BB$4,'Use Case and Labs'!$A$25:$BB$25,0))</f>
        <v>11530.509656345957</v>
      </c>
      <c r="BC20" s="100">
        <f>INDEX('Use Case and Labs'!$A$25:$BB$43,MATCH($A20,'Use Case and Labs'!$A$25:$A$43,0),MATCH(BC$4,'Use Case and Labs'!$A$25:$BB$25,0))</f>
        <v>9152.9032648181746</v>
      </c>
      <c r="BD20" s="100">
        <f>INDEX('Use Case and Labs'!$A$25:$BB$43,MATCH($A20,'Use Case and Labs'!$A$25:$A$43,0),MATCH(BD$4,'Use Case and Labs'!$A$25:$BB$25,0))</f>
        <v>8764.0510607351462</v>
      </c>
      <c r="BE20" s="100">
        <f>INDEX('Use Case and Labs'!$A$25:$BB$43,MATCH($A20,'Use Case and Labs'!$A$25:$A$43,0),MATCH(BE$4,'Use Case and Labs'!$A$25:$BB$25,0))</f>
        <v>12766.848786322182</v>
      </c>
      <c r="BF20" s="100">
        <f>INDEX('Use Case and Labs'!$A$25:$BB$43,MATCH($A20,'Use Case and Labs'!$A$25:$A$43,0),MATCH(BF$4,'Use Case and Labs'!$A$25:$BB$25,0))</f>
        <v>13483.15547805407</v>
      </c>
      <c r="BG20" s="100">
        <f>INDEX('Use Case and Labs'!$A$25:$BB$43,MATCH($A20,'Use Case and Labs'!$A$25:$A$43,0),MATCH(BG$4,'Use Case and Labs'!$A$25:$BB$25,0))</f>
        <v>13483.15547805407</v>
      </c>
      <c r="BH20" s="100">
        <f>INDEX('Use Case and Labs'!$A$25:$BB$43,MATCH($A20,'Use Case and Labs'!$A$25:$A$43,0),MATCH(BH$4,'Use Case and Labs'!$A$25:$BB$25,0))</f>
        <v>12796.961582239153</v>
      </c>
      <c r="BI20" s="100">
        <f>INDEX('Use Case and Labs'!$A$25:$BB$43,MATCH($A20,'Use Case and Labs'!$A$25:$A$43,0),MATCH(BI$4,'Use Case and Labs'!$A$25:$BB$25,0))</f>
        <v>11530.509656345959</v>
      </c>
      <c r="BJ20" s="100">
        <f>INDEX('Use Case and Labs'!$A$25:$BB$43,MATCH($A20,'Use Case and Labs'!$A$25:$A$43,0),MATCH(BJ$4,'Use Case and Labs'!$A$25:$BB$25,0))</f>
        <v>9152.903264818171</v>
      </c>
      <c r="BK20" s="100">
        <f>INDEX('Use Case and Labs'!$A$25:$BB$43,MATCH($A20,'Use Case and Labs'!$A$25:$A$43,0),MATCH(BK$4,'Use Case and Labs'!$A$25:$BB$25,0))</f>
        <v>8764.0510607351462</v>
      </c>
      <c r="BL20" s="100">
        <f>INDEX('Use Case and Labs'!$A$25:$BB$43,MATCH($A20,'Use Case and Labs'!$A$25:$A$43,0),MATCH(BL$4,'Use Case and Labs'!$A$25:$BB$25,0))</f>
        <v>12766.848786322182</v>
      </c>
      <c r="BM20" s="100">
        <f>INDEX('Use Case and Labs'!$A$25:$BB$43,MATCH($A20,'Use Case and Labs'!$A$25:$A$43,0),MATCH(BM$4,'Use Case and Labs'!$A$25:$BB$25,0))</f>
        <v>13483.155478054072</v>
      </c>
      <c r="BN20" s="100">
        <f>INDEX('Use Case and Labs'!$A$25:$BB$43,MATCH($A20,'Use Case and Labs'!$A$25:$A$43,0),MATCH(BN$4,'Use Case and Labs'!$A$25:$BB$25,0))</f>
        <v>13483.15547805407</v>
      </c>
      <c r="BO20" s="100">
        <f>INDEX('Use Case and Labs'!$A$25:$BB$43,MATCH($A20,'Use Case and Labs'!$A$25:$A$43,0),MATCH(BO$4,'Use Case and Labs'!$A$25:$BB$25,0))</f>
        <v>12796.961582239146</v>
      </c>
      <c r="BP20" s="100">
        <f>INDEX('Use Case and Labs'!$A$25:$BB$43,MATCH($A20,'Use Case and Labs'!$A$25:$A$43,0),MATCH(BP$4,'Use Case and Labs'!$A$25:$BB$25,0))</f>
        <v>11530.509656345957</v>
      </c>
      <c r="BQ20" s="100">
        <f>INDEX('Use Case and Labs'!$A$25:$BB$43,MATCH($A20,'Use Case and Labs'!$A$25:$A$43,0),MATCH(BQ$4,'Use Case and Labs'!$A$25:$BB$25,0))</f>
        <v>9152.9032648181746</v>
      </c>
      <c r="BR20" s="100">
        <f>INDEX('Use Case and Labs'!$A$25:$BB$43,MATCH($A20,'Use Case and Labs'!$A$25:$A$43,0),MATCH(BR$4,'Use Case and Labs'!$A$25:$BB$25,0))</f>
        <v>8764.0510607351462</v>
      </c>
      <c r="BS20" s="100">
        <f>INDEX('Use Case and Labs'!$A$25:$BB$43,MATCH($A20,'Use Case and Labs'!$A$25:$A$43,0),MATCH(BS$4,'Use Case and Labs'!$A$25:$BB$25,0))</f>
        <v>12766.84878632218</v>
      </c>
      <c r="BT20" s="100">
        <f>INDEX('Use Case and Labs'!$A$25:$BB$43,MATCH($A20,'Use Case and Labs'!$A$25:$A$43,0),MATCH(BT$4,'Use Case and Labs'!$A$25:$BB$25,0))</f>
        <v>13483.155478054074</v>
      </c>
      <c r="BU20" s="100">
        <f>INDEX('Use Case and Labs'!$A$25:$BB$43,MATCH($A20,'Use Case and Labs'!$A$25:$A$43,0),MATCH(BU$4,'Use Case and Labs'!$A$25:$BB$25,0))</f>
        <v>13483.15547805407</v>
      </c>
      <c r="BV20" s="100">
        <f>INDEX('Use Case and Labs'!$A$25:$BB$43,MATCH($A20,'Use Case and Labs'!$A$25:$A$43,0),MATCH(BV$4,'Use Case and Labs'!$A$25:$BB$25,0))</f>
        <v>12796.96158223915</v>
      </c>
      <c r="BW20" s="100">
        <f>INDEX('Use Case and Labs'!$A$25:$BB$43,MATCH($A20,'Use Case and Labs'!$A$25:$A$43,0),MATCH(BW$4,'Use Case and Labs'!$A$25:$BB$25,0))</f>
        <v>11530.509656345959</v>
      </c>
      <c r="BX20" s="100">
        <f>INDEX('Use Case and Labs'!$A$25:$BB$43,MATCH($A20,'Use Case and Labs'!$A$25:$A$43,0),MATCH(BX$4,'Use Case and Labs'!$A$25:$BB$25,0))</f>
        <v>9152.9032648181746</v>
      </c>
      <c r="BY20" s="100">
        <f>INDEX('Use Case and Labs'!$A$25:$BB$43,MATCH($A20,'Use Case and Labs'!$A$25:$A$43,0),MATCH(BY$4,'Use Case and Labs'!$A$25:$BB$25,0))</f>
        <v>8764.0510607351425</v>
      </c>
      <c r="BZ20" s="100">
        <f>INDEX('Use Case and Labs'!$A$25:$BB$43,MATCH($A20,'Use Case and Labs'!$A$25:$A$43,0),MATCH(BZ$4,'Use Case and Labs'!$A$25:$BB$25,0))</f>
        <v>12766.848786322178</v>
      </c>
      <c r="CA20" s="100">
        <f>INDEX('Use Case and Labs'!$A$25:$BB$43,MATCH($A20,'Use Case and Labs'!$A$25:$A$43,0),MATCH(CA$4,'Use Case and Labs'!$A$25:$BB$25,0))</f>
        <v>13483.155478054066</v>
      </c>
      <c r="CB20" s="100">
        <f>INDEX('Use Case and Labs'!$A$25:$BB$43,MATCH($A20,'Use Case and Labs'!$A$25:$A$43,0),MATCH(CB$4,'Use Case and Labs'!$A$25:$BB$25,0))</f>
        <v>13483.155478054068</v>
      </c>
      <c r="CC20" s="100">
        <f>INDEX('Use Case and Labs'!$A$25:$BB$43,MATCH($A20,'Use Case and Labs'!$A$25:$A$43,0),MATCH(CC$4,'Use Case and Labs'!$A$25:$BB$25,0))</f>
        <v>12796.961582239152</v>
      </c>
      <c r="CD20" s="100">
        <f>INDEX('Use Case and Labs'!$A$25:$BB$43,MATCH($A20,'Use Case and Labs'!$A$25:$A$43,0),MATCH(CD$4,'Use Case and Labs'!$A$25:$BB$25,0))</f>
        <v>11530.509656345959</v>
      </c>
      <c r="CE20" s="100">
        <f>INDEX('Use Case and Labs'!$A$25:$BB$43,MATCH($A20,'Use Case and Labs'!$A$25:$A$43,0),MATCH(CE$4,'Use Case and Labs'!$A$25:$BB$25,0))</f>
        <v>9152.9032648181746</v>
      </c>
      <c r="CF20" s="100">
        <f>INDEX('Use Case and Labs'!$A$25:$BB$43,MATCH($A20,'Use Case and Labs'!$A$25:$A$43,0),MATCH(CF$4,'Use Case and Labs'!$A$25:$BB$25,0))</f>
        <v>8764.0510607351462</v>
      </c>
      <c r="CG20" s="100">
        <f>INDEX('Use Case and Labs'!$A$25:$BB$43,MATCH($A20,'Use Case and Labs'!$A$25:$A$43,0),MATCH(CG$4,'Use Case and Labs'!$A$25:$BB$25,0))</f>
        <v>12766.848786322178</v>
      </c>
      <c r="CH20" s="100">
        <f>INDEX('Use Case and Labs'!$A$25:$BB$43,MATCH($A20,'Use Case and Labs'!$A$25:$A$43,0),MATCH(CH$4,'Use Case and Labs'!$A$25:$BB$25,0))</f>
        <v>13483.155478054072</v>
      </c>
      <c r="CI20" s="100">
        <f>INDEX('Use Case and Labs'!$A$25:$BB$43,MATCH($A20,'Use Case and Labs'!$A$25:$A$43,0),MATCH(CI$4,'Use Case and Labs'!$A$25:$BB$25,0))</f>
        <v>13483.155478054068</v>
      </c>
      <c r="CJ20" s="100">
        <f>INDEX('Use Case and Labs'!$A$25:$BB$43,MATCH($A20,'Use Case and Labs'!$A$25:$A$43,0),MATCH(CJ$4,'Use Case and Labs'!$A$25:$BB$25,0))</f>
        <v>12796.96158223915</v>
      </c>
      <c r="CK20" s="100">
        <f>INDEX('Use Case and Labs'!$A$25:$BB$43,MATCH($A20,'Use Case and Labs'!$A$25:$A$43,0),MATCH(CK$4,'Use Case and Labs'!$A$25:$BB$25,0))</f>
        <v>11530.509656345959</v>
      </c>
      <c r="CL20" s="100">
        <f>INDEX('Use Case and Labs'!$A$25:$BB$43,MATCH($A20,'Use Case and Labs'!$A$25:$A$43,0),MATCH(CL$4,'Use Case and Labs'!$A$25:$BB$25,0))</f>
        <v>9152.9032648181746</v>
      </c>
      <c r="CM20" s="100">
        <f>INDEX('Use Case and Labs'!$A$25:$BB$43,MATCH($A20,'Use Case and Labs'!$A$25:$A$43,0),MATCH(CM$4,'Use Case and Labs'!$A$25:$BB$25,0))</f>
        <v>8764.0510607351443</v>
      </c>
      <c r="CN20" s="100">
        <f>INDEX('Use Case and Labs'!$A$25:$BB$43,MATCH($A20,'Use Case and Labs'!$A$25:$A$43,0),MATCH(CN$4,'Use Case and Labs'!$A$25:$BB$25,0))</f>
        <v>12766.848786322178</v>
      </c>
    </row>
    <row r="21" spans="1:92">
      <c r="A21" s="98" t="s">
        <v>504</v>
      </c>
      <c r="B21" s="98" t="s">
        <v>85</v>
      </c>
      <c r="C21" s="98" t="s">
        <v>67</v>
      </c>
      <c r="D21" s="98" t="s">
        <v>74</v>
      </c>
      <c r="E21" s="98" t="s">
        <v>5</v>
      </c>
      <c r="F21" s="98">
        <v>0</v>
      </c>
      <c r="G21" s="98">
        <v>0</v>
      </c>
      <c r="H21" s="100" t="e">
        <f>INDEX(#REF!,MATCH($A21,#REF!,0),MATCH(H$4,#REF!,0))</f>
        <v>#REF!</v>
      </c>
      <c r="I21" s="100" t="e">
        <f>INDEX(#REF!,MATCH($A21,#REF!,0),MATCH(I$4,#REF!,0))</f>
        <v>#REF!</v>
      </c>
      <c r="J21" s="100" t="e">
        <f>INDEX(#REF!,MATCH($A21,#REF!,0),MATCH(J$4,#REF!,0))</f>
        <v>#REF!</v>
      </c>
      <c r="K21" s="100" t="e">
        <f>INDEX(#REF!,MATCH($A21,#REF!,0),MATCH(K$4,#REF!,0))</f>
        <v>#REF!</v>
      </c>
      <c r="L21" s="100" t="e">
        <f>INDEX(#REF!,MATCH($A21,#REF!,0),MATCH(L$4,#REF!,0))</f>
        <v>#REF!</v>
      </c>
      <c r="M21" s="100" t="e">
        <f>INDEX(#REF!,MATCH($A21,#REF!,0),MATCH(M$4,#REF!,0))</f>
        <v>#REF!</v>
      </c>
      <c r="N21" s="100" t="e">
        <f>INDEX(#REF!,MATCH($A21,#REF!,0),MATCH(N$4,#REF!,0))</f>
        <v>#REF!</v>
      </c>
      <c r="O21" s="100" t="e">
        <f>INDEX(#REF!,MATCH($A21,#REF!,0),MATCH(O$4,#REF!,0))</f>
        <v>#REF!</v>
      </c>
      <c r="P21" s="100" t="e">
        <f>INDEX(#REF!,MATCH($A21,#REF!,0),MATCH(P$4,#REF!,0))</f>
        <v>#REF!</v>
      </c>
      <c r="Q21" s="100" t="e">
        <f>INDEX(#REF!,MATCH($A21,#REF!,0),MATCH(Q$4,#REF!,0))</f>
        <v>#REF!</v>
      </c>
      <c r="R21" s="100" t="e">
        <f>INDEX(#REF!,MATCH($A21,#REF!,0),MATCH(R$4,#REF!,0))</f>
        <v>#REF!</v>
      </c>
      <c r="S21" s="100" t="e">
        <f>INDEX(#REF!,MATCH($A21,#REF!,0),MATCH(S$4,#REF!,0))</f>
        <v>#REF!</v>
      </c>
      <c r="T21" s="100" t="e">
        <f>INDEX(#REF!,MATCH($A21,#REF!,0),MATCH(T$4,#REF!,0))</f>
        <v>#REF!</v>
      </c>
      <c r="U21" s="100" t="e">
        <f>INDEX(#REF!,MATCH($A21,#REF!,0),MATCH(U$4,#REF!,0))</f>
        <v>#REF!</v>
      </c>
      <c r="V21" s="100" t="e">
        <f>INDEX(#REF!,MATCH($A21,#REF!,0),MATCH(V$4,#REF!,0))</f>
        <v>#REF!</v>
      </c>
      <c r="W21" s="100" t="e">
        <f>INDEX(#REF!,MATCH($A21,#REF!,0),MATCH(W$4,#REF!,0))</f>
        <v>#REF!</v>
      </c>
      <c r="X21" s="100" t="e">
        <f>INDEX(#REF!,MATCH($A21,#REF!,0),MATCH(X$4,#REF!,0))</f>
        <v>#REF!</v>
      </c>
      <c r="Y21" s="100" t="e">
        <f>INDEX(#REF!,MATCH($A21,#REF!,0),MATCH(Y$4,#REF!,0))</f>
        <v>#REF!</v>
      </c>
      <c r="Z21" s="100" t="e">
        <f>INDEX(#REF!,MATCH($A21,#REF!,0),MATCH(Z$4,#REF!,0))</f>
        <v>#REF!</v>
      </c>
      <c r="AA21" s="100" t="e">
        <f>INDEX(#REF!,MATCH($A21,#REF!,0),MATCH(AA$4,#REF!,0))</f>
        <v>#REF!</v>
      </c>
      <c r="AB21" s="100" t="e">
        <f>INDEX(#REF!,MATCH($A21,#REF!,0),MATCH(AB$4,#REF!,0))</f>
        <v>#REF!</v>
      </c>
      <c r="AC21" s="100" t="e">
        <f>INDEX(#REF!,MATCH($A21,#REF!,0),MATCH(AC$4,#REF!,0))</f>
        <v>#REF!</v>
      </c>
      <c r="AD21" s="100" t="e">
        <f>INDEX(#REF!,MATCH($A21,#REF!,0),MATCH(AD$4,#REF!,0))</f>
        <v>#REF!</v>
      </c>
      <c r="AE21" s="100" t="e">
        <f>INDEX(#REF!,MATCH($A21,#REF!,0),MATCH(AE$4,#REF!,0))</f>
        <v>#REF!</v>
      </c>
      <c r="AF21" s="100" t="e">
        <f>INDEX(#REF!,MATCH($A21,#REF!,0),MATCH(AF$4,#REF!,0))</f>
        <v>#REF!</v>
      </c>
      <c r="AG21" s="100" t="e">
        <f>INDEX(#REF!,MATCH($A21,#REF!,0),MATCH(AG$4,#REF!,0))</f>
        <v>#REF!</v>
      </c>
      <c r="AH21" s="100" t="e">
        <f>INDEX(#REF!,MATCH($A21,#REF!,0),MATCH(AH$4,#REF!,0))</f>
        <v>#REF!</v>
      </c>
      <c r="AI21" s="100" t="e">
        <f>INDEX(#REF!,MATCH($A21,#REF!,0),MATCH(AI$4,#REF!,0))</f>
        <v>#REF!</v>
      </c>
      <c r="AJ21" s="100" t="e">
        <f>INDEX(#REF!,MATCH($A21,#REF!,0),MATCH(AJ$4,#REF!,0))</f>
        <v>#REF!</v>
      </c>
      <c r="AK21" s="100" t="e">
        <f>INDEX(#REF!,MATCH($A21,#REF!,0),MATCH(AK$4,#REF!,0))</f>
        <v>#REF!</v>
      </c>
      <c r="AL21" s="100" t="e">
        <f>INDEX(#REF!,MATCH($A21,#REF!,0),MATCH(AL$4,#REF!,0))</f>
        <v>#REF!</v>
      </c>
      <c r="AM21" s="100" t="e">
        <f>INDEX(#REF!,MATCH($A21,#REF!,0),MATCH(AM$4,#REF!,0))</f>
        <v>#REF!</v>
      </c>
      <c r="AN21" s="100" t="e">
        <f>INDEX(#REF!,MATCH($A21,#REF!,0),MATCH(AN$4,#REF!,0))</f>
        <v>#REF!</v>
      </c>
      <c r="AO21" s="100" t="e">
        <f>INDEX(#REF!,MATCH($A21,#REF!,0),MATCH(AO$4,#REF!,0))</f>
        <v>#REF!</v>
      </c>
      <c r="AP21" s="100" t="e">
        <f>INDEX(#REF!,MATCH($A21,#REF!,0),MATCH(AP$4,#REF!,0))</f>
        <v>#REF!</v>
      </c>
      <c r="AQ21" s="100" t="e">
        <f>INDEX(#REF!,MATCH($A21,#REF!,0),MATCH(AQ$4,#REF!,0))</f>
        <v>#REF!</v>
      </c>
      <c r="AR21" s="100" t="e">
        <f>INDEX(#REF!,MATCH($A21,#REF!,0),MATCH(AR$4,#REF!,0))</f>
        <v>#REF!</v>
      </c>
      <c r="AS21" s="100">
        <f>INDEX('Use Case and Labs'!$A$25:$BB$43,MATCH($A21,'Use Case and Labs'!$A$25:$A$43,0),MATCH(AS$4,'Use Case and Labs'!$A$25:$BB$25,0))</f>
        <v>0</v>
      </c>
      <c r="AT21" s="100">
        <f>INDEX('Use Case and Labs'!$A$25:$BB$43,MATCH($A21,'Use Case and Labs'!$A$25:$A$43,0),MATCH(AT$4,'Use Case and Labs'!$A$25:$BB$25,0))</f>
        <v>0</v>
      </c>
      <c r="AU21" s="100">
        <f>INDEX('Use Case and Labs'!$A$25:$BB$43,MATCH($A21,'Use Case and Labs'!$A$25:$A$43,0),MATCH(AU$4,'Use Case and Labs'!$A$25:$BB$25,0))</f>
        <v>993</v>
      </c>
      <c r="AV21" s="100">
        <f>INDEX('Use Case and Labs'!$A$25:$BB$43,MATCH($A21,'Use Case and Labs'!$A$25:$A$43,0),MATCH(AV$4,'Use Case and Labs'!$A$25:$BB$25,0))</f>
        <v>993</v>
      </c>
      <c r="AW21" s="100">
        <f>INDEX('Use Case and Labs'!$A$25:$BB$43,MATCH($A21,'Use Case and Labs'!$A$25:$A$43,0),MATCH(AW$4,'Use Case and Labs'!$A$25:$BB$25,0))</f>
        <v>993</v>
      </c>
      <c r="AX21" s="100">
        <f>INDEX('Use Case and Labs'!$A$25:$BB$43,MATCH($A21,'Use Case and Labs'!$A$25:$A$43,0),MATCH(AX$4,'Use Case and Labs'!$A$25:$BB$25,0))</f>
        <v>993</v>
      </c>
      <c r="AY21" s="100">
        <f>INDEX('Use Case and Labs'!$A$25:$BB$43,MATCH($A21,'Use Case and Labs'!$A$25:$A$43,0),MATCH(AY$4,'Use Case and Labs'!$A$25:$BB$25,0))</f>
        <v>3792</v>
      </c>
      <c r="AZ21" s="100">
        <f>INDEX('Use Case and Labs'!$A$25:$BB$43,MATCH($A21,'Use Case and Labs'!$A$25:$A$43,0),MATCH(AZ$4,'Use Case and Labs'!$A$25:$BB$25,0))</f>
        <v>3792</v>
      </c>
      <c r="BA21" s="100">
        <f>INDEX('Use Case and Labs'!$A$25:$BB$43,MATCH($A21,'Use Case and Labs'!$A$25:$A$43,0),MATCH(BA$4,'Use Case and Labs'!$A$25:$BB$25,0))</f>
        <v>3792</v>
      </c>
      <c r="BB21" s="100">
        <f>INDEX('Use Case and Labs'!$A$25:$BB$43,MATCH($A21,'Use Case and Labs'!$A$25:$A$43,0),MATCH(BB$4,'Use Case and Labs'!$A$25:$BB$25,0))</f>
        <v>3792</v>
      </c>
      <c r="BC21" s="100">
        <f>INDEX('Use Case and Labs'!$A$25:$BB$43,MATCH($A21,'Use Case and Labs'!$A$25:$A$43,0),MATCH(BC$4,'Use Case and Labs'!$A$25:$BB$25,0))</f>
        <v>3792</v>
      </c>
      <c r="BD21" s="100">
        <f>INDEX('Use Case and Labs'!$A$25:$BB$43,MATCH($A21,'Use Case and Labs'!$A$25:$A$43,0),MATCH(BD$4,'Use Case and Labs'!$A$25:$BB$25,0))</f>
        <v>3792</v>
      </c>
      <c r="BE21" s="100">
        <f>INDEX('Use Case and Labs'!$A$25:$BB$43,MATCH($A21,'Use Case and Labs'!$A$25:$A$43,0),MATCH(BE$4,'Use Case and Labs'!$A$25:$BB$25,0))</f>
        <v>3792</v>
      </c>
      <c r="BF21" s="100">
        <f>INDEX('Use Case and Labs'!$A$25:$BB$43,MATCH($A21,'Use Case and Labs'!$A$25:$A$43,0),MATCH(BF$4,'Use Case and Labs'!$A$25:$BB$25,0))</f>
        <v>2919</v>
      </c>
      <c r="BG21" s="100">
        <f>INDEX('Use Case and Labs'!$A$25:$BB$43,MATCH($A21,'Use Case and Labs'!$A$25:$A$43,0),MATCH(BG$4,'Use Case and Labs'!$A$25:$BB$25,0))</f>
        <v>2919</v>
      </c>
      <c r="BH21" s="100">
        <f>INDEX('Use Case and Labs'!$A$25:$BB$43,MATCH($A21,'Use Case and Labs'!$A$25:$A$43,0),MATCH(BH$4,'Use Case and Labs'!$A$25:$BB$25,0))</f>
        <v>2919</v>
      </c>
      <c r="BI21" s="100">
        <f>INDEX('Use Case and Labs'!$A$25:$BB$43,MATCH($A21,'Use Case and Labs'!$A$25:$A$43,0),MATCH(BI$4,'Use Case and Labs'!$A$25:$BB$25,0))</f>
        <v>2919</v>
      </c>
      <c r="BJ21" s="100">
        <f>INDEX('Use Case and Labs'!$A$25:$BB$43,MATCH($A21,'Use Case and Labs'!$A$25:$A$43,0),MATCH(BJ$4,'Use Case and Labs'!$A$25:$BB$25,0))</f>
        <v>2919</v>
      </c>
      <c r="BK21" s="100">
        <f>INDEX('Use Case and Labs'!$A$25:$BB$43,MATCH($A21,'Use Case and Labs'!$A$25:$A$43,0),MATCH(BK$4,'Use Case and Labs'!$A$25:$BB$25,0))</f>
        <v>2919</v>
      </c>
      <c r="BL21" s="100">
        <f>INDEX('Use Case and Labs'!$A$25:$BB$43,MATCH($A21,'Use Case and Labs'!$A$25:$A$43,0),MATCH(BL$4,'Use Case and Labs'!$A$25:$BB$25,0))</f>
        <v>2919</v>
      </c>
      <c r="BM21" s="100">
        <f>INDEX('Use Case and Labs'!$A$25:$BB$43,MATCH($A21,'Use Case and Labs'!$A$25:$A$43,0),MATCH(BM$4,'Use Case and Labs'!$A$25:$BB$25,0))</f>
        <v>3972</v>
      </c>
      <c r="BN21" s="100">
        <f>INDEX('Use Case and Labs'!$A$25:$BB$43,MATCH($A21,'Use Case and Labs'!$A$25:$A$43,0),MATCH(BN$4,'Use Case and Labs'!$A$25:$BB$25,0))</f>
        <v>3972</v>
      </c>
      <c r="BO21" s="100">
        <f>INDEX('Use Case and Labs'!$A$25:$BB$43,MATCH($A21,'Use Case and Labs'!$A$25:$A$43,0),MATCH(BO$4,'Use Case and Labs'!$A$25:$BB$25,0))</f>
        <v>3972</v>
      </c>
      <c r="BP21" s="100">
        <f>INDEX('Use Case and Labs'!$A$25:$BB$43,MATCH($A21,'Use Case and Labs'!$A$25:$A$43,0),MATCH(BP$4,'Use Case and Labs'!$A$25:$BB$25,0))</f>
        <v>3972</v>
      </c>
      <c r="BQ21" s="100">
        <f>INDEX('Use Case and Labs'!$A$25:$BB$43,MATCH($A21,'Use Case and Labs'!$A$25:$A$43,0),MATCH(BQ$4,'Use Case and Labs'!$A$25:$BB$25,0))</f>
        <v>3972</v>
      </c>
      <c r="BR21" s="100">
        <f>INDEX('Use Case and Labs'!$A$25:$BB$43,MATCH($A21,'Use Case and Labs'!$A$25:$A$43,0),MATCH(BR$4,'Use Case and Labs'!$A$25:$BB$25,0))</f>
        <v>3972</v>
      </c>
      <c r="BS21" s="100">
        <f>INDEX('Use Case and Labs'!$A$25:$BB$43,MATCH($A21,'Use Case and Labs'!$A$25:$A$43,0),MATCH(BS$4,'Use Case and Labs'!$A$25:$BB$25,0))</f>
        <v>3972</v>
      </c>
      <c r="BT21" s="100">
        <f>INDEX('Use Case and Labs'!$A$25:$BB$43,MATCH($A21,'Use Case and Labs'!$A$25:$A$43,0),MATCH(BT$4,'Use Case and Labs'!$A$25:$BB$25,0))</f>
        <v>4503</v>
      </c>
      <c r="BU21" s="100">
        <f>INDEX('Use Case and Labs'!$A$25:$BB$43,MATCH($A21,'Use Case and Labs'!$A$25:$A$43,0),MATCH(BU$4,'Use Case and Labs'!$A$25:$BB$25,0))</f>
        <v>4503</v>
      </c>
      <c r="BV21" s="100">
        <f>INDEX('Use Case and Labs'!$A$25:$BB$43,MATCH($A21,'Use Case and Labs'!$A$25:$A$43,0),MATCH(BV$4,'Use Case and Labs'!$A$25:$BB$25,0))</f>
        <v>4503</v>
      </c>
      <c r="BW21" s="100">
        <f>INDEX('Use Case and Labs'!$A$25:$BB$43,MATCH($A21,'Use Case and Labs'!$A$25:$A$43,0),MATCH(BW$4,'Use Case and Labs'!$A$25:$BB$25,0))</f>
        <v>4503</v>
      </c>
      <c r="BX21" s="100">
        <f>INDEX('Use Case and Labs'!$A$25:$BB$43,MATCH($A21,'Use Case and Labs'!$A$25:$A$43,0),MATCH(BX$4,'Use Case and Labs'!$A$25:$BB$25,0))</f>
        <v>4503</v>
      </c>
      <c r="BY21" s="100">
        <f>INDEX('Use Case and Labs'!$A$25:$BB$43,MATCH($A21,'Use Case and Labs'!$A$25:$A$43,0),MATCH(BY$4,'Use Case and Labs'!$A$25:$BB$25,0))</f>
        <v>4503</v>
      </c>
      <c r="BZ21" s="100">
        <f>INDEX('Use Case and Labs'!$A$25:$BB$43,MATCH($A21,'Use Case and Labs'!$A$25:$A$43,0),MATCH(BZ$4,'Use Case and Labs'!$A$25:$BB$25,0))</f>
        <v>4503</v>
      </c>
      <c r="CA21" s="100">
        <f>INDEX('Use Case and Labs'!$A$25:$BB$43,MATCH($A21,'Use Case and Labs'!$A$25:$A$43,0),MATCH(CA$4,'Use Case and Labs'!$A$25:$BB$25,0))</f>
        <v>4503</v>
      </c>
      <c r="CB21" s="100">
        <f>INDEX('Use Case and Labs'!$A$25:$BB$43,MATCH($A21,'Use Case and Labs'!$A$25:$A$43,0),MATCH(CB$4,'Use Case and Labs'!$A$25:$BB$25,0))</f>
        <v>4503</v>
      </c>
      <c r="CC21" s="100">
        <f>INDEX('Use Case and Labs'!$A$25:$BB$43,MATCH($A21,'Use Case and Labs'!$A$25:$A$43,0),MATCH(CC$4,'Use Case and Labs'!$A$25:$BB$25,0))</f>
        <v>4503</v>
      </c>
      <c r="CD21" s="100">
        <f>INDEX('Use Case and Labs'!$A$25:$BB$43,MATCH($A21,'Use Case and Labs'!$A$25:$A$43,0),MATCH(CD$4,'Use Case and Labs'!$A$25:$BB$25,0))</f>
        <v>4503</v>
      </c>
      <c r="CE21" s="100">
        <f>INDEX('Use Case and Labs'!$A$25:$BB$43,MATCH($A21,'Use Case and Labs'!$A$25:$A$43,0),MATCH(CE$4,'Use Case and Labs'!$A$25:$BB$25,0))</f>
        <v>4503</v>
      </c>
      <c r="CF21" s="100">
        <f>INDEX('Use Case and Labs'!$A$25:$BB$43,MATCH($A21,'Use Case and Labs'!$A$25:$A$43,0),MATCH(CF$4,'Use Case and Labs'!$A$25:$BB$25,0))</f>
        <v>4503</v>
      </c>
      <c r="CG21" s="100">
        <f>INDEX('Use Case and Labs'!$A$25:$BB$43,MATCH($A21,'Use Case and Labs'!$A$25:$A$43,0),MATCH(CG$4,'Use Case and Labs'!$A$25:$BB$25,0))</f>
        <v>4503</v>
      </c>
      <c r="CH21" s="100">
        <f>INDEX('Use Case and Labs'!$A$25:$BB$43,MATCH($A21,'Use Case and Labs'!$A$25:$A$43,0),MATCH(CH$4,'Use Case and Labs'!$A$25:$BB$25,0))</f>
        <v>4503</v>
      </c>
      <c r="CI21" s="100">
        <f>INDEX('Use Case and Labs'!$A$25:$BB$43,MATCH($A21,'Use Case and Labs'!$A$25:$A$43,0),MATCH(CI$4,'Use Case and Labs'!$A$25:$BB$25,0))</f>
        <v>4503</v>
      </c>
      <c r="CJ21" s="100">
        <f>INDEX('Use Case and Labs'!$A$25:$BB$43,MATCH($A21,'Use Case and Labs'!$A$25:$A$43,0),MATCH(CJ$4,'Use Case and Labs'!$A$25:$BB$25,0))</f>
        <v>4503</v>
      </c>
      <c r="CK21" s="100">
        <f>INDEX('Use Case and Labs'!$A$25:$BB$43,MATCH($A21,'Use Case and Labs'!$A$25:$A$43,0),MATCH(CK$4,'Use Case and Labs'!$A$25:$BB$25,0))</f>
        <v>4503</v>
      </c>
      <c r="CL21" s="100">
        <f>INDEX('Use Case and Labs'!$A$25:$BB$43,MATCH($A21,'Use Case and Labs'!$A$25:$A$43,0),MATCH(CL$4,'Use Case and Labs'!$A$25:$BB$25,0))</f>
        <v>4503</v>
      </c>
      <c r="CM21" s="100">
        <f>INDEX('Use Case and Labs'!$A$25:$BB$43,MATCH($A21,'Use Case and Labs'!$A$25:$A$43,0),MATCH(CM$4,'Use Case and Labs'!$A$25:$BB$25,0))</f>
        <v>4503</v>
      </c>
      <c r="CN21" s="100">
        <f>INDEX('Use Case and Labs'!$A$25:$BB$43,MATCH($A21,'Use Case and Labs'!$A$25:$A$43,0),MATCH(CN$4,'Use Case and Labs'!$A$25:$BB$25,0))</f>
        <v>4503</v>
      </c>
    </row>
    <row r="22" spans="1:92">
      <c r="A22" s="98" t="s">
        <v>86</v>
      </c>
      <c r="B22" s="98" t="s">
        <v>85</v>
      </c>
      <c r="C22" s="98" t="s">
        <v>67</v>
      </c>
      <c r="D22" s="98" t="s">
        <v>74</v>
      </c>
      <c r="E22" s="98" t="s">
        <v>5</v>
      </c>
      <c r="F22" s="98">
        <v>0</v>
      </c>
      <c r="G22" s="98">
        <v>0</v>
      </c>
      <c r="H22" s="100" t="e">
        <f>INDEX(#REF!,MATCH($A22,#REF!,0),MATCH(H$4,#REF!,0))</f>
        <v>#REF!</v>
      </c>
      <c r="I22" s="100" t="e">
        <f>INDEX(#REF!,MATCH($A22,#REF!,0),MATCH(I$4,#REF!,0))</f>
        <v>#REF!</v>
      </c>
      <c r="J22" s="100" t="e">
        <f>INDEX(#REF!,MATCH($A22,#REF!,0),MATCH(J$4,#REF!,0))</f>
        <v>#REF!</v>
      </c>
      <c r="K22" s="100" t="e">
        <f>INDEX(#REF!,MATCH($A22,#REF!,0),MATCH(K$4,#REF!,0))</f>
        <v>#REF!</v>
      </c>
      <c r="L22" s="100" t="e">
        <f>INDEX(#REF!,MATCH($A22,#REF!,0),MATCH(L$4,#REF!,0))</f>
        <v>#REF!</v>
      </c>
      <c r="M22" s="100" t="e">
        <f>INDEX(#REF!,MATCH($A22,#REF!,0),MATCH(M$4,#REF!,0))</f>
        <v>#REF!</v>
      </c>
      <c r="N22" s="100" t="e">
        <f>INDEX(#REF!,MATCH($A22,#REF!,0),MATCH(N$4,#REF!,0))</f>
        <v>#REF!</v>
      </c>
      <c r="O22" s="100" t="e">
        <f>INDEX(#REF!,MATCH($A22,#REF!,0),MATCH(O$4,#REF!,0))</f>
        <v>#REF!</v>
      </c>
      <c r="P22" s="100" t="e">
        <f>INDEX(#REF!,MATCH($A22,#REF!,0),MATCH(P$4,#REF!,0))</f>
        <v>#REF!</v>
      </c>
      <c r="Q22" s="100" t="e">
        <f>INDEX(#REF!,MATCH($A22,#REF!,0),MATCH(Q$4,#REF!,0))</f>
        <v>#REF!</v>
      </c>
      <c r="R22" s="100" t="e">
        <f>INDEX(#REF!,MATCH($A22,#REF!,0),MATCH(R$4,#REF!,0))</f>
        <v>#REF!</v>
      </c>
      <c r="S22" s="100" t="e">
        <f>INDEX(#REF!,MATCH($A22,#REF!,0),MATCH(S$4,#REF!,0))</f>
        <v>#REF!</v>
      </c>
      <c r="T22" s="100" t="e">
        <f>INDEX(#REF!,MATCH($A22,#REF!,0),MATCH(T$4,#REF!,0))</f>
        <v>#REF!</v>
      </c>
      <c r="U22" s="100" t="e">
        <f>INDEX(#REF!,MATCH($A22,#REF!,0),MATCH(U$4,#REF!,0))</f>
        <v>#REF!</v>
      </c>
      <c r="V22" s="100" t="e">
        <f>INDEX(#REF!,MATCH($A22,#REF!,0),MATCH(V$4,#REF!,0))</f>
        <v>#REF!</v>
      </c>
      <c r="W22" s="100" t="e">
        <f>INDEX(#REF!,MATCH($A22,#REF!,0),MATCH(W$4,#REF!,0))</f>
        <v>#REF!</v>
      </c>
      <c r="X22" s="100" t="e">
        <f>INDEX(#REF!,MATCH($A22,#REF!,0),MATCH(X$4,#REF!,0))</f>
        <v>#REF!</v>
      </c>
      <c r="Y22" s="100" t="e">
        <f>INDEX(#REF!,MATCH($A22,#REF!,0),MATCH(Y$4,#REF!,0))</f>
        <v>#REF!</v>
      </c>
      <c r="Z22" s="100" t="e">
        <f>INDEX(#REF!,MATCH($A22,#REF!,0),MATCH(Z$4,#REF!,0))</f>
        <v>#REF!</v>
      </c>
      <c r="AA22" s="100" t="e">
        <f>INDEX(#REF!,MATCH($A22,#REF!,0),MATCH(AA$4,#REF!,0))</f>
        <v>#REF!</v>
      </c>
      <c r="AB22" s="100" t="e">
        <f>INDEX(#REF!,MATCH($A22,#REF!,0),MATCH(AB$4,#REF!,0))</f>
        <v>#REF!</v>
      </c>
      <c r="AC22" s="100" t="e">
        <f>INDEX(#REF!,MATCH($A22,#REF!,0),MATCH(AC$4,#REF!,0))</f>
        <v>#REF!</v>
      </c>
      <c r="AD22" s="100" t="e">
        <f>INDEX(#REF!,MATCH($A22,#REF!,0),MATCH(AD$4,#REF!,0))</f>
        <v>#REF!</v>
      </c>
      <c r="AE22" s="100" t="e">
        <f>INDEX(#REF!,MATCH($A22,#REF!,0),MATCH(AE$4,#REF!,0))</f>
        <v>#REF!</v>
      </c>
      <c r="AF22" s="100" t="e">
        <f>INDEX(#REF!,MATCH($A22,#REF!,0),MATCH(AF$4,#REF!,0))</f>
        <v>#REF!</v>
      </c>
      <c r="AG22" s="100" t="e">
        <f>INDEX(#REF!,MATCH($A22,#REF!,0),MATCH(AG$4,#REF!,0))</f>
        <v>#REF!</v>
      </c>
      <c r="AH22" s="100" t="e">
        <f>INDEX(#REF!,MATCH($A22,#REF!,0),MATCH(AH$4,#REF!,0))</f>
        <v>#REF!</v>
      </c>
      <c r="AI22" s="100" t="e">
        <f>INDEX(#REF!,MATCH($A22,#REF!,0),MATCH(AI$4,#REF!,0))</f>
        <v>#REF!</v>
      </c>
      <c r="AJ22" s="100" t="e">
        <f>INDEX(#REF!,MATCH($A22,#REF!,0),MATCH(AJ$4,#REF!,0))</f>
        <v>#REF!</v>
      </c>
      <c r="AK22" s="100" t="e">
        <f>INDEX(#REF!,MATCH($A22,#REF!,0),MATCH(AK$4,#REF!,0))</f>
        <v>#REF!</v>
      </c>
      <c r="AL22" s="100" t="e">
        <f>INDEX(#REF!,MATCH($A22,#REF!,0),MATCH(AL$4,#REF!,0))</f>
        <v>#REF!</v>
      </c>
      <c r="AM22" s="100" t="e">
        <f>INDEX(#REF!,MATCH($A22,#REF!,0),MATCH(AM$4,#REF!,0))</f>
        <v>#REF!</v>
      </c>
      <c r="AN22" s="100" t="e">
        <f>INDEX(#REF!,MATCH($A22,#REF!,0),MATCH(AN$4,#REF!,0))</f>
        <v>#REF!</v>
      </c>
      <c r="AO22" s="100" t="e">
        <f>INDEX(#REF!,MATCH($A22,#REF!,0),MATCH(AO$4,#REF!,0))</f>
        <v>#REF!</v>
      </c>
      <c r="AP22" s="100" t="e">
        <f>INDEX(#REF!,MATCH($A22,#REF!,0),MATCH(AP$4,#REF!,0))</f>
        <v>#REF!</v>
      </c>
      <c r="AQ22" s="100" t="e">
        <f>INDEX(#REF!,MATCH($A22,#REF!,0),MATCH(AQ$4,#REF!,0))</f>
        <v>#REF!</v>
      </c>
      <c r="AR22" s="100" t="e">
        <f>INDEX(#REF!,MATCH($A22,#REF!,0),MATCH(AR$4,#REF!,0))</f>
        <v>#REF!</v>
      </c>
      <c r="AS22" s="100">
        <f>INDEX('Use Case and Labs'!$A$25:$BB$43,MATCH($A22,'Use Case and Labs'!$A$25:$A$43,0),MATCH(AS$4,'Use Case and Labs'!$A$25:$BB$25,0))</f>
        <v>3800</v>
      </c>
      <c r="AT22" s="100">
        <f>INDEX('Use Case and Labs'!$A$25:$BB$43,MATCH($A22,'Use Case and Labs'!$A$25:$A$43,0),MATCH(AT$4,'Use Case and Labs'!$A$25:$BB$25,0))</f>
        <v>4000</v>
      </c>
      <c r="AU22" s="100">
        <f>INDEX('Use Case and Labs'!$A$25:$BB$43,MATCH($A22,'Use Case and Labs'!$A$25:$A$43,0),MATCH(AU$4,'Use Case and Labs'!$A$25:$BB$25,0))</f>
        <v>4000</v>
      </c>
      <c r="AV22" s="100">
        <f>INDEX('Use Case and Labs'!$A$25:$BB$43,MATCH($A22,'Use Case and Labs'!$A$25:$A$43,0),MATCH(AV$4,'Use Case and Labs'!$A$25:$BB$25,0))</f>
        <v>4000</v>
      </c>
      <c r="AW22" s="100">
        <f>INDEX('Use Case and Labs'!$A$25:$BB$43,MATCH($A22,'Use Case and Labs'!$A$25:$A$43,0),MATCH(AW$4,'Use Case and Labs'!$A$25:$BB$25,0))</f>
        <v>2200</v>
      </c>
      <c r="AX22" s="100">
        <f>INDEX('Use Case and Labs'!$A$25:$BB$43,MATCH($A22,'Use Case and Labs'!$A$25:$A$43,0),MATCH(AX$4,'Use Case and Labs'!$A$25:$BB$25,0))</f>
        <v>200</v>
      </c>
      <c r="AY22" s="100">
        <f>INDEX('Use Case and Labs'!$A$25:$BB$43,MATCH($A22,'Use Case and Labs'!$A$25:$A$43,0),MATCH(AY$4,'Use Case and Labs'!$A$25:$BB$25,0))</f>
        <v>1800</v>
      </c>
      <c r="AZ22" s="100">
        <f>INDEX('Use Case and Labs'!$A$25:$BB$43,MATCH($A22,'Use Case and Labs'!$A$25:$A$43,0),MATCH(AZ$4,'Use Case and Labs'!$A$25:$BB$25,0))</f>
        <v>3800</v>
      </c>
      <c r="BA22" s="100">
        <f>INDEX('Use Case and Labs'!$A$25:$BB$43,MATCH($A22,'Use Case and Labs'!$A$25:$A$43,0),MATCH(BA$4,'Use Case and Labs'!$A$25:$BB$25,0))</f>
        <v>4000</v>
      </c>
      <c r="BB22" s="100">
        <f>INDEX('Use Case and Labs'!$A$25:$BB$43,MATCH($A22,'Use Case and Labs'!$A$25:$A$43,0),MATCH(BB$4,'Use Case and Labs'!$A$25:$BB$25,0))</f>
        <v>4000</v>
      </c>
      <c r="BC22" s="100">
        <f>INDEX('Use Case and Labs'!$A$25:$BB$43,MATCH($A22,'Use Case and Labs'!$A$25:$A$43,0),MATCH(BC$4,'Use Case and Labs'!$A$25:$BB$25,0))</f>
        <v>4000</v>
      </c>
      <c r="BD22" s="100">
        <f>INDEX('Use Case and Labs'!$A$25:$BB$43,MATCH($A22,'Use Case and Labs'!$A$25:$A$43,0),MATCH(BD$4,'Use Case and Labs'!$A$25:$BB$25,0))</f>
        <v>2200</v>
      </c>
      <c r="BE22" s="100">
        <f>INDEX('Use Case and Labs'!$A$25:$BB$43,MATCH($A22,'Use Case and Labs'!$A$25:$A$43,0),MATCH(BE$4,'Use Case and Labs'!$A$25:$BB$25,0))</f>
        <v>200</v>
      </c>
      <c r="BF22" s="100">
        <f>INDEX('Use Case and Labs'!$A$25:$BB$43,MATCH($A22,'Use Case and Labs'!$A$25:$A$43,0),MATCH(BF$4,'Use Case and Labs'!$A$25:$BB$25,0))</f>
        <v>1800</v>
      </c>
      <c r="BG22" s="100">
        <f>INDEX('Use Case and Labs'!$A$25:$BB$43,MATCH($A22,'Use Case and Labs'!$A$25:$A$43,0),MATCH(BG$4,'Use Case and Labs'!$A$25:$BB$25,0))</f>
        <v>3800</v>
      </c>
      <c r="BH22" s="100">
        <f>INDEX('Use Case and Labs'!$A$25:$BB$43,MATCH($A22,'Use Case and Labs'!$A$25:$A$43,0),MATCH(BH$4,'Use Case and Labs'!$A$25:$BB$25,0))</f>
        <v>4000</v>
      </c>
      <c r="BI22" s="100">
        <f>INDEX('Use Case and Labs'!$A$25:$BB$43,MATCH($A22,'Use Case and Labs'!$A$25:$A$43,0),MATCH(BI$4,'Use Case and Labs'!$A$25:$BB$25,0))</f>
        <v>4000</v>
      </c>
      <c r="BJ22" s="100">
        <f>INDEX('Use Case and Labs'!$A$25:$BB$43,MATCH($A22,'Use Case and Labs'!$A$25:$A$43,0),MATCH(BJ$4,'Use Case and Labs'!$A$25:$BB$25,0))</f>
        <v>4000</v>
      </c>
      <c r="BK22" s="100">
        <f>INDEX('Use Case and Labs'!$A$25:$BB$43,MATCH($A22,'Use Case and Labs'!$A$25:$A$43,0),MATCH(BK$4,'Use Case and Labs'!$A$25:$BB$25,0))</f>
        <v>2200</v>
      </c>
      <c r="BL22" s="100">
        <f>INDEX('Use Case and Labs'!$A$25:$BB$43,MATCH($A22,'Use Case and Labs'!$A$25:$A$43,0),MATCH(BL$4,'Use Case and Labs'!$A$25:$BB$25,0))</f>
        <v>200</v>
      </c>
      <c r="BM22" s="100">
        <f>INDEX('Use Case and Labs'!$A$25:$BB$43,MATCH($A22,'Use Case and Labs'!$A$25:$A$43,0),MATCH(BM$4,'Use Case and Labs'!$A$25:$BB$25,0))</f>
        <v>1800</v>
      </c>
      <c r="BN22" s="100">
        <f>INDEX('Use Case and Labs'!$A$25:$BB$43,MATCH($A22,'Use Case and Labs'!$A$25:$A$43,0),MATCH(BN$4,'Use Case and Labs'!$A$25:$BB$25,0))</f>
        <v>3800</v>
      </c>
      <c r="BO22" s="100">
        <f>INDEX('Use Case and Labs'!$A$25:$BB$43,MATCH($A22,'Use Case and Labs'!$A$25:$A$43,0),MATCH(BO$4,'Use Case and Labs'!$A$25:$BB$25,0))</f>
        <v>4000</v>
      </c>
      <c r="BP22" s="100">
        <f>INDEX('Use Case and Labs'!$A$25:$BB$43,MATCH($A22,'Use Case and Labs'!$A$25:$A$43,0),MATCH(BP$4,'Use Case and Labs'!$A$25:$BB$25,0))</f>
        <v>4000</v>
      </c>
      <c r="BQ22" s="100">
        <f>INDEX('Use Case and Labs'!$A$25:$BB$43,MATCH($A22,'Use Case and Labs'!$A$25:$A$43,0),MATCH(BQ$4,'Use Case and Labs'!$A$25:$BB$25,0))</f>
        <v>4000</v>
      </c>
      <c r="BR22" s="100">
        <f>INDEX('Use Case and Labs'!$A$25:$BB$43,MATCH($A22,'Use Case and Labs'!$A$25:$A$43,0),MATCH(BR$4,'Use Case and Labs'!$A$25:$BB$25,0))</f>
        <v>2200</v>
      </c>
      <c r="BS22" s="100">
        <f>INDEX('Use Case and Labs'!$A$25:$BB$43,MATCH($A22,'Use Case and Labs'!$A$25:$A$43,0),MATCH(BS$4,'Use Case and Labs'!$A$25:$BB$25,0))</f>
        <v>200</v>
      </c>
      <c r="BT22" s="100">
        <f>INDEX('Use Case and Labs'!$A$25:$BB$43,MATCH($A22,'Use Case and Labs'!$A$25:$A$43,0),MATCH(BT$4,'Use Case and Labs'!$A$25:$BB$25,0))</f>
        <v>1800</v>
      </c>
      <c r="BU22" s="100">
        <f>INDEX('Use Case and Labs'!$A$25:$BB$43,MATCH($A22,'Use Case and Labs'!$A$25:$A$43,0),MATCH(BU$4,'Use Case and Labs'!$A$25:$BB$25,0))</f>
        <v>3800</v>
      </c>
      <c r="BV22" s="100">
        <f>INDEX('Use Case and Labs'!$A$25:$BB$43,MATCH($A22,'Use Case and Labs'!$A$25:$A$43,0),MATCH(BV$4,'Use Case and Labs'!$A$25:$BB$25,0))</f>
        <v>4000</v>
      </c>
      <c r="BW22" s="100">
        <f>INDEX('Use Case and Labs'!$A$25:$BB$43,MATCH($A22,'Use Case and Labs'!$A$25:$A$43,0),MATCH(BW$4,'Use Case and Labs'!$A$25:$BB$25,0))</f>
        <v>4000</v>
      </c>
      <c r="BX22" s="100">
        <f>INDEX('Use Case and Labs'!$A$25:$BB$43,MATCH($A22,'Use Case and Labs'!$A$25:$A$43,0),MATCH(BX$4,'Use Case and Labs'!$A$25:$BB$25,0))</f>
        <v>4000</v>
      </c>
      <c r="BY22" s="100">
        <f>INDEX('Use Case and Labs'!$A$25:$BB$43,MATCH($A22,'Use Case and Labs'!$A$25:$A$43,0),MATCH(BY$4,'Use Case and Labs'!$A$25:$BB$25,0))</f>
        <v>2200</v>
      </c>
      <c r="BZ22" s="100">
        <f>INDEX('Use Case and Labs'!$A$25:$BB$43,MATCH($A22,'Use Case and Labs'!$A$25:$A$43,0),MATCH(BZ$4,'Use Case and Labs'!$A$25:$BB$25,0))</f>
        <v>200</v>
      </c>
      <c r="CA22" s="100">
        <f>INDEX('Use Case and Labs'!$A$25:$BB$43,MATCH($A22,'Use Case and Labs'!$A$25:$A$43,0),MATCH(CA$4,'Use Case and Labs'!$A$25:$BB$25,0))</f>
        <v>1800</v>
      </c>
      <c r="CB22" s="100">
        <f>INDEX('Use Case and Labs'!$A$25:$BB$43,MATCH($A22,'Use Case and Labs'!$A$25:$A$43,0),MATCH(CB$4,'Use Case and Labs'!$A$25:$BB$25,0))</f>
        <v>3800</v>
      </c>
      <c r="CC22" s="100">
        <f>INDEX('Use Case and Labs'!$A$25:$BB$43,MATCH($A22,'Use Case and Labs'!$A$25:$A$43,0),MATCH(CC$4,'Use Case and Labs'!$A$25:$BB$25,0))</f>
        <v>4000</v>
      </c>
      <c r="CD22" s="100">
        <f>INDEX('Use Case and Labs'!$A$25:$BB$43,MATCH($A22,'Use Case and Labs'!$A$25:$A$43,0),MATCH(CD$4,'Use Case and Labs'!$A$25:$BB$25,0))</f>
        <v>4000</v>
      </c>
      <c r="CE22" s="100">
        <f>INDEX('Use Case and Labs'!$A$25:$BB$43,MATCH($A22,'Use Case and Labs'!$A$25:$A$43,0),MATCH(CE$4,'Use Case and Labs'!$A$25:$BB$25,0))</f>
        <v>4000</v>
      </c>
      <c r="CF22" s="100">
        <f>INDEX('Use Case and Labs'!$A$25:$BB$43,MATCH($A22,'Use Case and Labs'!$A$25:$A$43,0),MATCH(CF$4,'Use Case and Labs'!$A$25:$BB$25,0))</f>
        <v>2200</v>
      </c>
      <c r="CG22" s="100">
        <f>INDEX('Use Case and Labs'!$A$25:$BB$43,MATCH($A22,'Use Case and Labs'!$A$25:$A$43,0),MATCH(CG$4,'Use Case and Labs'!$A$25:$BB$25,0))</f>
        <v>200</v>
      </c>
      <c r="CH22" s="100">
        <f>INDEX('Use Case and Labs'!$A$25:$BB$43,MATCH($A22,'Use Case and Labs'!$A$25:$A$43,0),MATCH(CH$4,'Use Case and Labs'!$A$25:$BB$25,0))</f>
        <v>1800</v>
      </c>
      <c r="CI22" s="100">
        <f>INDEX('Use Case and Labs'!$A$25:$BB$43,MATCH($A22,'Use Case and Labs'!$A$25:$A$43,0),MATCH(CI$4,'Use Case and Labs'!$A$25:$BB$25,0))</f>
        <v>3800</v>
      </c>
      <c r="CJ22" s="100">
        <f>INDEX('Use Case and Labs'!$A$25:$BB$43,MATCH($A22,'Use Case and Labs'!$A$25:$A$43,0),MATCH(CJ$4,'Use Case and Labs'!$A$25:$BB$25,0))</f>
        <v>4000</v>
      </c>
      <c r="CK22" s="100">
        <f>INDEX('Use Case and Labs'!$A$25:$BB$43,MATCH($A22,'Use Case and Labs'!$A$25:$A$43,0),MATCH(CK$4,'Use Case and Labs'!$A$25:$BB$25,0))</f>
        <v>4000</v>
      </c>
      <c r="CL22" s="100">
        <f>INDEX('Use Case and Labs'!$A$25:$BB$43,MATCH($A22,'Use Case and Labs'!$A$25:$A$43,0),MATCH(CL$4,'Use Case and Labs'!$A$25:$BB$25,0))</f>
        <v>4000</v>
      </c>
      <c r="CM22" s="100">
        <f>INDEX('Use Case and Labs'!$A$25:$BB$43,MATCH($A22,'Use Case and Labs'!$A$25:$A$43,0),MATCH(CM$4,'Use Case and Labs'!$A$25:$BB$25,0))</f>
        <v>2200</v>
      </c>
      <c r="CN22" s="100">
        <f>INDEX('Use Case and Labs'!$A$25:$BB$43,MATCH($A22,'Use Case and Labs'!$A$25:$A$43,0),MATCH(CN$4,'Use Case and Labs'!$A$25:$BB$25,0))</f>
        <v>200</v>
      </c>
    </row>
    <row r="23" spans="1:92">
      <c r="A23" s="98" t="s">
        <v>87</v>
      </c>
      <c r="B23" s="98" t="s">
        <v>47</v>
      </c>
      <c r="C23" s="98" t="s">
        <v>67</v>
      </c>
      <c r="D23" s="98" t="s">
        <v>74</v>
      </c>
      <c r="E23" s="98" t="s">
        <v>88</v>
      </c>
      <c r="F23" s="98">
        <v>1</v>
      </c>
      <c r="G23" s="98">
        <v>1</v>
      </c>
      <c r="H23" s="119" t="e">
        <f>INDEX(#REF!,MATCH(H$4,#REF!,0))</f>
        <v>#REF!</v>
      </c>
      <c r="I23" s="119" t="e">
        <f>INDEX(#REF!,MATCH(I$4,#REF!,0))</f>
        <v>#REF!</v>
      </c>
      <c r="J23" s="119" t="e">
        <f>INDEX(#REF!,MATCH(J$4,#REF!,0))</f>
        <v>#REF!</v>
      </c>
      <c r="K23" s="119" t="e">
        <f>INDEX(#REF!,MATCH(K$4,#REF!,0))</f>
        <v>#REF!</v>
      </c>
      <c r="L23" s="119" t="e">
        <f>INDEX(#REF!,MATCH(L$4,#REF!,0))</f>
        <v>#REF!</v>
      </c>
      <c r="M23" s="119" t="e">
        <f>INDEX(#REF!,MATCH(M$4,#REF!,0))</f>
        <v>#REF!</v>
      </c>
      <c r="N23" s="119" t="e">
        <f>INDEX(#REF!,MATCH(N$4,#REF!,0))</f>
        <v>#REF!</v>
      </c>
      <c r="O23" s="119" t="e">
        <f>INDEX(#REF!,MATCH(O$4,#REF!,0))</f>
        <v>#REF!</v>
      </c>
      <c r="P23" s="119" t="e">
        <f>INDEX(#REF!,MATCH(P$4,#REF!,0))</f>
        <v>#REF!</v>
      </c>
      <c r="Q23" s="119" t="e">
        <f>INDEX(#REF!,MATCH(Q$4,#REF!,0))</f>
        <v>#REF!</v>
      </c>
      <c r="R23" s="119" t="e">
        <f>INDEX(#REF!,MATCH(R$4,#REF!,0))</f>
        <v>#REF!</v>
      </c>
      <c r="S23" s="119" t="e">
        <f>INDEX(#REF!,MATCH(S$4,#REF!,0))</f>
        <v>#REF!</v>
      </c>
      <c r="T23" s="119" t="e">
        <f>INDEX(#REF!,MATCH(T$4,#REF!,0))</f>
        <v>#REF!</v>
      </c>
      <c r="U23" s="119" t="e">
        <f>INDEX(#REF!,MATCH(U$4,#REF!,0))</f>
        <v>#REF!</v>
      </c>
      <c r="V23" s="119" t="e">
        <f>INDEX(#REF!,MATCH(V$4,#REF!,0))</f>
        <v>#REF!</v>
      </c>
      <c r="W23" s="119" t="e">
        <f>INDEX(#REF!,MATCH(W$4,#REF!,0))</f>
        <v>#REF!</v>
      </c>
      <c r="X23" s="119" t="e">
        <f>INDEX(#REF!,MATCH(X$4,#REF!,0))</f>
        <v>#REF!</v>
      </c>
      <c r="Y23" s="119" t="e">
        <f>INDEX(#REF!,MATCH(Y$4,#REF!,0))</f>
        <v>#REF!</v>
      </c>
      <c r="Z23" s="119" t="e">
        <f>INDEX(#REF!,MATCH(Z$4,#REF!,0))</f>
        <v>#REF!</v>
      </c>
      <c r="AA23" s="119" t="e">
        <f>INDEX(#REF!,MATCH(AA$4,#REF!,0))</f>
        <v>#REF!</v>
      </c>
      <c r="AB23" s="119" t="e">
        <f>INDEX(#REF!,MATCH(AB$4,#REF!,0))</f>
        <v>#REF!</v>
      </c>
      <c r="AC23" s="119" t="e">
        <f>INDEX(#REF!,MATCH(AC$4,#REF!,0))</f>
        <v>#REF!</v>
      </c>
      <c r="AD23" s="119" t="e">
        <f>INDEX(#REF!,MATCH(AD$4,#REF!,0))</f>
        <v>#REF!</v>
      </c>
      <c r="AE23" s="119" t="e">
        <f>INDEX(#REF!,MATCH(AE$4,#REF!,0))</f>
        <v>#REF!</v>
      </c>
      <c r="AF23" s="119" t="e">
        <f>INDEX(#REF!,MATCH(AF$4,#REF!,0))</f>
        <v>#REF!</v>
      </c>
      <c r="AG23" s="119" t="e">
        <f>INDEX(#REF!,MATCH(AG$4,#REF!,0))</f>
        <v>#REF!</v>
      </c>
      <c r="AH23" s="119" t="e">
        <f>INDEX(#REF!,MATCH(AH$4,#REF!,0))</f>
        <v>#REF!</v>
      </c>
      <c r="AI23" s="119" t="e">
        <f>INDEX(#REF!,MATCH(AI$4,#REF!,0))</f>
        <v>#REF!</v>
      </c>
      <c r="AJ23" s="119" t="e">
        <f>INDEX(#REF!,MATCH(AJ$4,#REF!,0))</f>
        <v>#REF!</v>
      </c>
      <c r="AK23" s="119" t="e">
        <f>INDEX(CALC_Symptomatic_Test_Demand!$K$16:$K$164,MATCH(AK$4,CALC_Symptomatic_Test_Demand!$B$16:$B$164,0))</f>
        <v>#N/A</v>
      </c>
      <c r="AL23" s="119" t="e">
        <f>INDEX(#REF!,MATCH(AL$4,#REF!,0))</f>
        <v>#REF!</v>
      </c>
      <c r="AM23" s="119" t="e">
        <f>INDEX(#REF!,MATCH(AM$4,#REF!,0))</f>
        <v>#REF!</v>
      </c>
      <c r="AN23" s="119" t="e">
        <f>INDEX(#REF!,MATCH(AN$4,#REF!,0))</f>
        <v>#REF!</v>
      </c>
      <c r="AO23" s="119" t="e">
        <f>INDEX(#REF!,MATCH(AO$4,#REF!,0))</f>
        <v>#REF!</v>
      </c>
      <c r="AP23" s="119" t="e">
        <f>INDEX(#REF!,MATCH(AP$4,#REF!,0))</f>
        <v>#REF!</v>
      </c>
      <c r="AQ23" s="119" t="e">
        <f>INDEX(#REF!,MATCH(AQ$4,#REF!,0))</f>
        <v>#REF!</v>
      </c>
      <c r="AR23" s="119" t="e">
        <f>INDEX(#REF!,MATCH(AR$4,#REF!,0))</f>
        <v>#REF!</v>
      </c>
      <c r="AS23" s="119" t="e">
        <f>INDEX(CALC_Symptomatic_Test_Demand!$K$16:$K$164,MATCH(AS$4,CALC_Symptomatic_Test_Demand!$B$16:$B$164,0))</f>
        <v>#N/A</v>
      </c>
      <c r="AT23" s="119" t="e">
        <f>INDEX(CALC_Symptomatic_Test_Demand!$K$16:$K$164,MATCH(AT$4,CALC_Symptomatic_Test_Demand!$B$16:$B$164,0))</f>
        <v>#N/A</v>
      </c>
      <c r="AU23" s="119" t="e">
        <f>INDEX(CALC_Symptomatic_Test_Demand!$K$16:$K$164,MATCH(AU$4,CALC_Symptomatic_Test_Demand!$B$16:$B$164,0))</f>
        <v>#N/A</v>
      </c>
      <c r="AV23" s="119" t="e">
        <f>INDEX(CALC_Symptomatic_Test_Demand!$K$16:$K$164,MATCH(AV$4,CALC_Symptomatic_Test_Demand!$B$16:$B$164,0))</f>
        <v>#N/A</v>
      </c>
      <c r="AW23" s="119">
        <f>INDEX(CALC_Symptomatic_Test_Demand!$K$16:$K$164,MATCH(AW$4,CALC_Symptomatic_Test_Demand!$B$16:$B$164,0))</f>
        <v>14900</v>
      </c>
      <c r="AX23" s="119">
        <f>INDEX(CALC_Symptomatic_Test_Demand!$K$16:$K$164,MATCH(AX$4,CALC_Symptomatic_Test_Demand!$B$16:$B$164,0))</f>
        <v>14938.651053660484</v>
      </c>
      <c r="AY23" s="119">
        <f>INDEX(CALC_Symptomatic_Test_Demand!$K$16:$K$164,MATCH(AY$4,CALC_Symptomatic_Test_Demand!$B$16:$B$164,0))</f>
        <v>15651.299005955047</v>
      </c>
      <c r="AZ23" s="119">
        <f>INDEX(CALC_Symptomatic_Test_Demand!$K$16:$K$164,MATCH(AZ$4,CALC_Symptomatic_Test_Demand!$B$16:$B$164,0))</f>
        <v>16343.096780369364</v>
      </c>
      <c r="BA23" s="119">
        <f>INDEX(CALC_Symptomatic_Test_Demand!$K$16:$K$164,MATCH(BA$4,CALC_Symptomatic_Test_Demand!$B$16:$B$164,0))</f>
        <v>16499.627048176717</v>
      </c>
      <c r="BB23" s="119">
        <f>INDEX(CALC_Symptomatic_Test_Demand!$K$16:$K$164,MATCH(BB$4,CALC_Symptomatic_Test_Demand!$B$16:$B$164,0))</f>
        <v>16855.167841328275</v>
      </c>
      <c r="BC23" s="119">
        <f>INDEX(CALC_Symptomatic_Test_Demand!$K$16:$K$164,MATCH(BC$4,CALC_Symptomatic_Test_Demand!$B$16:$B$164,0))</f>
        <v>17317.793170339537</v>
      </c>
      <c r="BD23" s="119">
        <f>INDEX(CALC_Symptomatic_Test_Demand!$K$16:$K$164,MATCH(BD$4,CALC_Symptomatic_Test_Demand!$B$16:$B$164,0))</f>
        <v>17827.532477406734</v>
      </c>
      <c r="BE23" s="119">
        <f>INDEX(CALC_Symptomatic_Test_Demand!$K$16:$K$164,MATCH(BE$4,CALC_Symptomatic_Test_Demand!$B$16:$B$164,0))</f>
        <v>18311.203116118875</v>
      </c>
      <c r="BF23" s="119">
        <f>INDEX(CALC_Symptomatic_Test_Demand!$K$16:$K$164,MATCH(BF$4,CALC_Symptomatic_Test_Demand!$B$16:$B$164,0))</f>
        <v>19116.025739204506</v>
      </c>
      <c r="BG23" s="119">
        <f>INDEX(CALC_Symptomatic_Test_Demand!$K$16:$K$164,MATCH(BG$4,CALC_Symptomatic_Test_Demand!$B$16:$B$164,0))</f>
        <v>19888.041506962527</v>
      </c>
      <c r="BH23" s="119">
        <f>INDEX(CALC_Symptomatic_Test_Demand!$K$16:$K$164,MATCH(BH$4,CALC_Symptomatic_Test_Demand!$B$16:$B$164,0))</f>
        <v>20494.342753491906</v>
      </c>
      <c r="BI23" s="119">
        <f>INDEX(CALC_Symptomatic_Test_Demand!$K$16:$K$164,MATCH(BI$4,CALC_Symptomatic_Test_Demand!$B$16:$B$164,0))</f>
        <v>21148.345706940421</v>
      </c>
      <c r="BJ23" s="119">
        <f>INDEX(CALC_Symptomatic_Test_Demand!$K$16:$K$164,MATCH(BJ$4,CALC_Symptomatic_Test_Demand!$B$16:$B$164,0))</f>
        <v>21774.519115556905</v>
      </c>
      <c r="BK23" s="119">
        <f>INDEX(CALC_Symptomatic_Test_Demand!$K$16:$K$164,MATCH(BK$4,CALC_Symptomatic_Test_Demand!$B$16:$B$164,0))</f>
        <v>22373.119525220282</v>
      </c>
      <c r="BL23" s="119">
        <f>INDEX(CALC_Symptomatic_Test_Demand!$K$16:$K$164,MATCH(BL$4,CALC_Symptomatic_Test_Demand!$B$16:$B$164,0))</f>
        <v>22956.73069906007</v>
      </c>
      <c r="BM23" s="119">
        <f>INDEX(CALC_Symptomatic_Test_Demand!$K$16:$K$164,MATCH(BM$4,CALC_Symptomatic_Test_Demand!$B$16:$B$164,0))</f>
        <v>23495.338139217452</v>
      </c>
      <c r="BN23" s="119">
        <f>INDEX(CALC_Symptomatic_Test_Demand!$K$16:$K$164,MATCH(BN$4,CALC_Symptomatic_Test_Demand!$B$16:$B$164,0))</f>
        <v>24033.942492031711</v>
      </c>
      <c r="BO23" s="119">
        <f>INDEX(CALC_Symptomatic_Test_Demand!$K$16:$K$164,MATCH(BO$4,CALC_Symptomatic_Test_Demand!$B$16:$B$164,0))</f>
        <v>24570.902735861022</v>
      </c>
      <c r="BP23" s="119">
        <f>INDEX(CALC_Symptomatic_Test_Demand!$K$16:$K$164,MATCH(BP$4,CALC_Symptomatic_Test_Demand!$B$16:$B$164,0))</f>
        <v>25098.917292306054</v>
      </c>
      <c r="BQ23" s="119">
        <f>INDEX(CALC_Symptomatic_Test_Demand!$K$16:$K$164,MATCH(BQ$4,CALC_Symptomatic_Test_Demand!$B$16:$B$164,0))</f>
        <v>25607.330849333353</v>
      </c>
      <c r="BR23" s="119">
        <f>INDEX(CALC_Symptomatic_Test_Demand!$K$16:$K$164,MATCH(BR$4,CALC_Symptomatic_Test_Demand!$B$16:$B$164,0))</f>
        <v>26127.142376196363</v>
      </c>
      <c r="BS23" s="119">
        <f>INDEX(CALC_Symptomatic_Test_Demand!$K$16:$K$164,MATCH(BS$4,CALC_Symptomatic_Test_Demand!$B$16:$B$164,0))</f>
        <v>26620.722706648663</v>
      </c>
      <c r="BT23" s="119">
        <f>INDEX(CALC_Symptomatic_Test_Demand!$K$16:$K$164,MATCH(BT$4,CALC_Symptomatic_Test_Demand!$B$16:$B$164,0))</f>
        <v>27129.357238135923</v>
      </c>
      <c r="BU23" s="119">
        <f>INDEX(CALC_Symptomatic_Test_Demand!$K$16:$K$164,MATCH(BU$4,CALC_Symptomatic_Test_Demand!$B$16:$B$164,0))</f>
        <v>27605.577412010527</v>
      </c>
      <c r="BV23" s="119">
        <f>INDEX(CALC_Symptomatic_Test_Demand!$K$16:$K$164,MATCH(BV$4,CALC_Symptomatic_Test_Demand!$B$16:$B$164,0))</f>
        <v>28090.505723416387</v>
      </c>
      <c r="BW23" s="119">
        <f>INDEX(CALC_Symptomatic_Test_Demand!$K$16:$K$164,MATCH(BW$4,CALC_Symptomatic_Test_Demand!$B$16:$B$164,0))</f>
        <v>28544.121847578826</v>
      </c>
      <c r="BX23" s="119">
        <f>INDEX(CALC_Symptomatic_Test_Demand!$K$16:$K$164,MATCH(BX$4,CALC_Symptomatic_Test_Demand!$B$16:$B$164,0))</f>
        <v>29000.568286799538</v>
      </c>
      <c r="BY23" s="119">
        <f>INDEX(CALC_Symptomatic_Test_Demand!$K$16:$K$164,MATCH(BY$4,CALC_Symptomatic_Test_Demand!$B$16:$B$164,0))</f>
        <v>29403.679332227803</v>
      </c>
      <c r="BZ23" s="119">
        <f>INDEX(CALC_Symptomatic_Test_Demand!$K$16:$K$164,MATCH(BZ$4,CALC_Symptomatic_Test_Demand!$B$16:$B$164,0))</f>
        <v>29784.68284279999</v>
      </c>
      <c r="CA23" s="119">
        <f>INDEX(CALC_Symptomatic_Test_Demand!$K$16:$K$164,MATCH(CA$4,CALC_Symptomatic_Test_Demand!$B$16:$B$164,0))</f>
        <v>30145.066232643625</v>
      </c>
      <c r="CB23" s="119">
        <f>INDEX(CALC_Symptomatic_Test_Demand!$K$16:$K$164,MATCH(CB$4,CALC_Symptomatic_Test_Demand!$B$16:$B$164,0))</f>
        <v>30455.47618573565</v>
      </c>
      <c r="CC23" s="119">
        <f>INDEX(CALC_Symptomatic_Test_Demand!$K$16:$K$164,MATCH(CC$4,CALC_Symptomatic_Test_Demand!$B$16:$B$164,0))</f>
        <v>30717.131078014419</v>
      </c>
      <c r="CD23" s="119">
        <f>INDEX(CALC_Symptomatic_Test_Demand!$K$16:$K$164,MATCH(CD$4,CALC_Symptomatic_Test_Demand!$B$16:$B$164,0))</f>
        <v>30847.432285595241</v>
      </c>
      <c r="CE23" s="119">
        <f>INDEX(CALC_Symptomatic_Test_Demand!$K$16:$K$164,MATCH(CE$4,CALC_Symptomatic_Test_Demand!$B$16:$B$164,0))</f>
        <v>30900.618745382908</v>
      </c>
      <c r="CF23" s="119">
        <f>INDEX(CALC_Symptomatic_Test_Demand!$K$16:$K$164,MATCH(CF$4,CALC_Symptomatic_Test_Demand!$B$16:$B$164,0))</f>
        <v>30797.007281922513</v>
      </c>
      <c r="CG23" s="119">
        <f>INDEX(CALC_Symptomatic_Test_Demand!$K$16:$K$164,MATCH(CG$4,CALC_Symptomatic_Test_Demand!$B$16:$B$164,0))</f>
        <v>30606.626112440048</v>
      </c>
      <c r="CH23" s="119">
        <f>INDEX(CALC_Symptomatic_Test_Demand!$K$16:$K$164,MATCH(CH$4,CALC_Symptomatic_Test_Demand!$B$16:$B$164,0))</f>
        <v>30332.696241691014</v>
      </c>
      <c r="CI23" s="119">
        <f>INDEX(CALC_Symptomatic_Test_Demand!$K$16:$K$164,MATCH(CI$4,CALC_Symptomatic_Test_Demand!$B$16:$B$164,0))</f>
        <v>30115.497804204133</v>
      </c>
      <c r="CJ23" s="119">
        <f>INDEX(CALC_Symptomatic_Test_Demand!$K$16:$K$164,MATCH(CJ$4,CALC_Symptomatic_Test_Demand!$B$16:$B$164,0))</f>
        <v>29898.299366717252</v>
      </c>
      <c r="CK23" s="119">
        <f>INDEX(CALC_Symptomatic_Test_Demand!$K$16:$K$164,MATCH(CK$4,CALC_Symptomatic_Test_Demand!$B$16:$B$164,0))</f>
        <v>29681.100929230368</v>
      </c>
      <c r="CL23" s="119">
        <f>INDEX(CALC_Symptomatic_Test_Demand!$K$16:$K$164,MATCH(CL$4,CALC_Symptomatic_Test_Demand!$B$16:$B$164,0))</f>
        <v>29463.902491743487</v>
      </c>
      <c r="CM23" s="119">
        <f>INDEX(CALC_Symptomatic_Test_Demand!$K$16:$K$164,MATCH(CM$4,CALC_Symptomatic_Test_Demand!$B$16:$B$164,0))</f>
        <v>29246.704054256606</v>
      </c>
      <c r="CN23" s="119">
        <f>INDEX(CALC_Symptomatic_Test_Demand!$K$16:$K$164,MATCH(CN$4,CALC_Symptomatic_Test_Demand!$B$16:$B$164,0))</f>
        <v>29029.505616769726</v>
      </c>
    </row>
    <row r="24" spans="1:92">
      <c r="A24" s="98" t="s">
        <v>87</v>
      </c>
      <c r="B24" s="98" t="s">
        <v>46</v>
      </c>
      <c r="C24" s="98" t="s">
        <v>67</v>
      </c>
      <c r="D24" s="98" t="s">
        <v>74</v>
      </c>
      <c r="E24" s="98" t="s">
        <v>88</v>
      </c>
      <c r="F24" s="98">
        <v>0</v>
      </c>
      <c r="G24" s="98">
        <v>1</v>
      </c>
      <c r="H24" s="119" t="e">
        <f>INDEX(#REF!,MATCH(H$4,#REF!,0))-H23</f>
        <v>#REF!</v>
      </c>
      <c r="I24" s="119" t="e">
        <f>INDEX(#REF!,MATCH(I$4,#REF!,0))-I23</f>
        <v>#REF!</v>
      </c>
      <c r="J24" s="119" t="e">
        <f>INDEX(#REF!,MATCH(J$4,#REF!,0))-J23</f>
        <v>#REF!</v>
      </c>
      <c r="K24" s="119" t="e">
        <f>INDEX(#REF!,MATCH(K$4,#REF!,0))-K23</f>
        <v>#REF!</v>
      </c>
      <c r="L24" s="119" t="e">
        <f>INDEX(#REF!,MATCH(L$4,#REF!,0))-L23</f>
        <v>#REF!</v>
      </c>
      <c r="M24" s="119" t="e">
        <f>INDEX(#REF!,MATCH(M$4,#REF!,0))-M23</f>
        <v>#REF!</v>
      </c>
      <c r="N24" s="119" t="e">
        <f>INDEX(#REF!,MATCH(N$4,#REF!,0))-N23</f>
        <v>#REF!</v>
      </c>
      <c r="O24" s="119" t="e">
        <f>INDEX(#REF!,MATCH(O$4,#REF!,0))-O23</f>
        <v>#REF!</v>
      </c>
      <c r="P24" s="119" t="e">
        <f>INDEX(#REF!,MATCH(P$4,#REF!,0))-P23</f>
        <v>#REF!</v>
      </c>
      <c r="Q24" s="119" t="e">
        <f>INDEX(#REF!,MATCH(Q$4,#REF!,0))-Q23</f>
        <v>#REF!</v>
      </c>
      <c r="R24" s="119" t="e">
        <f>INDEX(#REF!,MATCH(R$4,#REF!,0))-R23</f>
        <v>#REF!</v>
      </c>
      <c r="S24" s="119" t="e">
        <f>INDEX(#REF!,MATCH(S$4,#REF!,0))-S23</f>
        <v>#REF!</v>
      </c>
      <c r="T24" s="119" t="e">
        <f>INDEX(#REF!,MATCH(T$4,#REF!,0))-T23</f>
        <v>#REF!</v>
      </c>
      <c r="U24" s="119" t="e">
        <f>INDEX(#REF!,MATCH(U$4,#REF!,0))-U23</f>
        <v>#REF!</v>
      </c>
      <c r="V24" s="119" t="e">
        <f>INDEX(#REF!,MATCH(V$4,#REF!,0))-V23</f>
        <v>#REF!</v>
      </c>
      <c r="W24" s="119" t="e">
        <f>INDEX(#REF!,MATCH(W$4,#REF!,0))-W23</f>
        <v>#REF!</v>
      </c>
      <c r="X24" s="119" t="e">
        <f>INDEX(#REF!,MATCH(X$4,#REF!,0))-X23</f>
        <v>#REF!</v>
      </c>
      <c r="Y24" s="119" t="e">
        <f>INDEX(#REF!,MATCH(Y$4,#REF!,0))-Y23</f>
        <v>#REF!</v>
      </c>
      <c r="Z24" s="119" t="e">
        <f>INDEX(#REF!,MATCH(Z$4,#REF!,0))-Z23</f>
        <v>#REF!</v>
      </c>
      <c r="AA24" s="119" t="e">
        <f>INDEX(#REF!,MATCH(AA$4,#REF!,0))-AA23</f>
        <v>#REF!</v>
      </c>
      <c r="AB24" s="119" t="e">
        <f>INDEX(#REF!,MATCH(AB$4,#REF!,0))-AB23</f>
        <v>#REF!</v>
      </c>
      <c r="AC24" s="119" t="e">
        <f>INDEX(#REF!,MATCH(AC$4,#REF!,0))-AC23</f>
        <v>#REF!</v>
      </c>
      <c r="AD24" s="119" t="e">
        <f>INDEX(#REF!,MATCH(AD$4,#REF!,0))-AD23</f>
        <v>#REF!</v>
      </c>
      <c r="AE24" s="119" t="e">
        <f>INDEX(#REF!,MATCH(AE$4,#REF!,0))-AE23</f>
        <v>#REF!</v>
      </c>
      <c r="AF24" s="119" t="e">
        <f>INDEX(#REF!,MATCH(AF$4,#REF!,0))-AF23</f>
        <v>#REF!</v>
      </c>
      <c r="AG24" s="119" t="e">
        <f>INDEX(#REF!,MATCH(AG$4,#REF!,0))-AG23</f>
        <v>#REF!</v>
      </c>
      <c r="AH24" s="119" t="e">
        <f>INDEX(#REF!,MATCH(AH$4,#REF!,0))-AH23</f>
        <v>#REF!</v>
      </c>
      <c r="AI24" s="119" t="e">
        <f>INDEX(#REF!,MATCH(AI$4,#REF!,0))-AI23</f>
        <v>#REF!</v>
      </c>
      <c r="AJ24" s="119" t="e">
        <f>INDEX(#REF!,MATCH(AJ$4,#REF!,0))-AJ23</f>
        <v>#REF!</v>
      </c>
      <c r="AK24" s="119" t="e">
        <f>INDEX(#REF!,MATCH(AK$4,#REF!,0))-AK23</f>
        <v>#REF!</v>
      </c>
      <c r="AL24" s="119" t="e">
        <f>INDEX(#REF!,MATCH(AL$4,#REF!,0))-AL23</f>
        <v>#REF!</v>
      </c>
      <c r="AM24" s="119" t="e">
        <f>INDEX(#REF!,MATCH(AM$4,#REF!,0))-AM23</f>
        <v>#REF!</v>
      </c>
      <c r="AN24" s="119" t="e">
        <f>INDEX(#REF!,MATCH(AN$4,#REF!,0))-AN23</f>
        <v>#REF!</v>
      </c>
      <c r="AO24" s="119" t="e">
        <f>INDEX(#REF!,MATCH(AO$4,#REF!,0))-AO23</f>
        <v>#REF!</v>
      </c>
      <c r="AP24" s="119" t="e">
        <f>INDEX(#REF!,MATCH(AP$4,#REF!,0))-AP23</f>
        <v>#REF!</v>
      </c>
      <c r="AQ24" s="119" t="e">
        <f>INDEX(#REF!,MATCH(AQ$4,#REF!,0))-AQ23</f>
        <v>#REF!</v>
      </c>
      <c r="AR24" s="119" t="e">
        <f>INDEX(#REF!,MATCH(AR$4,#REF!,0))-AR23</f>
        <v>#REF!</v>
      </c>
      <c r="AS24" s="119" t="e">
        <f>INDEX(#REF!,MATCH(AS$4,#REF!,0))-AS23</f>
        <v>#REF!</v>
      </c>
      <c r="AT24" s="119" t="e">
        <f>INDEX(#REF!,MATCH(AT$4,#REF!,0))-AT23</f>
        <v>#REF!</v>
      </c>
      <c r="AU24" s="119" t="e">
        <f>INDEX(#REF!,MATCH(AU$4,#REF!,0))-AU23</f>
        <v>#REF!</v>
      </c>
      <c r="AV24" s="119" t="e">
        <f>INDEX(#REF!,MATCH(AV$4,#REF!,0))-AV23</f>
        <v>#REF!</v>
      </c>
      <c r="AW24" s="119">
        <f>INDEX(CALC_Symptomatic_Test_Demand!$M$16:$M$164,MATCH(AW$4,CALC_Symptomatic_Test_Demand!$B$16:$B$164,0))-AW23</f>
        <v>0</v>
      </c>
      <c r="AX24" s="119">
        <f>INDEX(CALC_Symptomatic_Test_Demand!$M$16:$M$164,MATCH(AX$4,CALC_Symptomatic_Test_Demand!$B$16:$B$164,0))-AX23</f>
        <v>353.31739275215295</v>
      </c>
      <c r="AY24" s="119">
        <f>INDEX(CALC_Symptomatic_Test_Demand!$M$16:$M$164,MATCH(AY$4,CALC_Symptomatic_Test_Demand!$B$16:$B$164,0))-AY23</f>
        <v>211.85874388993943</v>
      </c>
      <c r="AZ24" s="119">
        <f>INDEX(CALC_Symptomatic_Test_Demand!$M$16:$M$164,MATCH(AZ$4,CALC_Symptomatic_Test_Demand!$B$16:$B$164,0))-AZ23</f>
        <v>107.98035348624762</v>
      </c>
      <c r="BA24" s="119">
        <f>INDEX(CALC_Symptomatic_Test_Demand!$M$16:$M$164,MATCH(BA$4,CALC_Symptomatic_Test_Demand!$B$16:$B$164,0))-BA23</f>
        <v>486.05486175512124</v>
      </c>
      <c r="BB24" s="119">
        <f>INDEX(CALC_Symptomatic_Test_Demand!$M$16:$M$164,MATCH(BB$4,CALC_Symptomatic_Test_Demand!$B$16:$B$164,0))-BB23</f>
        <v>698.08731418974639</v>
      </c>
      <c r="BC24" s="119">
        <f>INDEX(CALC_Symptomatic_Test_Demand!$M$16:$M$164,MATCH(BC$4,CALC_Symptomatic_Test_Demand!$B$16:$B$164,0))-BC23</f>
        <v>837.07424984408135</v>
      </c>
      <c r="BD24" s="119">
        <f>INDEX(CALC_Symptomatic_Test_Demand!$M$16:$M$164,MATCH(BD$4,CALC_Symptomatic_Test_Demand!$B$16:$B$164,0))-BD23</f>
        <v>952.17462065684231</v>
      </c>
      <c r="BE24" s="119">
        <f>INDEX(CALC_Symptomatic_Test_Demand!$M$16:$M$164,MATCH(BE$4,CALC_Symptomatic_Test_Demand!$B$16:$B$164,0))-BE23</f>
        <v>1104.2432176332404</v>
      </c>
      <c r="BF24" s="119">
        <f>INDEX(CALC_Symptomatic_Test_Demand!$M$16:$M$164,MATCH(BF$4,CALC_Symptomatic_Test_Demand!$B$16:$B$164,0))-BF23</f>
        <v>1004.2675379765933</v>
      </c>
      <c r="BG24" s="119">
        <f>INDEX(CALC_Symptomatic_Test_Demand!$M$16:$M$164,MATCH(BG$4,CALC_Symptomatic_Test_Demand!$B$16:$B$164,0))-BG23</f>
        <v>971.04484283077545</v>
      </c>
      <c r="BH24" s="119">
        <f>INDEX(CALC_Symptomatic_Test_Demand!$M$16:$M$164,MATCH(BH$4,CALC_Symptomatic_Test_Demand!$B$16:$B$164,0))-BH23</f>
        <v>1075.3962432076114</v>
      </c>
      <c r="BI24" s="119">
        <f>INDEX(CALC_Symptomatic_Test_Demand!$M$16:$M$164,MATCH(BI$4,CALC_Symptomatic_Test_Demand!$B$16:$B$164,0))-BI23</f>
        <v>1160.2336990787589</v>
      </c>
      <c r="BJ24" s="119">
        <f>INDEX(CALC_Symptomatic_Test_Demand!$M$16:$M$164,MATCH(BJ$4,CALC_Symptomatic_Test_Demand!$B$16:$B$164,0))-BJ23</f>
        <v>1332.0605847376974</v>
      </c>
      <c r="BK24" s="119">
        <f>INDEX(CALC_Symptomatic_Test_Demand!$M$16:$M$164,MATCH(BK$4,CALC_Symptomatic_Test_Demand!$B$16:$B$164,0))-BK23</f>
        <v>1536.9298183047249</v>
      </c>
      <c r="BL24" s="119">
        <f>INDEX(CALC_Symptomatic_Test_Demand!$M$16:$M$164,MATCH(BL$4,CALC_Symptomatic_Test_Demand!$B$16:$B$164,0))-BL23</f>
        <v>1752.64873545097</v>
      </c>
      <c r="BM24" s="119">
        <f>INDEX(CALC_Symptomatic_Test_Demand!$M$16:$M$164,MATCH(BM$4,CALC_Symptomatic_Test_Demand!$B$16:$B$164,0))-BM23</f>
        <v>2004.1917795690097</v>
      </c>
      <c r="BN24" s="119">
        <f>INDEX(CALC_Symptomatic_Test_Demand!$M$16:$M$164,MATCH(BN$4,CALC_Symptomatic_Test_Demand!$B$16:$B$164,0))-BN23</f>
        <v>2269.9287451816963</v>
      </c>
      <c r="BO24" s="119">
        <f>INDEX(CALC_Symptomatic_Test_Demand!$M$16:$M$164,MATCH(BO$4,CALC_Symptomatic_Test_Demand!$B$16:$B$164,0))-BO23</f>
        <v>2530.181915559464</v>
      </c>
      <c r="BP24" s="119">
        <f>INDEX(CALC_Symptomatic_Test_Demand!$M$16:$M$164,MATCH(BP$4,CALC_Symptomatic_Test_Demand!$B$16:$B$164,0))-BP23</f>
        <v>2801.356368096589</v>
      </c>
      <c r="BQ24" s="119">
        <f>INDEX(CALC_Symptomatic_Test_Demand!$M$16:$M$164,MATCH(BQ$4,CALC_Symptomatic_Test_Demand!$B$16:$B$164,0))-BQ23</f>
        <v>3062.9713324291261</v>
      </c>
      <c r="BR24" s="119">
        <f>INDEX(CALC_Symptomatic_Test_Demand!$M$16:$M$164,MATCH(BR$4,CALC_Symptomatic_Test_Demand!$B$16:$B$164,0))-BR23</f>
        <v>3289.9394423041813</v>
      </c>
      <c r="BS24" s="119">
        <f>INDEX(CALC_Symptomatic_Test_Demand!$M$16:$M$164,MATCH(BS$4,CALC_Symptomatic_Test_Demand!$B$16:$B$164,0))-BS23</f>
        <v>3506.519062379255</v>
      </c>
      <c r="BT24" s="119">
        <f>INDEX(CALC_Symptomatic_Test_Demand!$M$16:$M$164,MATCH(BT$4,CALC_Symptomatic_Test_Demand!$B$16:$B$164,0))-BT23</f>
        <v>3703.1190760098107</v>
      </c>
      <c r="BU24" s="119">
        <f>INDEX(CALC_Symptomatic_Test_Demand!$M$16:$M$164,MATCH(BU$4,CALC_Symptomatic_Test_Demand!$B$16:$B$164,0))-BU23</f>
        <v>3919.9926186517951</v>
      </c>
      <c r="BV24" s="119">
        <f>INDEX(CALC_Symptomatic_Test_Demand!$M$16:$M$164,MATCH(BV$4,CALC_Symptomatic_Test_Demand!$B$16:$B$164,0))-BV23</f>
        <v>4076.4185004209903</v>
      </c>
      <c r="BW24" s="119">
        <f>INDEX(CALC_Symptomatic_Test_Demand!$M$16:$M$164,MATCH(BW$4,CALC_Symptomatic_Test_Demand!$B$16:$B$164,0))-BW23</f>
        <v>4253.1774831792063</v>
      </c>
      <c r="BX24" s="119">
        <f>INDEX(CALC_Symptomatic_Test_Demand!$M$16:$M$164,MATCH(BX$4,CALC_Symptomatic_Test_Demand!$B$16:$B$164,0))-BX23</f>
        <v>4414.0472128077854</v>
      </c>
      <c r="BY24" s="119">
        <f>INDEX(CALC_Symptomatic_Test_Demand!$M$16:$M$164,MATCH(BY$4,CALC_Symptomatic_Test_Demand!$B$16:$B$164,0))-BY23</f>
        <v>4594.1265780402464</v>
      </c>
      <c r="BZ24" s="119">
        <f>INDEX(CALC_Symptomatic_Test_Demand!$M$16:$M$164,MATCH(BZ$4,CALC_Symptomatic_Test_Demand!$B$16:$B$164,0))-BZ23</f>
        <v>4778.7404487723434</v>
      </c>
      <c r="CA24" s="119">
        <f>INDEX(CALC_Symptomatic_Test_Demand!$M$16:$M$164,MATCH(CA$4,CALC_Symptomatic_Test_Demand!$B$16:$B$164,0))-CA23</f>
        <v>4918.8257194737998</v>
      </c>
      <c r="CB24" s="119">
        <f>INDEX(CALC_Symptomatic_Test_Demand!$M$16:$M$164,MATCH(CB$4,CALC_Symptomatic_Test_Demand!$B$16:$B$164,0))-CB23</f>
        <v>5102.1138487435601</v>
      </c>
      <c r="CC24" s="119">
        <f>INDEX(CALC_Symptomatic_Test_Demand!$M$16:$M$164,MATCH(CC$4,CALC_Symptomatic_Test_Demand!$B$16:$B$164,0))-CC23</f>
        <v>5355.63899264676</v>
      </c>
      <c r="CD24" s="119">
        <f>INDEX(CALC_Symptomatic_Test_Demand!$M$16:$M$164,MATCH(CD$4,CALC_Symptomatic_Test_Demand!$B$16:$B$164,0))-CD23</f>
        <v>5642.212702519013</v>
      </c>
      <c r="CE24" s="119">
        <f>INDEX(CALC_Symptomatic_Test_Demand!$M$16:$M$164,MATCH(CE$4,CALC_Symptomatic_Test_Demand!$B$16:$B$164,0))-CE23</f>
        <v>6064.5779468032233</v>
      </c>
      <c r="CF24" s="119">
        <f>INDEX(CALC_Symptomatic_Test_Demand!$M$16:$M$164,MATCH(CF$4,CALC_Symptomatic_Test_Demand!$B$16:$B$164,0))-CF23</f>
        <v>6573.2494483033988</v>
      </c>
      <c r="CG24" s="119">
        <f>INDEX(CALC_Symptomatic_Test_Demand!$M$16:$M$164,MATCH(CG$4,CALC_Symptomatic_Test_Demand!$B$16:$B$164,0))-CG23</f>
        <v>7193.5757831041337</v>
      </c>
      <c r="CH24" s="119">
        <f>INDEX(CALC_Symptomatic_Test_Demand!$M$16:$M$164,MATCH(CH$4,CALC_Symptomatic_Test_Demand!$B$16:$B$164,0))-CH23</f>
        <v>7899.9376057404261</v>
      </c>
      <c r="CI24" s="119">
        <f>INDEX(CALC_Symptomatic_Test_Demand!$M$16:$M$164,MATCH(CI$4,CALC_Symptomatic_Test_Demand!$B$16:$B$164,0))-CI23</f>
        <v>7741.9388536256156</v>
      </c>
      <c r="CJ24" s="119">
        <f>INDEX(CALC_Symptomatic_Test_Demand!$M$16:$M$164,MATCH(CJ$4,CALC_Symptomatic_Test_Demand!$B$16:$B$164,0))-CJ23</f>
        <v>7583.9401015108051</v>
      </c>
      <c r="CK24" s="119">
        <f>INDEX(CALC_Symptomatic_Test_Demand!$M$16:$M$164,MATCH(CK$4,CALC_Symptomatic_Test_Demand!$B$16:$B$164,0))-CK23</f>
        <v>7425.9413493959983</v>
      </c>
      <c r="CL24" s="119">
        <f>INDEX(CALC_Symptomatic_Test_Demand!$M$16:$M$164,MATCH(CL$4,CALC_Symptomatic_Test_Demand!$B$16:$B$164,0))-CL23</f>
        <v>7267.942597281195</v>
      </c>
      <c r="CM24" s="119">
        <f>INDEX(CALC_Symptomatic_Test_Demand!$M$16:$M$164,MATCH(CM$4,CALC_Symptomatic_Test_Demand!$B$16:$B$164,0))-CM23</f>
        <v>7109.9438451663846</v>
      </c>
      <c r="CN24" s="119">
        <f>INDEX(CALC_Symptomatic_Test_Demand!$M$16:$M$164,MATCH(CN$4,CALC_Symptomatic_Test_Demand!$B$16:$B$164,0))-CN23</f>
        <v>6951.9450930515741</v>
      </c>
    </row>
    <row r="25" spans="1:92">
      <c r="A25" s="98" t="s">
        <v>87</v>
      </c>
      <c r="B25" s="98" t="s">
        <v>45</v>
      </c>
      <c r="C25" s="98" t="s">
        <v>67</v>
      </c>
      <c r="D25" s="98" t="s">
        <v>74</v>
      </c>
      <c r="E25" s="98" t="s">
        <v>88</v>
      </c>
      <c r="F25" s="98">
        <v>0</v>
      </c>
      <c r="G25" s="98">
        <v>1</v>
      </c>
      <c r="H25" s="119" t="e">
        <f>INDEX(#REF!,MATCH(H$4,#REF!,0))-H24-H23</f>
        <v>#REF!</v>
      </c>
      <c r="I25" s="119" t="e">
        <f>INDEX(#REF!,MATCH(I$4,#REF!,0))-I24-I23</f>
        <v>#REF!</v>
      </c>
      <c r="J25" s="119" t="e">
        <f>INDEX(#REF!,MATCH(J$4,#REF!,0))-J24-J23</f>
        <v>#REF!</v>
      </c>
      <c r="K25" s="119" t="e">
        <f>INDEX(#REF!,MATCH(K$4,#REF!,0))-K24-K23</f>
        <v>#REF!</v>
      </c>
      <c r="L25" s="119" t="e">
        <f>INDEX(#REF!,MATCH(L$4,#REF!,0))-L24-L23</f>
        <v>#REF!</v>
      </c>
      <c r="M25" s="119" t="e">
        <f>INDEX(#REF!,MATCH(M$4,#REF!,0))-M24-M23</f>
        <v>#REF!</v>
      </c>
      <c r="N25" s="119" t="e">
        <f>INDEX(#REF!,MATCH(N$4,#REF!,0))-N24-N23</f>
        <v>#REF!</v>
      </c>
      <c r="O25" s="119" t="e">
        <f>INDEX(#REF!,MATCH(O$4,#REF!,0))-O24-O23</f>
        <v>#REF!</v>
      </c>
      <c r="P25" s="119" t="e">
        <f>INDEX(#REF!,MATCH(P$4,#REF!,0))-P24-P23</f>
        <v>#REF!</v>
      </c>
      <c r="Q25" s="119" t="e">
        <f>INDEX(#REF!,MATCH(Q$4,#REF!,0))-Q24-Q23</f>
        <v>#REF!</v>
      </c>
      <c r="R25" s="119" t="e">
        <f>INDEX(#REF!,MATCH(R$4,#REF!,0))-R24-R23</f>
        <v>#REF!</v>
      </c>
      <c r="S25" s="119" t="e">
        <f>INDEX(#REF!,MATCH(S$4,#REF!,0))-S24-S23</f>
        <v>#REF!</v>
      </c>
      <c r="T25" s="119" t="e">
        <f>INDEX(#REF!,MATCH(T$4,#REF!,0))-T24-T23</f>
        <v>#REF!</v>
      </c>
      <c r="U25" s="119" t="e">
        <f>INDEX(#REF!,MATCH(U$4,#REF!,0))-U24-U23</f>
        <v>#REF!</v>
      </c>
      <c r="V25" s="119" t="e">
        <f>INDEX(#REF!,MATCH(V$4,#REF!,0))-V24-V23</f>
        <v>#REF!</v>
      </c>
      <c r="W25" s="119" t="e">
        <f>INDEX(#REF!,MATCH(W$4,#REF!,0))-W24-W23</f>
        <v>#REF!</v>
      </c>
      <c r="X25" s="119" t="e">
        <f>INDEX(#REF!,MATCH(X$4,#REF!,0))-X24-X23</f>
        <v>#REF!</v>
      </c>
      <c r="Y25" s="119" t="e">
        <f>INDEX(#REF!,MATCH(Y$4,#REF!,0))-Y23-Y24</f>
        <v>#REF!</v>
      </c>
      <c r="Z25" s="119" t="e">
        <f>INDEX(#REF!,MATCH(Z$4,#REF!,0))-Z23-Z24</f>
        <v>#REF!</v>
      </c>
      <c r="AA25" s="119" t="e">
        <f>INDEX(#REF!,MATCH(AA$4,#REF!,0))-AA23-AA24</f>
        <v>#REF!</v>
      </c>
      <c r="AB25" s="119" t="e">
        <f>INDEX(#REF!,MATCH(AB$4,#REF!,0))-AB24-AB23</f>
        <v>#REF!</v>
      </c>
      <c r="AC25" s="119" t="e">
        <f>INDEX(#REF!,MATCH(AC$4,#REF!,0))-AC24-AC23</f>
        <v>#REF!</v>
      </c>
      <c r="AD25" s="119" t="e">
        <f>INDEX(#REF!,MATCH(AD$4,#REF!,0))-AD24-AD23</f>
        <v>#REF!</v>
      </c>
      <c r="AE25" s="119" t="e">
        <f>INDEX(#REF!,MATCH(AE$4,#REF!,0))-AE24-AE23</f>
        <v>#REF!</v>
      </c>
      <c r="AF25" s="119" t="e">
        <f>INDEX(#REF!,MATCH(AF$4,#REF!,0))-AF24-AF23</f>
        <v>#REF!</v>
      </c>
      <c r="AG25" s="119" t="e">
        <f>INDEX(#REF!,MATCH(AG$4,#REF!,0))-AG24-AG23</f>
        <v>#REF!</v>
      </c>
      <c r="AH25" s="119" t="e">
        <f>INDEX(#REF!,MATCH(AH$4,#REF!,0))-AH24-AH23</f>
        <v>#REF!</v>
      </c>
      <c r="AI25" s="119" t="e">
        <f>INDEX(#REF!,MATCH(AI$4,#REF!,0))-AI24-AI23</f>
        <v>#REF!</v>
      </c>
      <c r="AJ25" s="119" t="e">
        <f>INDEX(#REF!,MATCH(AJ$4,#REF!,0))-AJ24-AJ23</f>
        <v>#REF!</v>
      </c>
      <c r="AK25" s="119" t="e">
        <f>INDEX(#REF!,MATCH(AK$4,#REF!,0))-AK24-AK23</f>
        <v>#REF!</v>
      </c>
      <c r="AL25" s="119" t="e">
        <f>INDEX(#REF!,MATCH(AL$4,#REF!,0))-AL24-AL23</f>
        <v>#REF!</v>
      </c>
      <c r="AM25" s="119" t="e">
        <f>INDEX(#REF!,MATCH(AM$4,#REF!,0))-AM24-AM23</f>
        <v>#REF!</v>
      </c>
      <c r="AN25" s="119" t="e">
        <f>INDEX(#REF!,MATCH(AN$4,#REF!,0))-AN24-AN23</f>
        <v>#REF!</v>
      </c>
      <c r="AO25" s="119" t="e">
        <f>INDEX(#REF!,MATCH(AO$4,#REF!,0))-AO24-AO23</f>
        <v>#REF!</v>
      </c>
      <c r="AP25" s="119" t="e">
        <f>INDEX(#REF!,MATCH(AP$4,#REF!,0))-AP24-AP23</f>
        <v>#REF!</v>
      </c>
      <c r="AQ25" s="119" t="e">
        <f>INDEX(#REF!,MATCH(AQ$4,#REF!,0))-AQ24-AQ23</f>
        <v>#REF!</v>
      </c>
      <c r="AR25" s="119" t="e">
        <f>INDEX(#REF!,MATCH(AR$4,#REF!,0))-AR24-AR23</f>
        <v>#REF!</v>
      </c>
      <c r="AS25" s="119" t="e">
        <f>INDEX(#REF!,MATCH(AS$4,#REF!,0))-AS24-AS23</f>
        <v>#REF!</v>
      </c>
      <c r="AT25" s="119" t="e">
        <f>INDEX(#REF!,MATCH(AT$4,#REF!,0))-AT24-AT23</f>
        <v>#REF!</v>
      </c>
      <c r="AU25" s="119" t="e">
        <f>INDEX(#REF!,MATCH(AU$4,#REF!,0))-AU24-AU23</f>
        <v>#REF!</v>
      </c>
      <c r="AV25" s="119" t="e">
        <f>INDEX(#REF!,MATCH(AV$4,#REF!,0))-AV24-AV23</f>
        <v>#REF!</v>
      </c>
      <c r="AW25" s="119">
        <f>INDEX(CALC_Symptomatic_Test_Demand!$O$16:$O$164,MATCH(AW$4,CALC_Symptomatic_Test_Demand!$B$16:$B$164,0))-AW24-AW23</f>
        <v>0</v>
      </c>
      <c r="AX25" s="119">
        <f>INDEX(CALC_Symptomatic_Test_Demand!$O$16:$O$164,MATCH(AX$4,CALC_Symptomatic_Test_Demand!$B$16:$B$164,0))-AX24-AX23</f>
        <v>109.47268461828753</v>
      </c>
      <c r="AY25" s="119">
        <f>INDEX(CALC_Symptomatic_Test_Demand!$O$16:$O$164,MATCH(AY$4,CALC_Symptomatic_Test_Demand!$B$16:$B$164,0))-AY24-AY23</f>
        <v>29.991368757770033</v>
      </c>
      <c r="AZ25" s="119">
        <f>INDEX(CALC_Symptomatic_Test_Demand!$O$16:$O$164,MATCH(AZ$4,CALC_Symptomatic_Test_Demand!$B$16:$B$164,0))-AZ24-AZ23</f>
        <v>-98.406349078351923</v>
      </c>
      <c r="BA25" s="119">
        <f>INDEX(CALC_Symptomatic_Test_Demand!$O$16:$O$164,MATCH(BA$4,CALC_Symptomatic_Test_Demand!$B$16:$B$164,0))-BA24-BA23</f>
        <v>-230.01549500692636</v>
      </c>
      <c r="BB25" s="119">
        <f>INDEX(CALC_Symptomatic_Test_Demand!$O$16:$O$164,MATCH(BB$4,CALC_Symptomatic_Test_Demand!$B$16:$B$164,0))-BB24-BB23</f>
        <v>-338.92419678892838</v>
      </c>
      <c r="BC25" s="119">
        <f>INDEX(CALC_Symptomatic_Test_Demand!$O$16:$O$164,MATCH(BC$4,CALC_Symptomatic_Test_Demand!$B$16:$B$164,0))-BC24-BC23</f>
        <v>-446.51680830945043</v>
      </c>
      <c r="BD25" s="119">
        <f>INDEX(CALC_Symptomatic_Test_Demand!$O$16:$O$164,MATCH(BD$4,CALC_Symptomatic_Test_Demand!$B$16:$B$164,0))-BD24-BD23</f>
        <v>-622.57370324494696</v>
      </c>
      <c r="BE25" s="119">
        <f>INDEX(CALC_Symptomatic_Test_Demand!$O$16:$O$164,MATCH(BE$4,CALC_Symptomatic_Test_Demand!$B$16:$B$164,0))-BE24-BE23</f>
        <v>-831.80072734892747</v>
      </c>
      <c r="BF25" s="119">
        <f>INDEX(CALC_Symptomatic_Test_Demand!$O$16:$O$164,MATCH(BF$4,CALC_Symptomatic_Test_Demand!$B$16:$B$164,0))-BF24-BF23</f>
        <v>-1096.7191482592279</v>
      </c>
      <c r="BG25" s="119">
        <f>INDEX(CALC_Symptomatic_Test_Demand!$O$16:$O$164,MATCH(BG$4,CALC_Symptomatic_Test_Demand!$B$16:$B$164,0))-BG24-BG23</f>
        <v>-1343.8026133813109</v>
      </c>
      <c r="BH25" s="119">
        <f>INDEX(CALC_Symptomatic_Test_Demand!$O$16:$O$164,MATCH(BH$4,CALC_Symptomatic_Test_Demand!$B$16:$B$164,0))-BH24-BH23</f>
        <v>-1607.4914560198631</v>
      </c>
      <c r="BI25" s="119">
        <f>INDEX(CALC_Symptomatic_Test_Demand!$O$16:$O$164,MATCH(BI$4,CALC_Symptomatic_Test_Demand!$B$16:$B$164,0))-BI24-BI23</f>
        <v>-1797.0041343228077</v>
      </c>
      <c r="BJ25" s="119">
        <f>INDEX(CALC_Symptomatic_Test_Demand!$O$16:$O$164,MATCH(BJ$4,CALC_Symptomatic_Test_Demand!$B$16:$B$164,0))-BJ24-BJ23</f>
        <v>-2210.7312651906068</v>
      </c>
      <c r="BK25" s="119">
        <f>INDEX(CALC_Symptomatic_Test_Demand!$O$16:$O$164,MATCH(BK$4,CALC_Symptomatic_Test_Demand!$B$16:$B$164,0))-BK24-BK23</f>
        <v>-2503.8139814466849</v>
      </c>
      <c r="BL25" s="119">
        <f>INDEX(CALC_Symptomatic_Test_Demand!$O$16:$O$164,MATCH(BL$4,CALC_Symptomatic_Test_Demand!$B$16:$B$164,0))-BL24-BL23</f>
        <v>-2817.5735956049721</v>
      </c>
      <c r="BM25" s="119">
        <f>INDEX(CALC_Symptomatic_Test_Demand!$O$16:$O$164,MATCH(BM$4,CALC_Symptomatic_Test_Demand!$B$16:$B$164,0))-BM24-BM23</f>
        <v>-3094.6665261480266</v>
      </c>
      <c r="BN25" s="119">
        <f>INDEX(CALC_Symptomatic_Test_Demand!$O$16:$O$164,MATCH(BN$4,CALC_Symptomatic_Test_Demand!$B$16:$B$164,0))-BN24-BN23</f>
        <v>-3288.100670695374</v>
      </c>
      <c r="BO25" s="119">
        <f>INDEX(CALC_Symptomatic_Test_Demand!$O$16:$O$164,MATCH(BO$4,CALC_Symptomatic_Test_Demand!$B$16:$B$164,0))-BO24-BO23</f>
        <v>-3354.4403422953801</v>
      </c>
      <c r="BP25" s="119">
        <f>INDEX(CALC_Symptomatic_Test_Demand!$O$16:$O$164,MATCH(BP$4,CALC_Symptomatic_Test_Demand!$B$16:$B$164,0))-BP24-BP23</f>
        <v>-3431.9141678964297</v>
      </c>
      <c r="BQ25" s="119">
        <f>INDEX(CALC_Symptomatic_Test_Demand!$O$16:$O$164,MATCH(BQ$4,CALC_Symptomatic_Test_Demand!$B$16:$B$164,0))-BQ24-BQ23</f>
        <v>-3368.5011365978899</v>
      </c>
      <c r="BR25" s="119">
        <f>INDEX(CALC_Symptomatic_Test_Demand!$O$16:$O$164,MATCH(BR$4,CALC_Symptomatic_Test_Demand!$B$16:$B$164,0))-BR24-BR23</f>
        <v>-3044.6615229914933</v>
      </c>
      <c r="BS25" s="119">
        <f>INDEX(CALC_Symptomatic_Test_Demand!$O$16:$O$164,MATCH(BS$4,CALC_Symptomatic_Test_Demand!$B$16:$B$164,0))-BS24-BS23</f>
        <v>-2724.9293523294036</v>
      </c>
      <c r="BT25" s="119">
        <f>INDEX(CALC_Symptomatic_Test_Demand!$O$16:$O$164,MATCH(BT$4,CALC_Symptomatic_Test_Demand!$B$16:$B$164,0))-BT24-BT23</f>
        <v>-2266.4946875905734</v>
      </c>
      <c r="BU25" s="119">
        <f>INDEX(CALC_Symptomatic_Test_Demand!$O$16:$O$164,MATCH(BU$4,CALC_Symptomatic_Test_Demand!$B$16:$B$164,0))-BU24-BU23</f>
        <v>-1744.8033380795314</v>
      </c>
      <c r="BV25" s="119">
        <f>INDEX(CALC_Symptomatic_Test_Demand!$O$16:$O$164,MATCH(BV$4,CALC_Symptomatic_Test_Demand!$B$16:$B$164,0))-BV24-BV23</f>
        <v>-1110.8267380665056</v>
      </c>
      <c r="BW25" s="119">
        <f>INDEX(CALC_Symptomatic_Test_Demand!$O$16:$O$164,MATCH(BW$4,CALC_Symptomatic_Test_Demand!$B$16:$B$164,0))-BW24-BW23</f>
        <v>-357.77178251891382</v>
      </c>
      <c r="BX25" s="119">
        <f>INDEX(CALC_Symptomatic_Test_Demand!$O$16:$O$164,MATCH(BX$4,CALC_Symptomatic_Test_Demand!$B$16:$B$164,0))-BX24-BX23</f>
        <v>410.89348167381104</v>
      </c>
      <c r="BY25" s="119">
        <f>INDEX(CALC_Symptomatic_Test_Demand!$O$16:$O$164,MATCH(BY$4,CALC_Symptomatic_Test_Demand!$B$16:$B$164,0))-BY24-BY23</f>
        <v>1284.1250356976743</v>
      </c>
      <c r="BZ25" s="119">
        <f>INDEX(CALC_Symptomatic_Test_Demand!$O$16:$O$164,MATCH(BZ$4,CALC_Symptomatic_Test_Demand!$B$16:$B$164,0))-BZ24-BZ23</f>
        <v>2083.1221556021555</v>
      </c>
      <c r="CA25" s="119">
        <f>INDEX(CALC_Symptomatic_Test_Demand!$O$16:$O$164,MATCH(CA$4,CALC_Symptomatic_Test_Demand!$B$16:$B$164,0))-CA24-CA23</f>
        <v>2776.5524168552984</v>
      </c>
      <c r="CB25" s="119">
        <f>INDEX(CALC_Symptomatic_Test_Demand!$O$16:$O$164,MATCH(CB$4,CALC_Symptomatic_Test_Demand!$B$16:$B$164,0))-CB24-CB23</f>
        <v>3515.5221177291096</v>
      </c>
      <c r="CC25" s="119">
        <f>INDEX(CALC_Symptomatic_Test_Demand!$O$16:$O$164,MATCH(CC$4,CALC_Symptomatic_Test_Demand!$B$16:$B$164,0))-CC24-CC23</f>
        <v>4186.4693587830698</v>
      </c>
      <c r="CD25" s="119">
        <f>INDEX(CALC_Symptomatic_Test_Demand!$O$16:$O$164,MATCH(CD$4,CALC_Symptomatic_Test_Demand!$B$16:$B$164,0))-CD24-CD23</f>
        <v>4826.5764508955544</v>
      </c>
      <c r="CE25" s="119">
        <f>INDEX(CALC_Symptomatic_Test_Demand!$O$16:$O$164,MATCH(CE$4,CALC_Symptomatic_Test_Demand!$B$16:$B$164,0))-CE24-CE23</f>
        <v>5399.3218462428449</v>
      </c>
      <c r="CF25" s="119">
        <f>INDEX(CALC_Symptomatic_Test_Demand!$O$16:$O$164,MATCH(CF$4,CALC_Symptomatic_Test_Demand!$B$16:$B$164,0))-CF24-CF23</f>
        <v>5821.2342174916303</v>
      </c>
      <c r="CG25" s="119">
        <f>INDEX(CALC_Symptomatic_Test_Demand!$O$16:$O$164,MATCH(CG$4,CALC_Symptomatic_Test_Demand!$B$16:$B$164,0))-CG24-CG23</f>
        <v>6172.0455858315981</v>
      </c>
      <c r="CH25" s="119">
        <f>INDEX(CALC_Symptomatic_Test_Demand!$O$16:$O$164,MATCH(CH$4,CALC_Symptomatic_Test_Demand!$B$16:$B$164,0))-CH24-CH23</f>
        <v>6497.301532715439</v>
      </c>
      <c r="CI25" s="119">
        <f>INDEX(CALC_Symptomatic_Test_Demand!$O$16:$O$164,MATCH(CI$4,CALC_Symptomatic_Test_Demand!$B$16:$B$164,0))-CI24-CI23</f>
        <v>6367.3555020611384</v>
      </c>
      <c r="CJ25" s="119">
        <f>INDEX(CALC_Symptomatic_Test_Demand!$O$16:$O$164,MATCH(CJ$4,CALC_Symptomatic_Test_Demand!$B$16:$B$164,0))-CJ24-CJ23</f>
        <v>6237.4094714068233</v>
      </c>
      <c r="CK25" s="119">
        <f>INDEX(CALC_Symptomatic_Test_Demand!$O$16:$O$164,MATCH(CK$4,CALC_Symptomatic_Test_Demand!$B$16:$B$164,0))-CK24-CK23</f>
        <v>6107.4634407525264</v>
      </c>
      <c r="CL25" s="119">
        <f>INDEX(CALC_Symptomatic_Test_Demand!$O$16:$O$164,MATCH(CL$4,CALC_Symptomatic_Test_Demand!$B$16:$B$164,0))-CL24-CL23</f>
        <v>5977.517410098204</v>
      </c>
      <c r="CM25" s="119">
        <f>INDEX(CALC_Symptomatic_Test_Demand!$O$16:$O$164,MATCH(CM$4,CALC_Symptomatic_Test_Demand!$B$16:$B$164,0))-CM24-CM23</f>
        <v>5847.5713794438961</v>
      </c>
      <c r="CN25" s="119">
        <f>INDEX(CALC_Symptomatic_Test_Demand!$O$16:$O$164,MATCH(CN$4,CALC_Symptomatic_Test_Demand!$B$16:$B$164,0))-CN24-CN23</f>
        <v>5717.6253487895883</v>
      </c>
    </row>
    <row r="26" spans="1:92">
      <c r="A26" s="98" t="s">
        <v>89</v>
      </c>
      <c r="B26" s="98" t="s">
        <v>50</v>
      </c>
      <c r="C26" s="98" t="s">
        <v>67</v>
      </c>
      <c r="D26" s="98" t="s">
        <v>74</v>
      </c>
      <c r="E26" s="98" t="s">
        <v>88</v>
      </c>
      <c r="F26" s="98">
        <v>1</v>
      </c>
      <c r="G26" s="98">
        <v>1</v>
      </c>
      <c r="H26" s="119" t="e">
        <f>INDEX(#REF!,MATCH(H$4,#REF!,0))</f>
        <v>#REF!</v>
      </c>
      <c r="I26" s="119" t="e">
        <f>INDEX(#REF!,MATCH(I$4,#REF!,0))</f>
        <v>#REF!</v>
      </c>
      <c r="J26" s="119" t="e">
        <f>INDEX(#REF!,MATCH(J$4,#REF!,0))</f>
        <v>#REF!</v>
      </c>
      <c r="K26" s="119" t="e">
        <f>INDEX(#REF!,MATCH(K$4,#REF!,0))</f>
        <v>#REF!</v>
      </c>
      <c r="L26" s="119" t="e">
        <f>INDEX(#REF!,MATCH(L$4,#REF!,0))</f>
        <v>#REF!</v>
      </c>
      <c r="M26" s="119" t="e">
        <f>INDEX(#REF!,MATCH(M$4,#REF!,0))</f>
        <v>#REF!</v>
      </c>
      <c r="N26" s="119" t="e">
        <f>INDEX(#REF!,MATCH(N$4,#REF!,0))</f>
        <v>#REF!</v>
      </c>
      <c r="O26" s="119" t="e">
        <f>INDEX(#REF!,MATCH(O$4,#REF!,0))</f>
        <v>#REF!</v>
      </c>
      <c r="P26" s="119" t="e">
        <f>INDEX(#REF!,MATCH(P$4,#REF!,0))</f>
        <v>#REF!</v>
      </c>
      <c r="Q26" s="119" t="e">
        <f>INDEX(#REF!,MATCH(Q$4,#REF!,0))</f>
        <v>#REF!</v>
      </c>
      <c r="R26" s="119" t="e">
        <f>INDEX(#REF!,MATCH(R$4,#REF!,0))</f>
        <v>#REF!</v>
      </c>
      <c r="S26" s="119" t="e">
        <f>INDEX(#REF!,MATCH(S$4,#REF!,0))</f>
        <v>#REF!</v>
      </c>
      <c r="T26" s="119" t="e">
        <f>INDEX(#REF!,MATCH(T$4,#REF!,0))</f>
        <v>#REF!</v>
      </c>
      <c r="U26" s="119" t="e">
        <f>INDEX(#REF!,MATCH(U$4,#REF!,0))</f>
        <v>#REF!</v>
      </c>
      <c r="V26" s="119" t="e">
        <f>INDEX(#REF!,MATCH(V$4,#REF!,0))</f>
        <v>#REF!</v>
      </c>
      <c r="W26" s="119" t="e">
        <f>INDEX(#REF!,MATCH(W$4,#REF!,0))</f>
        <v>#REF!</v>
      </c>
      <c r="X26" s="119" t="e">
        <f>INDEX(#REF!,MATCH(X$4,#REF!,0))</f>
        <v>#REF!</v>
      </c>
      <c r="Y26" s="119" t="e">
        <f>INDEX(#REF!,MATCH(Y$4,#REF!,0))</f>
        <v>#REF!</v>
      </c>
      <c r="Z26" s="119" t="e">
        <f>INDEX(#REF!,MATCH(Z$4,#REF!,0))</f>
        <v>#REF!</v>
      </c>
      <c r="AA26" s="119" t="e">
        <f>INDEX(#REF!,MATCH(AA$4,#REF!,0))</f>
        <v>#REF!</v>
      </c>
      <c r="AB26" s="119" t="e">
        <f>INDEX(#REF!,MATCH(AB$4,#REF!,0))</f>
        <v>#REF!</v>
      </c>
      <c r="AC26" s="119" t="e">
        <f>INDEX(#REF!,MATCH(AC$4,#REF!,0))</f>
        <v>#REF!</v>
      </c>
      <c r="AD26" s="119" t="e">
        <f>INDEX(#REF!,MATCH(AD$4,#REF!,0))</f>
        <v>#REF!</v>
      </c>
      <c r="AE26" s="119" t="e">
        <f>INDEX(#REF!,MATCH(AE$4,#REF!,0))</f>
        <v>#REF!</v>
      </c>
      <c r="AF26" s="119" t="e">
        <f>INDEX(#REF!,MATCH(AF$4,#REF!,0))</f>
        <v>#REF!</v>
      </c>
      <c r="AG26" s="119" t="e">
        <f>INDEX(#REF!,MATCH(AG$4,#REF!,0))</f>
        <v>#REF!</v>
      </c>
      <c r="AH26" s="119" t="e">
        <f>INDEX(#REF!,MATCH(AH$4,#REF!,0))</f>
        <v>#REF!</v>
      </c>
      <c r="AI26" s="119" t="e">
        <f>INDEX(#REF!,MATCH(AI$4,#REF!,0))</f>
        <v>#REF!</v>
      </c>
      <c r="AJ26" s="119" t="e">
        <f>INDEX(#REF!,MATCH(AJ$4,#REF!,0))</f>
        <v>#REF!</v>
      </c>
      <c r="AK26" s="119" t="e">
        <f>INDEX(#REF!,MATCH(AK$4,#REF!,0))</f>
        <v>#REF!</v>
      </c>
      <c r="AL26" s="119" t="e">
        <f>INDEX(#REF!,MATCH(AL$4,#REF!,0))</f>
        <v>#REF!</v>
      </c>
      <c r="AM26" s="119" t="e">
        <f>INDEX(#REF!,MATCH(AM$4,#REF!,0))</f>
        <v>#REF!</v>
      </c>
      <c r="AN26" s="119" t="e">
        <f>INDEX(#REF!,MATCH(AN$4,#REF!,0))</f>
        <v>#REF!</v>
      </c>
      <c r="AO26" s="119" t="e">
        <f>INDEX(#REF!,MATCH(AO$4,#REF!,0))</f>
        <v>#REF!</v>
      </c>
      <c r="AP26" s="119" t="e">
        <f>INDEX(#REF!,MATCH(AP$4,#REF!,0))</f>
        <v>#REF!</v>
      </c>
      <c r="AQ26" s="119" t="e">
        <f>INDEX(#REF!,MATCH(AQ$4,#REF!,0))</f>
        <v>#REF!</v>
      </c>
      <c r="AR26" s="119" t="e">
        <f>INDEX(#REF!,MATCH(AR$4,#REF!,0))</f>
        <v>#REF!</v>
      </c>
      <c r="AS26" s="119" t="e">
        <f>INDEX(#REF!,MATCH(AS$4,#REF!,0))</f>
        <v>#REF!</v>
      </c>
      <c r="AT26" s="119" t="e">
        <f>INDEX(#REF!,MATCH(AT$4,#REF!,0))</f>
        <v>#REF!</v>
      </c>
      <c r="AU26" s="119" t="e">
        <f>INDEX(#REF!,MATCH(AU$4,#REF!,0))</f>
        <v>#REF!</v>
      </c>
      <c r="AV26" s="119" t="e">
        <f>INDEX(#REF!,MATCH(AV$4,#REF!,0))</f>
        <v>#REF!</v>
      </c>
      <c r="AW26" s="119">
        <f>INDEX(CALC_Symptomatic_Test_Demand!$L$16:$L$164,MATCH(AW$4,CALC_Symptomatic_Test_Demand!$B$16:$B$164,0))</f>
        <v>48609.374999999898</v>
      </c>
      <c r="AX26" s="119">
        <f>INDEX(CALC_Symptomatic_Test_Demand!$L$16:$L$164,MATCH(AX$4,CALC_Symptomatic_Test_Demand!$B$16:$B$164,0))</f>
        <v>50681.249999999898</v>
      </c>
      <c r="AY26" s="119">
        <f>INDEX(CALC_Symptomatic_Test_Demand!$L$16:$L$164,MATCH(AY$4,CALC_Symptomatic_Test_Demand!$B$16:$B$164,0))</f>
        <v>52753.124999999898</v>
      </c>
      <c r="AZ26" s="119">
        <f>INDEX(CALC_Symptomatic_Test_Demand!$L$16:$L$164,MATCH(AZ$4,CALC_Symptomatic_Test_Demand!$B$16:$B$164,0))</f>
        <v>54824.999999999898</v>
      </c>
      <c r="BA26" s="119">
        <f>INDEX(CALC_Symptomatic_Test_Demand!$L$16:$L$164,MATCH(BA$4,CALC_Symptomatic_Test_Demand!$B$16:$B$164,0))</f>
        <v>56896.874999999898</v>
      </c>
      <c r="BB26" s="119">
        <f>INDEX(CALC_Symptomatic_Test_Demand!$L$16:$L$164,MATCH(BB$4,CALC_Symptomatic_Test_Demand!$B$16:$B$164,0))</f>
        <v>55940.624999999898</v>
      </c>
      <c r="BC26" s="119">
        <f>INDEX(CALC_Symptomatic_Test_Demand!$L$16:$L$164,MATCH(BC$4,CALC_Symptomatic_Test_Demand!$B$16:$B$164,0))</f>
        <v>54984.374999999898</v>
      </c>
      <c r="BD26" s="119">
        <f>INDEX(CALC_Symptomatic_Test_Demand!$L$16:$L$164,MATCH(BD$4,CALC_Symptomatic_Test_Demand!$B$16:$B$164,0))</f>
        <v>54028.124999999898</v>
      </c>
      <c r="BE26" s="119">
        <f>INDEX(CALC_Symptomatic_Test_Demand!$L$16:$L$164,MATCH(BE$4,CALC_Symptomatic_Test_Demand!$B$16:$B$164,0))</f>
        <v>53071.874999999898</v>
      </c>
      <c r="BF26" s="119">
        <f>INDEX(CALC_Symptomatic_Test_Demand!$L$16:$L$164,MATCH(BF$4,CALC_Symptomatic_Test_Demand!$B$16:$B$164,0))</f>
        <v>52115.624999999898</v>
      </c>
      <c r="BG26" s="119">
        <f>INDEX(CALC_Symptomatic_Test_Demand!$L$16:$L$164,MATCH(BG$4,CALC_Symptomatic_Test_Demand!$B$16:$B$164,0))</f>
        <v>51159.374999999898</v>
      </c>
      <c r="BH26" s="119">
        <f>INDEX(CALC_Symptomatic_Test_Demand!$L$16:$L$164,MATCH(BH$4,CALC_Symptomatic_Test_Demand!$B$16:$B$164,0))</f>
        <v>50203.124999999898</v>
      </c>
      <c r="BI26" s="119">
        <f>INDEX(CALC_Symptomatic_Test_Demand!$L$16:$L$164,MATCH(BI$4,CALC_Symptomatic_Test_Demand!$B$16:$B$164,0))</f>
        <v>51956.249999999898</v>
      </c>
      <c r="BJ26" s="119">
        <f>INDEX(CALC_Symptomatic_Test_Demand!$L$16:$L$164,MATCH(BJ$4,CALC_Symptomatic_Test_Demand!$B$16:$B$164,0))</f>
        <v>53709.374999999898</v>
      </c>
      <c r="BK26" s="119">
        <f>INDEX(CALC_Symptomatic_Test_Demand!$L$16:$L$164,MATCH(BK$4,CALC_Symptomatic_Test_Demand!$B$16:$B$164,0))</f>
        <v>55462.499999999898</v>
      </c>
      <c r="BL26" s="119">
        <f>INDEX(CALC_Symptomatic_Test_Demand!$L$16:$L$164,MATCH(BL$4,CALC_Symptomatic_Test_Demand!$B$16:$B$164,0))</f>
        <v>57215.624999999898</v>
      </c>
      <c r="BM26" s="119">
        <f>INDEX(CALC_Symptomatic_Test_Demand!$L$16:$L$164,MATCH(BM$4,CALC_Symptomatic_Test_Demand!$B$16:$B$164,0))</f>
        <v>58968.749999999898</v>
      </c>
      <c r="BN26" s="119">
        <f>INDEX(CALC_Symptomatic_Test_Demand!$L$16:$L$164,MATCH(BN$4,CALC_Symptomatic_Test_Demand!$B$16:$B$164,0))</f>
        <v>60721.874999999898</v>
      </c>
      <c r="BO26" s="119">
        <f>INDEX(CALC_Symptomatic_Test_Demand!$L$16:$L$164,MATCH(BO$4,CALC_Symptomatic_Test_Demand!$B$16:$B$164,0))</f>
        <v>62474.999999999898</v>
      </c>
      <c r="BP26" s="119">
        <f>INDEX(CALC_Symptomatic_Test_Demand!$L$16:$L$164,MATCH(BP$4,CALC_Symptomatic_Test_Demand!$B$16:$B$164,0))</f>
        <v>63431.249999999898</v>
      </c>
      <c r="BQ26" s="119">
        <f>INDEX(CALC_Symptomatic_Test_Demand!$L$16:$L$164,MATCH(BQ$4,CALC_Symptomatic_Test_Demand!$B$16:$B$164,0))</f>
        <v>64387.499999999898</v>
      </c>
      <c r="BR26" s="119">
        <f>INDEX(CALC_Symptomatic_Test_Demand!$L$16:$L$164,MATCH(BR$4,CALC_Symptomatic_Test_Demand!$B$16:$B$164,0))</f>
        <v>65343.749999999898</v>
      </c>
      <c r="BS26" s="119">
        <f>INDEX(CALC_Symptomatic_Test_Demand!$L$16:$L$164,MATCH(BS$4,CALC_Symptomatic_Test_Demand!$B$16:$B$164,0))</f>
        <v>66299.999999999898</v>
      </c>
      <c r="BT26" s="119">
        <f>INDEX(CALC_Symptomatic_Test_Demand!$L$16:$L$164,MATCH(BT$4,CALC_Symptomatic_Test_Demand!$B$16:$B$164,0))</f>
        <v>67256.249999999898</v>
      </c>
      <c r="BU26" s="119">
        <f>INDEX(CALC_Symptomatic_Test_Demand!$L$16:$L$164,MATCH(BU$4,CALC_Symptomatic_Test_Demand!$B$16:$B$164,0))</f>
        <v>68212.499999999898</v>
      </c>
      <c r="BV26" s="119">
        <f>INDEX(CALC_Symptomatic_Test_Demand!$L$16:$L$164,MATCH(BV$4,CALC_Symptomatic_Test_Demand!$B$16:$B$164,0))</f>
        <v>69168.749999999898</v>
      </c>
      <c r="BW26" s="119">
        <f>INDEX(CALC_Symptomatic_Test_Demand!$L$16:$L$164,MATCH(BW$4,CALC_Symptomatic_Test_Demand!$B$16:$B$164,0))</f>
        <v>70921.874999999898</v>
      </c>
      <c r="BX26" s="119">
        <f>INDEX(CALC_Symptomatic_Test_Demand!$L$16:$L$164,MATCH(BX$4,CALC_Symptomatic_Test_Demand!$B$16:$B$164,0))</f>
        <v>72674.999999999898</v>
      </c>
      <c r="BY26" s="119">
        <f>INDEX(CALC_Symptomatic_Test_Demand!$L$16:$L$164,MATCH(BY$4,CALC_Symptomatic_Test_Demand!$B$16:$B$164,0))</f>
        <v>74428.124999999898</v>
      </c>
      <c r="BZ26" s="119">
        <f>INDEX(CALC_Symptomatic_Test_Demand!$L$16:$L$164,MATCH(BZ$4,CALC_Symptomatic_Test_Demand!$B$16:$B$164,0))</f>
        <v>76181.249999999898</v>
      </c>
      <c r="CA26" s="119">
        <f>INDEX(CALC_Symptomatic_Test_Demand!$L$16:$L$164,MATCH(CA$4,CALC_Symptomatic_Test_Demand!$B$16:$B$164,0))</f>
        <v>77934.374999999898</v>
      </c>
      <c r="CB26" s="119">
        <f>INDEX(CALC_Symptomatic_Test_Demand!$L$16:$L$164,MATCH(CB$4,CALC_Symptomatic_Test_Demand!$B$16:$B$164,0))</f>
        <v>79687.499999999898</v>
      </c>
      <c r="CC26" s="119">
        <f>INDEX(CALC_Symptomatic_Test_Demand!$L$16:$L$164,MATCH(CC$4,CALC_Symptomatic_Test_Demand!$B$16:$B$164,0))</f>
        <v>81440.624999999898</v>
      </c>
      <c r="CD26" s="119">
        <f>INDEX(CALC_Symptomatic_Test_Demand!$L$16:$L$164,MATCH(CD$4,CALC_Symptomatic_Test_Demand!$B$16:$B$164,0))</f>
        <v>81599.999999999898</v>
      </c>
      <c r="CE26" s="119">
        <f>INDEX(CALC_Symptomatic_Test_Demand!$L$16:$L$164,MATCH(CE$4,CALC_Symptomatic_Test_Demand!$B$16:$B$164,0))</f>
        <v>81759.374999999898</v>
      </c>
      <c r="CF26" s="119">
        <f>INDEX(CALC_Symptomatic_Test_Demand!$L$16:$L$164,MATCH(CF$4,CALC_Symptomatic_Test_Demand!$B$16:$B$164,0))</f>
        <v>81918.749999999898</v>
      </c>
      <c r="CG26" s="119">
        <f>INDEX(CALC_Symptomatic_Test_Demand!$L$16:$L$164,MATCH(CG$4,CALC_Symptomatic_Test_Demand!$B$16:$B$164,0))</f>
        <v>82078.124999999898</v>
      </c>
      <c r="CH26" s="119">
        <f>INDEX(CALC_Symptomatic_Test_Demand!$L$16:$L$164,MATCH(CH$4,CALC_Symptomatic_Test_Demand!$B$16:$B$164,0))</f>
        <v>82237.499999999898</v>
      </c>
      <c r="CI26" s="119">
        <f>INDEX(CALC_Symptomatic_Test_Demand!$L$16:$L$164,MATCH(CI$4,CALC_Symptomatic_Test_Demand!$B$16:$B$164,0))</f>
        <v>82396.874999999898</v>
      </c>
      <c r="CJ26" s="119">
        <f>INDEX(CALC_Symptomatic_Test_Demand!$L$16:$L$164,MATCH(CJ$4,CALC_Symptomatic_Test_Demand!$B$16:$B$164,0))</f>
        <v>82556.249999999898</v>
      </c>
      <c r="CK26" s="119">
        <f>INDEX(CALC_Symptomatic_Test_Demand!$L$16:$L$164,MATCH(CK$4,CALC_Symptomatic_Test_Demand!$B$16:$B$164,0))</f>
        <v>82556.249999999898</v>
      </c>
      <c r="CL26" s="119">
        <f>INDEX(CALC_Symptomatic_Test_Demand!$L$16:$L$164,MATCH(CL$4,CALC_Symptomatic_Test_Demand!$B$16:$B$164,0))</f>
        <v>82556.249999999898</v>
      </c>
      <c r="CM26" s="119">
        <f>INDEX(CALC_Symptomatic_Test_Demand!$L$16:$L$164,MATCH(CM$4,CALC_Symptomatic_Test_Demand!$B$16:$B$164,0))</f>
        <v>82556.249999999898</v>
      </c>
      <c r="CN26" s="119">
        <f>INDEX(CALC_Symptomatic_Test_Demand!$L$16:$L$164,MATCH(CN$4,CALC_Symptomatic_Test_Demand!$B$16:$B$164,0))</f>
        <v>82556.249999999898</v>
      </c>
    </row>
    <row r="27" spans="1:92">
      <c r="A27" s="98" t="s">
        <v>89</v>
      </c>
      <c r="B27" s="98" t="s">
        <v>49</v>
      </c>
      <c r="C27" s="98" t="s">
        <v>67</v>
      </c>
      <c r="D27" s="98" t="s">
        <v>74</v>
      </c>
      <c r="E27" s="98" t="s">
        <v>88</v>
      </c>
      <c r="F27" s="98">
        <v>0</v>
      </c>
      <c r="G27" s="98">
        <v>1</v>
      </c>
      <c r="H27" s="119" t="e">
        <f>INDEX(#REF!,MATCH(H$4,#REF!,0))-H26</f>
        <v>#REF!</v>
      </c>
      <c r="I27" s="119" t="e">
        <f>INDEX(#REF!,MATCH(I$4,#REF!,0))-I26</f>
        <v>#REF!</v>
      </c>
      <c r="J27" s="119" t="e">
        <f>INDEX(#REF!,MATCH(J$4,#REF!,0))-J26</f>
        <v>#REF!</v>
      </c>
      <c r="K27" s="119" t="e">
        <f>INDEX(#REF!,MATCH(K$4,#REF!,0))-K26</f>
        <v>#REF!</v>
      </c>
      <c r="L27" s="119" t="e">
        <f>INDEX(#REF!,MATCH(L$4,#REF!,0))-L26</f>
        <v>#REF!</v>
      </c>
      <c r="M27" s="119" t="e">
        <f>INDEX(#REF!,MATCH(M$4,#REF!,0))-M26</f>
        <v>#REF!</v>
      </c>
      <c r="N27" s="119" t="e">
        <f>INDEX(#REF!,MATCH(N$4,#REF!,0))-N26</f>
        <v>#REF!</v>
      </c>
      <c r="O27" s="119" t="e">
        <f>INDEX(#REF!,MATCH(O$4,#REF!,0))-O26</f>
        <v>#REF!</v>
      </c>
      <c r="P27" s="119" t="e">
        <f>INDEX(#REF!,MATCH(P$4,#REF!,0))-P26</f>
        <v>#REF!</v>
      </c>
      <c r="Q27" s="119" t="e">
        <f>INDEX(#REF!,MATCH(Q$4,#REF!,0))-Q26</f>
        <v>#REF!</v>
      </c>
      <c r="R27" s="119" t="e">
        <f>INDEX(#REF!,MATCH(R$4,#REF!,0))-R26</f>
        <v>#REF!</v>
      </c>
      <c r="S27" s="119" t="e">
        <f>INDEX(#REF!,MATCH(S$4,#REF!,0))-S26</f>
        <v>#REF!</v>
      </c>
      <c r="T27" s="119" t="e">
        <f>INDEX(#REF!,MATCH(T$4,#REF!,0))-T26</f>
        <v>#REF!</v>
      </c>
      <c r="U27" s="119" t="e">
        <f>INDEX(#REF!,MATCH(U$4,#REF!,0))-U26</f>
        <v>#REF!</v>
      </c>
      <c r="V27" s="119" t="e">
        <f>INDEX(#REF!,MATCH(V$4,#REF!,0))-V26</f>
        <v>#REF!</v>
      </c>
      <c r="W27" s="119" t="e">
        <f>INDEX(#REF!,MATCH(W$4,#REF!,0))-W26</f>
        <v>#REF!</v>
      </c>
      <c r="X27" s="119" t="e">
        <f>INDEX(#REF!,MATCH(X$4,#REF!,0))-X26</f>
        <v>#REF!</v>
      </c>
      <c r="Y27" s="119" t="e">
        <f>INDEX(#REF!,MATCH(Y$4,#REF!,0))-Y26</f>
        <v>#REF!</v>
      </c>
      <c r="Z27" s="119" t="e">
        <f>INDEX(#REF!,MATCH(Z$4,#REF!,0))-Z26</f>
        <v>#REF!</v>
      </c>
      <c r="AA27" s="119" t="e">
        <f>INDEX(#REF!,MATCH(AA$4,#REF!,0))-AA26</f>
        <v>#REF!</v>
      </c>
      <c r="AB27" s="119" t="e">
        <f>INDEX(#REF!,MATCH(AB$4,#REF!,0))-AB26</f>
        <v>#REF!</v>
      </c>
      <c r="AC27" s="119" t="e">
        <f>INDEX(#REF!,MATCH(AC$4,#REF!,0))-AC26</f>
        <v>#REF!</v>
      </c>
      <c r="AD27" s="119" t="e">
        <f>INDEX(#REF!,MATCH(AD$4,#REF!,0))-AD26</f>
        <v>#REF!</v>
      </c>
      <c r="AE27" s="119" t="e">
        <f>INDEX(#REF!,MATCH(AE$4,#REF!,0))-AE26</f>
        <v>#REF!</v>
      </c>
      <c r="AF27" s="119" t="e">
        <f>INDEX(#REF!,MATCH(AF$4,#REF!,0))-AF26</f>
        <v>#REF!</v>
      </c>
      <c r="AG27" s="119" t="e">
        <f>INDEX(#REF!,MATCH(AG$4,#REF!,0))-AG26</f>
        <v>#REF!</v>
      </c>
      <c r="AH27" s="119" t="e">
        <f>INDEX(#REF!,MATCH(AH$4,#REF!,0))-AH26</f>
        <v>#REF!</v>
      </c>
      <c r="AI27" s="119" t="e">
        <f>INDEX(#REF!,MATCH(AI$4,#REF!,0))-AI26</f>
        <v>#REF!</v>
      </c>
      <c r="AJ27" s="119" t="e">
        <f>INDEX(#REF!,MATCH(AJ$4,#REF!,0))-AJ26</f>
        <v>#REF!</v>
      </c>
      <c r="AK27" s="119" t="e">
        <f>INDEX(#REF!,MATCH(AK$4,#REF!,0))-AK26</f>
        <v>#REF!</v>
      </c>
      <c r="AL27" s="119" t="e">
        <f>INDEX(#REF!,MATCH(AL$4,#REF!,0))-AL26</f>
        <v>#REF!</v>
      </c>
      <c r="AM27" s="119" t="e">
        <f>INDEX(#REF!,MATCH(AM$4,#REF!,0))-AM26</f>
        <v>#REF!</v>
      </c>
      <c r="AN27" s="119" t="e">
        <f>INDEX(#REF!,MATCH(AN$4,#REF!,0))-AN26</f>
        <v>#REF!</v>
      </c>
      <c r="AO27" s="119" t="e">
        <f>INDEX(#REF!,MATCH(AO$4,#REF!,0))-AO26</f>
        <v>#REF!</v>
      </c>
      <c r="AP27" s="119" t="e">
        <f>INDEX(#REF!,MATCH(AP$4,#REF!,0))-AP26</f>
        <v>#REF!</v>
      </c>
      <c r="AQ27" s="119" t="e">
        <f>INDEX(#REF!,MATCH(AQ$4,#REF!,0))-AQ26</f>
        <v>#REF!</v>
      </c>
      <c r="AR27" s="119" t="e">
        <f>INDEX(#REF!,MATCH(AR$4,#REF!,0))-AR26</f>
        <v>#REF!</v>
      </c>
      <c r="AS27" s="119" t="e">
        <f>INDEX(#REF!,MATCH(AS$4,#REF!,0))-AS26</f>
        <v>#REF!</v>
      </c>
      <c r="AT27" s="119" t="e">
        <f>INDEX(#REF!,MATCH(AT$4,#REF!,0))-AT26</f>
        <v>#REF!</v>
      </c>
      <c r="AU27" s="119" t="e">
        <f>INDEX(#REF!,MATCH(AU$4,#REF!,0))-AU26</f>
        <v>#REF!</v>
      </c>
      <c r="AV27" s="119" t="e">
        <f>INDEX(#REF!,MATCH(AV$4,#REF!,0))-AV26</f>
        <v>#REF!</v>
      </c>
      <c r="AW27" s="119">
        <f>INDEX(CALC_Symptomatic_Test_Demand!$N$16:$N$164,MATCH(AW$4,CALC_Symptomatic_Test_Demand!$B$16:$B$164,0))-AW26</f>
        <v>12112.5</v>
      </c>
      <c r="AX27" s="119">
        <f>INDEX(CALC_Symptomatic_Test_Demand!$N$16:$N$164,MATCH(AX$4,CALC_Symptomatic_Test_Demand!$B$16:$B$164,0))-AX26</f>
        <v>10757.812500000102</v>
      </c>
      <c r="AY27" s="119">
        <f>INDEX(CALC_Symptomatic_Test_Demand!$N$16:$N$164,MATCH(AY$4,CALC_Symptomatic_Test_Demand!$B$16:$B$164,0))-AY26</f>
        <v>9403.125</v>
      </c>
      <c r="AZ27" s="119">
        <f>INDEX(CALC_Symptomatic_Test_Demand!$N$16:$N$164,MATCH(AZ$4,CALC_Symptomatic_Test_Demand!$B$16:$B$164,0))-AZ26</f>
        <v>8048.4375000001019</v>
      </c>
      <c r="BA27" s="119">
        <f>INDEX(CALC_Symptomatic_Test_Demand!$N$16:$N$164,MATCH(BA$4,CALC_Symptomatic_Test_Demand!$B$16:$B$164,0))-BA26</f>
        <v>6693.75</v>
      </c>
      <c r="BB27" s="119">
        <f>INDEX(CALC_Symptomatic_Test_Demand!$N$16:$N$164,MATCH(BB$4,CALC_Symptomatic_Test_Demand!$B$16:$B$164,0))-BB26</f>
        <v>7570.3125</v>
      </c>
      <c r="BC27" s="119">
        <f>INDEX(CALC_Symptomatic_Test_Demand!$N$16:$N$164,MATCH(BC$4,CALC_Symptomatic_Test_Demand!$B$16:$B$164,0))-BC26</f>
        <v>8446.8750000001019</v>
      </c>
      <c r="BD27" s="119">
        <f>INDEX(CALC_Symptomatic_Test_Demand!$N$16:$N$164,MATCH(BD$4,CALC_Symptomatic_Test_Demand!$B$16:$B$164,0))-BD26</f>
        <v>9323.4375000001019</v>
      </c>
      <c r="BE27" s="119">
        <f>INDEX(CALC_Symptomatic_Test_Demand!$N$16:$N$164,MATCH(BE$4,CALC_Symptomatic_Test_Demand!$B$16:$B$164,0))-BE26</f>
        <v>10200</v>
      </c>
      <c r="BF27" s="119">
        <f>INDEX(CALC_Symptomatic_Test_Demand!$N$16:$N$164,MATCH(BF$4,CALC_Symptomatic_Test_Demand!$B$16:$B$164,0))-BF26</f>
        <v>11076.5625</v>
      </c>
      <c r="BG27" s="119">
        <f>INDEX(CALC_Symptomatic_Test_Demand!$N$16:$N$164,MATCH(BG$4,CALC_Symptomatic_Test_Demand!$B$16:$B$164,0))-BG26</f>
        <v>11953.125000000102</v>
      </c>
      <c r="BH27" s="119">
        <f>INDEX(CALC_Symptomatic_Test_Demand!$N$16:$N$164,MATCH(BH$4,CALC_Symptomatic_Test_Demand!$B$16:$B$164,0))-BH26</f>
        <v>12829.6875</v>
      </c>
      <c r="BI27" s="119">
        <f>INDEX(CALC_Symptomatic_Test_Demand!$N$16:$N$164,MATCH(BI$4,CALC_Symptomatic_Test_Demand!$B$16:$B$164,0))-BI26</f>
        <v>12510.937500000102</v>
      </c>
      <c r="BJ27" s="119">
        <f>INDEX(CALC_Symptomatic_Test_Demand!$N$16:$N$164,MATCH(BJ$4,CALC_Symptomatic_Test_Demand!$B$16:$B$164,0))-BJ26</f>
        <v>12192.187500000102</v>
      </c>
      <c r="BK27" s="119">
        <f>INDEX(CALC_Symptomatic_Test_Demand!$N$16:$N$164,MATCH(BK$4,CALC_Symptomatic_Test_Demand!$B$16:$B$164,0))-BK26</f>
        <v>11873.437500000102</v>
      </c>
      <c r="BL27" s="119">
        <f>INDEX(CALC_Symptomatic_Test_Demand!$N$16:$N$164,MATCH(BL$4,CALC_Symptomatic_Test_Demand!$B$16:$B$164,0))-BL26</f>
        <v>11554.6875</v>
      </c>
      <c r="BM27" s="119">
        <f>INDEX(CALC_Symptomatic_Test_Demand!$N$16:$N$164,MATCH(BM$4,CALC_Symptomatic_Test_Demand!$B$16:$B$164,0))-BM26</f>
        <v>11235.9375</v>
      </c>
      <c r="BN27" s="119">
        <f>INDEX(CALC_Symptomatic_Test_Demand!$N$16:$N$164,MATCH(BN$4,CALC_Symptomatic_Test_Demand!$B$16:$B$164,0))-BN26</f>
        <v>10917.187500000102</v>
      </c>
      <c r="BO27" s="119">
        <f>INDEX(CALC_Symptomatic_Test_Demand!$N$16:$N$164,MATCH(BO$4,CALC_Symptomatic_Test_Demand!$B$16:$B$164,0))-BO26</f>
        <v>10598.437500000102</v>
      </c>
      <c r="BP27" s="119">
        <f>INDEX(CALC_Symptomatic_Test_Demand!$N$16:$N$164,MATCH(BP$4,CALC_Symptomatic_Test_Demand!$B$16:$B$164,0))-BP26</f>
        <v>10917.1875</v>
      </c>
      <c r="BQ27" s="119">
        <f>INDEX(CALC_Symptomatic_Test_Demand!$N$16:$N$164,MATCH(BQ$4,CALC_Symptomatic_Test_Demand!$B$16:$B$164,0))-BQ26</f>
        <v>11235.937500000102</v>
      </c>
      <c r="BR27" s="119">
        <f>INDEX(CALC_Symptomatic_Test_Demand!$N$16:$N$164,MATCH(BR$4,CALC_Symptomatic_Test_Demand!$B$16:$B$164,0))-BR26</f>
        <v>11554.6875</v>
      </c>
      <c r="BS27" s="119">
        <f>INDEX(CALC_Symptomatic_Test_Demand!$N$16:$N$164,MATCH(BS$4,CALC_Symptomatic_Test_Demand!$B$16:$B$164,0))-BS26</f>
        <v>11873.437500000102</v>
      </c>
      <c r="BT27" s="119">
        <f>INDEX(CALC_Symptomatic_Test_Demand!$N$16:$N$164,MATCH(BT$4,CALC_Symptomatic_Test_Demand!$B$16:$B$164,0))-BT26</f>
        <v>12192.187500000102</v>
      </c>
      <c r="BU27" s="119">
        <f>INDEX(CALC_Symptomatic_Test_Demand!$N$16:$N$164,MATCH(BU$4,CALC_Symptomatic_Test_Demand!$B$16:$B$164,0))-BU26</f>
        <v>12510.937500000102</v>
      </c>
      <c r="BV27" s="119">
        <f>INDEX(CALC_Symptomatic_Test_Demand!$N$16:$N$164,MATCH(BV$4,CALC_Symptomatic_Test_Demand!$B$16:$B$164,0))-BV26</f>
        <v>12829.687500000102</v>
      </c>
      <c r="BW27" s="119">
        <f>INDEX(CALC_Symptomatic_Test_Demand!$N$16:$N$164,MATCH(BW$4,CALC_Symptomatic_Test_Demand!$B$16:$B$164,0))-BW26</f>
        <v>13546.875000000102</v>
      </c>
      <c r="BX27" s="119">
        <f>INDEX(CALC_Symptomatic_Test_Demand!$N$16:$N$164,MATCH(BX$4,CALC_Symptomatic_Test_Demand!$B$16:$B$164,0))-BX26</f>
        <v>14264.0625</v>
      </c>
      <c r="BY27" s="119">
        <f>INDEX(CALC_Symptomatic_Test_Demand!$N$16:$N$164,MATCH(BY$4,CALC_Symptomatic_Test_Demand!$B$16:$B$164,0))-BY26</f>
        <v>14981.25</v>
      </c>
      <c r="BZ27" s="119">
        <f>INDEX(CALC_Symptomatic_Test_Demand!$N$16:$N$164,MATCH(BZ$4,CALC_Symptomatic_Test_Demand!$B$16:$B$164,0))-BZ26</f>
        <v>15698.4375</v>
      </c>
      <c r="CA27" s="119">
        <f>INDEX(CALC_Symptomatic_Test_Demand!$N$16:$N$164,MATCH(CA$4,CALC_Symptomatic_Test_Demand!$B$16:$B$164,0))-CA26</f>
        <v>16415.625000000102</v>
      </c>
      <c r="CB27" s="119">
        <f>INDEX(CALC_Symptomatic_Test_Demand!$N$16:$N$164,MATCH(CB$4,CALC_Symptomatic_Test_Demand!$B$16:$B$164,0))-CB26</f>
        <v>17132.8125</v>
      </c>
      <c r="CC27" s="119">
        <f>INDEX(CALC_Symptomatic_Test_Demand!$N$16:$N$164,MATCH(CC$4,CALC_Symptomatic_Test_Demand!$B$16:$B$164,0))-CC26</f>
        <v>17850.000000000102</v>
      </c>
      <c r="CD27" s="119">
        <f>INDEX(CALC_Symptomatic_Test_Demand!$N$16:$N$164,MATCH(CD$4,CALC_Symptomatic_Test_Demand!$B$16:$B$164,0))-CD26</f>
        <v>20240.624999999098</v>
      </c>
      <c r="CE27" s="119">
        <f>INDEX(CALC_Symptomatic_Test_Demand!$N$16:$N$164,MATCH(CE$4,CALC_Symptomatic_Test_Demand!$B$16:$B$164,0))-CE26</f>
        <v>22631.250000000102</v>
      </c>
      <c r="CF27" s="119">
        <f>INDEX(CALC_Symptomatic_Test_Demand!$N$16:$N$164,MATCH(CF$4,CALC_Symptomatic_Test_Demand!$B$16:$B$164,0))-CF26</f>
        <v>25021.874999999098</v>
      </c>
      <c r="CG27" s="119">
        <f>INDEX(CALC_Symptomatic_Test_Demand!$N$16:$N$164,MATCH(CG$4,CALC_Symptomatic_Test_Demand!$B$16:$B$164,0))-CG26</f>
        <v>27412.500000000102</v>
      </c>
      <c r="CH27" s="119">
        <f>INDEX(CALC_Symptomatic_Test_Demand!$N$16:$N$164,MATCH(CH$4,CALC_Symptomatic_Test_Demand!$B$16:$B$164,0))-CH26</f>
        <v>29803.124999999098</v>
      </c>
      <c r="CI27" s="119">
        <f>INDEX(CALC_Symptomatic_Test_Demand!$N$16:$N$164,MATCH(CI$4,CALC_Symptomatic_Test_Demand!$B$16:$B$164,0))-CI26</f>
        <v>32193.750000000102</v>
      </c>
      <c r="CJ27" s="119">
        <f>INDEX(CALC_Symptomatic_Test_Demand!$N$16:$N$164,MATCH(CJ$4,CALC_Symptomatic_Test_Demand!$B$16:$B$164,0))-CJ26</f>
        <v>34584.374999999098</v>
      </c>
      <c r="CK27" s="119">
        <f>INDEX(CALC_Symptomatic_Test_Demand!$N$16:$N$164,MATCH(CK$4,CALC_Symptomatic_Test_Demand!$B$16:$B$164,0))-CK26</f>
        <v>41676.562499999098</v>
      </c>
      <c r="CL27" s="119">
        <f>INDEX(CALC_Symptomatic_Test_Demand!$N$16:$N$164,MATCH(CL$4,CALC_Symptomatic_Test_Demand!$B$16:$B$164,0))-CL26</f>
        <v>48768.750000000102</v>
      </c>
      <c r="CM27" s="119">
        <f>INDEX(CALC_Symptomatic_Test_Demand!$N$16:$N$164,MATCH(CM$4,CALC_Symptomatic_Test_Demand!$B$16:$B$164,0))-CM26</f>
        <v>55860.937500000102</v>
      </c>
      <c r="CN27" s="119">
        <f>INDEX(CALC_Symptomatic_Test_Demand!$N$16:$N$164,MATCH(CN$4,CALC_Symptomatic_Test_Demand!$B$16:$B$164,0))-CN26</f>
        <v>62953.125000000102</v>
      </c>
    </row>
    <row r="28" spans="1:92">
      <c r="A28" s="98" t="s">
        <v>89</v>
      </c>
      <c r="B28" s="98" t="s">
        <v>48</v>
      </c>
      <c r="C28" s="98" t="s">
        <v>67</v>
      </c>
      <c r="D28" s="98" t="s">
        <v>74</v>
      </c>
      <c r="E28" s="98" t="s">
        <v>88</v>
      </c>
      <c r="F28" s="98">
        <v>0</v>
      </c>
      <c r="G28" s="98">
        <v>1</v>
      </c>
      <c r="H28" s="119" t="e">
        <f>INDEX(#REF!,MATCH(H$4,#REF!,0))-H27-H26</f>
        <v>#REF!</v>
      </c>
      <c r="I28" s="119" t="e">
        <f>INDEX(#REF!,MATCH(I$4,#REF!,0))-I27-I26</f>
        <v>#REF!</v>
      </c>
      <c r="J28" s="119" t="e">
        <f>INDEX(#REF!,MATCH(J$4,#REF!,0))-J27-J26</f>
        <v>#REF!</v>
      </c>
      <c r="K28" s="119" t="e">
        <f>INDEX(#REF!,MATCH(K$4,#REF!,0))-K27-K26</f>
        <v>#REF!</v>
      </c>
      <c r="L28" s="119" t="e">
        <f>INDEX(#REF!,MATCH(L$4,#REF!,0))-L27-L26</f>
        <v>#REF!</v>
      </c>
      <c r="M28" s="119" t="e">
        <f>INDEX(#REF!,MATCH(M$4,#REF!,0))-M27-M26</f>
        <v>#REF!</v>
      </c>
      <c r="N28" s="119" t="e">
        <f>INDEX(#REF!,MATCH(N$4,#REF!,0))-N27-N26</f>
        <v>#REF!</v>
      </c>
      <c r="O28" s="119" t="e">
        <f>INDEX(#REF!,MATCH(O$4,#REF!,0))-O27-O26</f>
        <v>#REF!</v>
      </c>
      <c r="P28" s="119" t="e">
        <f>INDEX(#REF!,MATCH(P$4,#REF!,0))-P27-P26</f>
        <v>#REF!</v>
      </c>
      <c r="Q28" s="119" t="e">
        <f>INDEX(#REF!,MATCH(Q$4,#REF!,0))-Q27-Q26</f>
        <v>#REF!</v>
      </c>
      <c r="R28" s="119" t="e">
        <f>INDEX(#REF!,MATCH(R$4,#REF!,0))-R27-R26</f>
        <v>#REF!</v>
      </c>
      <c r="S28" s="119" t="e">
        <f>INDEX(#REF!,MATCH(S$4,#REF!,0))-S27-S26</f>
        <v>#REF!</v>
      </c>
      <c r="T28" s="119" t="e">
        <f>INDEX(#REF!,MATCH(T$4,#REF!,0))-T27-T26</f>
        <v>#REF!</v>
      </c>
      <c r="U28" s="119" t="e">
        <f>INDEX(#REF!,MATCH(U$4,#REF!,0))-U27-U26</f>
        <v>#REF!</v>
      </c>
      <c r="V28" s="119" t="e">
        <f>INDEX(#REF!,MATCH(V$4,#REF!,0))-V27-V26</f>
        <v>#REF!</v>
      </c>
      <c r="W28" s="119" t="e">
        <f>INDEX(#REF!,MATCH(W$4,#REF!,0))-W27-W26</f>
        <v>#REF!</v>
      </c>
      <c r="X28" s="119" t="e">
        <f>INDEX(#REF!,MATCH(X$4,#REF!,0))-X27-X26</f>
        <v>#REF!</v>
      </c>
      <c r="Y28" s="119" t="e">
        <f>INDEX(#REF!,MATCH(Y$4,#REF!,0))-Y27-Y26</f>
        <v>#REF!</v>
      </c>
      <c r="Z28" s="119" t="e">
        <f>INDEX(#REF!,MATCH(Z$4,#REF!,0))-Z27-Z26</f>
        <v>#REF!</v>
      </c>
      <c r="AA28" s="119" t="e">
        <f>INDEX(#REF!,MATCH(AA$4,#REF!,0))-AA27-AA26</f>
        <v>#REF!</v>
      </c>
      <c r="AB28" s="119" t="e">
        <f>INDEX(#REF!,MATCH(AB$4,#REF!,0))-AB27-AB26</f>
        <v>#REF!</v>
      </c>
      <c r="AC28" s="119" t="e">
        <f>INDEX(#REF!,MATCH(AC$4,#REF!,0))-AC27-AC26</f>
        <v>#REF!</v>
      </c>
      <c r="AD28" s="119" t="e">
        <f>INDEX(#REF!,MATCH(AD$4,#REF!,0))-AD27-AD26</f>
        <v>#REF!</v>
      </c>
      <c r="AE28" s="119" t="e">
        <f>INDEX(#REF!,MATCH(AE$4,#REF!,0))-AE27-AE26</f>
        <v>#REF!</v>
      </c>
      <c r="AF28" s="119" t="e">
        <f>INDEX(#REF!,MATCH(AF$4,#REF!,0))-AF27-AF26</f>
        <v>#REF!</v>
      </c>
      <c r="AG28" s="119" t="e">
        <f>INDEX(#REF!,MATCH(AG$4,#REF!,0))-AG27-AG26</f>
        <v>#REF!</v>
      </c>
      <c r="AH28" s="119" t="e">
        <f>INDEX(#REF!,MATCH(AH$4,#REF!,0))-AH27-AH26</f>
        <v>#REF!</v>
      </c>
      <c r="AI28" s="119" t="e">
        <f>INDEX(#REF!,MATCH(AI$4,#REF!,0))-AI27-AI26</f>
        <v>#REF!</v>
      </c>
      <c r="AJ28" s="119" t="e">
        <f>INDEX(#REF!,MATCH(AJ$4,#REF!,0))-AJ27-AJ26</f>
        <v>#REF!</v>
      </c>
      <c r="AK28" s="119" t="e">
        <f>INDEX(#REF!,MATCH(AK$4,#REF!,0))-AK27-AK26</f>
        <v>#REF!</v>
      </c>
      <c r="AL28" s="119" t="e">
        <f>INDEX(#REF!,MATCH(AL$4,#REF!,0))-AL27-AL26</f>
        <v>#REF!</v>
      </c>
      <c r="AM28" s="119" t="e">
        <f>INDEX(#REF!,MATCH(AM$4,#REF!,0))-AM27-AM26</f>
        <v>#REF!</v>
      </c>
      <c r="AN28" s="119" t="e">
        <f>INDEX(#REF!,MATCH(AN$4,#REF!,0))-AN27-AN26</f>
        <v>#REF!</v>
      </c>
      <c r="AO28" s="119" t="e">
        <f>INDEX(#REF!,MATCH(AO$4,#REF!,0))-AO27-AO26</f>
        <v>#REF!</v>
      </c>
      <c r="AP28" s="119" t="e">
        <f>INDEX(#REF!,MATCH(AP$4,#REF!,0))-AP27-AP26</f>
        <v>#REF!</v>
      </c>
      <c r="AQ28" s="119" t="e">
        <f>INDEX(#REF!,MATCH(AQ$4,#REF!,0))-AQ27-AQ26</f>
        <v>#REF!</v>
      </c>
      <c r="AR28" s="119" t="e">
        <f>INDEX(#REF!,MATCH(AR$4,#REF!,0))-AR27-AR26</f>
        <v>#REF!</v>
      </c>
      <c r="AS28" s="119" t="e">
        <f>INDEX(#REF!,MATCH(AS$4,#REF!,0))-AS27-AS26</f>
        <v>#REF!</v>
      </c>
      <c r="AT28" s="119" t="e">
        <f>INDEX(#REF!,MATCH(AT$4,#REF!,0))-AT27-AT26</f>
        <v>#REF!</v>
      </c>
      <c r="AU28" s="119" t="e">
        <f>INDEX(#REF!,MATCH(AU$4,#REF!,0))-AU27-AU26</f>
        <v>#REF!</v>
      </c>
      <c r="AV28" s="119" t="e">
        <f>INDEX(#REF!,MATCH(AV$4,#REF!,0))-AV27-AV26</f>
        <v>#REF!</v>
      </c>
      <c r="AW28" s="119">
        <f>INDEX(CALC_Symptomatic_Test_Demand!$P$16:$P$164,MATCH(AW$4,CALC_Symptomatic_Test_Demand!$B$16:$B$164,0))-AW27-AW26</f>
        <v>12112.500000000102</v>
      </c>
      <c r="AX28" s="119">
        <f>INDEX(CALC_Symptomatic_Test_Demand!$P$16:$P$164,MATCH(AX$4,CALC_Symptomatic_Test_Demand!$B$16:$B$164,0))-AX27-AX26</f>
        <v>10757.8125</v>
      </c>
      <c r="AY28" s="119">
        <f>INDEX(CALC_Symptomatic_Test_Demand!$P$16:$P$164,MATCH(AY$4,CALC_Symptomatic_Test_Demand!$B$16:$B$164,0))-AY27-AY26</f>
        <v>9403.125</v>
      </c>
      <c r="AZ28" s="119">
        <f>INDEX(CALC_Symptomatic_Test_Demand!$P$16:$P$164,MATCH(AZ$4,CALC_Symptomatic_Test_Demand!$B$16:$B$164,0))-AZ27-AZ26</f>
        <v>8048.4375</v>
      </c>
      <c r="BA28" s="119">
        <f>INDEX(CALC_Symptomatic_Test_Demand!$P$16:$P$164,MATCH(BA$4,CALC_Symptomatic_Test_Demand!$B$16:$B$164,0))-BA27-BA26</f>
        <v>6693.7500000001019</v>
      </c>
      <c r="BB28" s="119">
        <f>INDEX(CALC_Symptomatic_Test_Demand!$P$16:$P$164,MATCH(BB$4,CALC_Symptomatic_Test_Demand!$B$16:$B$164,0))-BB27-BB26</f>
        <v>7570.3125000001019</v>
      </c>
      <c r="BC28" s="119">
        <f>INDEX(CALC_Symptomatic_Test_Demand!$P$16:$P$164,MATCH(BC$4,CALC_Symptomatic_Test_Demand!$B$16:$B$164,0))-BC27-BC26</f>
        <v>8446.8749999998981</v>
      </c>
      <c r="BD28" s="119">
        <f>INDEX(CALC_Symptomatic_Test_Demand!$P$16:$P$164,MATCH(BD$4,CALC_Symptomatic_Test_Demand!$B$16:$B$164,0))-BD27-BD26</f>
        <v>9323.4374999998981</v>
      </c>
      <c r="BE28" s="119">
        <f>INDEX(CALC_Symptomatic_Test_Demand!$P$16:$P$164,MATCH(BE$4,CALC_Symptomatic_Test_Demand!$B$16:$B$164,0))-BE27-BE26</f>
        <v>10200.000000000102</v>
      </c>
      <c r="BF28" s="119">
        <f>INDEX(CALC_Symptomatic_Test_Demand!$P$16:$P$164,MATCH(BF$4,CALC_Symptomatic_Test_Demand!$B$16:$B$164,0))-BF27-BF26</f>
        <v>11076.562500000102</v>
      </c>
      <c r="BG28" s="119">
        <f>INDEX(CALC_Symptomatic_Test_Demand!$P$16:$P$164,MATCH(BG$4,CALC_Symptomatic_Test_Demand!$B$16:$B$164,0))-BG27-BG26</f>
        <v>11953.125</v>
      </c>
      <c r="BH28" s="119">
        <f>INDEX(CALC_Symptomatic_Test_Demand!$P$16:$P$164,MATCH(BH$4,CALC_Symptomatic_Test_Demand!$B$16:$B$164,0))-BH27-BH26</f>
        <v>12829.687500000102</v>
      </c>
      <c r="BI28" s="119">
        <f>INDEX(CALC_Symptomatic_Test_Demand!$P$16:$P$164,MATCH(BI$4,CALC_Symptomatic_Test_Demand!$B$16:$B$164,0))-BI27-BI26</f>
        <v>12510.9375</v>
      </c>
      <c r="BJ28" s="119">
        <f>INDEX(CALC_Symptomatic_Test_Demand!$P$16:$P$164,MATCH(BJ$4,CALC_Symptomatic_Test_Demand!$B$16:$B$164,0))-BJ27-BJ26</f>
        <v>12192.1875</v>
      </c>
      <c r="BK28" s="119">
        <f>INDEX(CALC_Symptomatic_Test_Demand!$P$16:$P$164,MATCH(BK$4,CALC_Symptomatic_Test_Demand!$B$16:$B$164,0))-BK27-BK26</f>
        <v>11873.4375</v>
      </c>
      <c r="BL28" s="119">
        <f>INDEX(CALC_Symptomatic_Test_Demand!$P$16:$P$164,MATCH(BL$4,CALC_Symptomatic_Test_Demand!$B$16:$B$164,0))-BL27-BL26</f>
        <v>11554.687500000102</v>
      </c>
      <c r="BM28" s="119">
        <f>INDEX(CALC_Symptomatic_Test_Demand!$P$16:$P$164,MATCH(BM$4,CALC_Symptomatic_Test_Demand!$B$16:$B$164,0))-BM27-BM26</f>
        <v>11235.937500000102</v>
      </c>
      <c r="BN28" s="119">
        <f>INDEX(CALC_Symptomatic_Test_Demand!$P$16:$P$164,MATCH(BN$4,CALC_Symptomatic_Test_Demand!$B$16:$B$164,0))-BN27-BN26</f>
        <v>10917.1875</v>
      </c>
      <c r="BO28" s="119">
        <f>INDEX(CALC_Symptomatic_Test_Demand!$P$16:$P$164,MATCH(BO$4,CALC_Symptomatic_Test_Demand!$B$16:$B$164,0))-BO27-BO26</f>
        <v>10598.4375</v>
      </c>
      <c r="BP28" s="119">
        <f>INDEX(CALC_Symptomatic_Test_Demand!$P$16:$P$164,MATCH(BP$4,CALC_Symptomatic_Test_Demand!$B$16:$B$164,0))-BP27-BP26</f>
        <v>10917.1875</v>
      </c>
      <c r="BQ28" s="119">
        <f>INDEX(CALC_Symptomatic_Test_Demand!$P$16:$P$164,MATCH(BQ$4,CALC_Symptomatic_Test_Demand!$B$16:$B$164,0))-BQ27-BQ26</f>
        <v>11235.9375</v>
      </c>
      <c r="BR28" s="119">
        <f>INDEX(CALC_Symptomatic_Test_Demand!$P$16:$P$164,MATCH(BR$4,CALC_Symptomatic_Test_Demand!$B$16:$B$164,0))-BR27-BR26</f>
        <v>11554.687500000102</v>
      </c>
      <c r="BS28" s="119">
        <f>INDEX(CALC_Symptomatic_Test_Demand!$P$16:$P$164,MATCH(BS$4,CALC_Symptomatic_Test_Demand!$B$16:$B$164,0))-BS27-BS26</f>
        <v>11873.4375</v>
      </c>
      <c r="BT28" s="119">
        <f>INDEX(CALC_Symptomatic_Test_Demand!$P$16:$P$164,MATCH(BT$4,CALC_Symptomatic_Test_Demand!$B$16:$B$164,0))-BT27-BT26</f>
        <v>12192.187499999898</v>
      </c>
      <c r="BU28" s="119">
        <f>INDEX(CALC_Symptomatic_Test_Demand!$P$16:$P$164,MATCH(BU$4,CALC_Symptomatic_Test_Demand!$B$16:$B$164,0))-BU27-BU26</f>
        <v>12510.9375</v>
      </c>
      <c r="BV28" s="119">
        <f>INDEX(CALC_Symptomatic_Test_Demand!$P$16:$P$164,MATCH(BV$4,CALC_Symptomatic_Test_Demand!$B$16:$B$164,0))-BV27-BV26</f>
        <v>12829.6875</v>
      </c>
      <c r="BW28" s="119">
        <f>INDEX(CALC_Symptomatic_Test_Demand!$P$16:$P$164,MATCH(BW$4,CALC_Symptomatic_Test_Demand!$B$16:$B$164,0))-BW27-BW26</f>
        <v>13546.874999999898</v>
      </c>
      <c r="BX28" s="119">
        <f>INDEX(CALC_Symptomatic_Test_Demand!$P$16:$P$164,MATCH(BX$4,CALC_Symptomatic_Test_Demand!$B$16:$B$164,0))-BX27-BX26</f>
        <v>14264.062500000102</v>
      </c>
      <c r="BY28" s="119">
        <f>INDEX(CALC_Symptomatic_Test_Demand!$P$16:$P$164,MATCH(BY$4,CALC_Symptomatic_Test_Demand!$B$16:$B$164,0))-BY27-BY26</f>
        <v>14981.250000000102</v>
      </c>
      <c r="BZ28" s="119">
        <f>INDEX(CALC_Symptomatic_Test_Demand!$P$16:$P$164,MATCH(BZ$4,CALC_Symptomatic_Test_Demand!$B$16:$B$164,0))-BZ27-BZ26</f>
        <v>15698.437499999098</v>
      </c>
      <c r="CA28" s="119">
        <f>INDEX(CALC_Symptomatic_Test_Demand!$P$16:$P$164,MATCH(CA$4,CALC_Symptomatic_Test_Demand!$B$16:$B$164,0))-CA27-CA26</f>
        <v>16415.624999998996</v>
      </c>
      <c r="CB28" s="119">
        <f>INDEX(CALC_Symptomatic_Test_Demand!$P$16:$P$164,MATCH(CB$4,CALC_Symptomatic_Test_Demand!$B$16:$B$164,0))-CB27-CB26</f>
        <v>17132.812500000102</v>
      </c>
      <c r="CC28" s="119">
        <f>INDEX(CALC_Symptomatic_Test_Demand!$P$16:$P$164,MATCH(CC$4,CALC_Symptomatic_Test_Demand!$B$16:$B$164,0))-CC27-CC26</f>
        <v>17849.999999998996</v>
      </c>
      <c r="CD28" s="119">
        <f>INDEX(CALC_Symptomatic_Test_Demand!$P$16:$P$164,MATCH(CD$4,CALC_Symptomatic_Test_Demand!$B$16:$B$164,0))-CD27-CD26</f>
        <v>20240.625</v>
      </c>
      <c r="CE28" s="119">
        <f>INDEX(CALC_Symptomatic_Test_Demand!$P$16:$P$164,MATCH(CE$4,CALC_Symptomatic_Test_Demand!$B$16:$B$164,0))-CE27-CE26</f>
        <v>22631.249999998996</v>
      </c>
      <c r="CF28" s="119">
        <f>INDEX(CALC_Symptomatic_Test_Demand!$P$16:$P$164,MATCH(CF$4,CALC_Symptomatic_Test_Demand!$B$16:$B$164,0))-CF27-CF26</f>
        <v>25021.875000000015</v>
      </c>
      <c r="CG28" s="119">
        <f>INDEX(CALC_Symptomatic_Test_Demand!$P$16:$P$164,MATCH(CG$4,CALC_Symptomatic_Test_Demand!$B$16:$B$164,0))-CG27-CG26</f>
        <v>27412.5</v>
      </c>
      <c r="CH28" s="119">
        <f>INDEX(CALC_Symptomatic_Test_Demand!$P$16:$P$164,MATCH(CH$4,CALC_Symptomatic_Test_Demand!$B$16:$B$164,0))-CH27-CH26</f>
        <v>29803.125000001004</v>
      </c>
      <c r="CI28" s="119">
        <f>INDEX(CALC_Symptomatic_Test_Demand!$P$16:$P$164,MATCH(CI$4,CALC_Symptomatic_Test_Demand!$B$16:$B$164,0))-CI27-CI26</f>
        <v>32193.75</v>
      </c>
      <c r="CJ28" s="119">
        <f>INDEX(CALC_Symptomatic_Test_Demand!$P$16:$P$164,MATCH(CJ$4,CALC_Symptomatic_Test_Demand!$B$16:$B$164,0))-CJ27-CJ26</f>
        <v>34584.375000001004</v>
      </c>
      <c r="CK28" s="119">
        <f>INDEX(CALC_Symptomatic_Test_Demand!$P$16:$P$164,MATCH(CK$4,CALC_Symptomatic_Test_Demand!$B$16:$B$164,0))-CK27-CK26</f>
        <v>41676.562500001004</v>
      </c>
      <c r="CL28" s="119">
        <f>INDEX(CALC_Symptomatic_Test_Demand!$P$16:$P$164,MATCH(CL$4,CALC_Symptomatic_Test_Demand!$B$16:$B$164,0))-CL27-CL26</f>
        <v>48768.749999999985</v>
      </c>
      <c r="CM28" s="119">
        <f>INDEX(CALC_Symptomatic_Test_Demand!$P$16:$P$164,MATCH(CM$4,CALC_Symptomatic_Test_Demand!$B$16:$B$164,0))-CM27-CM26</f>
        <v>55860.937499999985</v>
      </c>
      <c r="CN28" s="119">
        <f>INDEX(CALC_Symptomatic_Test_Demand!$P$16:$P$164,MATCH(CN$4,CALC_Symptomatic_Test_Demand!$B$16:$B$164,0))-CN27-CN26</f>
        <v>62953.124999998996</v>
      </c>
    </row>
    <row r="29" spans="1:92">
      <c r="A29" s="98" t="s">
        <v>90</v>
      </c>
      <c r="B29" s="98" t="s">
        <v>44</v>
      </c>
      <c r="C29" s="98" t="s">
        <v>67</v>
      </c>
      <c r="D29" s="98" t="s">
        <v>74</v>
      </c>
      <c r="E29" s="98" t="s">
        <v>91</v>
      </c>
      <c r="F29" s="98">
        <v>1</v>
      </c>
      <c r="G29" s="98">
        <v>1</v>
      </c>
      <c r="H29" s="119"/>
      <c r="I29" s="119"/>
      <c r="J29" s="119"/>
      <c r="K29" s="119"/>
      <c r="L29" s="119"/>
      <c r="M29" s="119"/>
      <c r="N29" s="119"/>
      <c r="O29" s="119" t="e">
        <f>'Outbreaks Oct'!B13</f>
        <v>#REF!</v>
      </c>
      <c r="P29" s="119" t="e">
        <f>'Outbreaks Oct'!C13</f>
        <v>#REF!</v>
      </c>
      <c r="Q29" s="119" t="e">
        <f>'Outbreaks Oct'!D13</f>
        <v>#REF!</v>
      </c>
      <c r="R29" s="119" t="e">
        <f>'Outbreaks Oct'!E13</f>
        <v>#REF!</v>
      </c>
      <c r="S29" s="119" t="e">
        <f>'Outbreaks Oct'!F13</f>
        <v>#REF!</v>
      </c>
      <c r="T29" s="119" t="e">
        <f>'Outbreaks Oct'!G13</f>
        <v>#REF!</v>
      </c>
      <c r="U29" s="119" t="e">
        <f>'Outbreaks Oct'!H13</f>
        <v>#REF!</v>
      </c>
      <c r="V29" s="119" t="e">
        <f>'Outbreaks Oct'!I13</f>
        <v>#REF!</v>
      </c>
      <c r="W29" s="119" t="e">
        <f>'Outbreaks Oct'!J13</f>
        <v>#REF!</v>
      </c>
      <c r="X29" s="119" t="e">
        <f>'Outbreaks Oct'!K13</f>
        <v>#REF!</v>
      </c>
      <c r="Y29" s="119" t="e">
        <f>'Outbreaks Oct'!L13</f>
        <v>#REF!</v>
      </c>
      <c r="Z29" s="119" t="e">
        <f>'Outbreaks Oct'!M13</f>
        <v>#REF!</v>
      </c>
      <c r="AA29" s="119" t="e">
        <f>'Outbreaks Oct'!N13</f>
        <v>#REF!</v>
      </c>
      <c r="AB29" s="119" t="e">
        <f>'Outbreaks Oct'!O13</f>
        <v>#REF!</v>
      </c>
      <c r="AC29" s="119" t="e">
        <f>'Outbreaks Oct'!P13</f>
        <v>#REF!</v>
      </c>
      <c r="AD29" s="119" t="e">
        <f>'Outbreaks Oct'!Q13</f>
        <v>#REF!</v>
      </c>
      <c r="AE29" s="119" t="e">
        <f>'Outbreaks Oct'!R13</f>
        <v>#REF!</v>
      </c>
      <c r="AF29" s="119" t="e">
        <f>'Outbreaks Oct'!S13</f>
        <v>#REF!</v>
      </c>
      <c r="AG29" s="119" t="e">
        <f>'Outbreaks Oct'!T13</f>
        <v>#REF!</v>
      </c>
      <c r="AH29" s="119" t="e">
        <f>'Outbreaks Oct'!U13</f>
        <v>#REF!</v>
      </c>
      <c r="AI29" s="119" t="e">
        <f>'Outbreaks Oct'!V13</f>
        <v>#REF!</v>
      </c>
      <c r="AJ29" s="119" t="e">
        <f>'Outbreaks Oct'!W13</f>
        <v>#REF!</v>
      </c>
      <c r="AK29" s="119" t="e">
        <f>'Outbreaks Oct'!X13</f>
        <v>#REF!</v>
      </c>
      <c r="AL29" s="119" t="e">
        <f>'Outbreaks Oct'!Y13</f>
        <v>#REF!</v>
      </c>
      <c r="AM29" s="119" t="e">
        <f>'Outbreaks Oct'!Z13</f>
        <v>#REF!</v>
      </c>
      <c r="AN29" s="119" t="e">
        <f>'Outbreaks Oct'!AA13</f>
        <v>#REF!</v>
      </c>
      <c r="AO29" s="119" t="e">
        <f>'Outbreaks Oct'!AB13</f>
        <v>#REF!</v>
      </c>
      <c r="AP29" s="119" t="e">
        <f>'Outbreaks Oct'!AC13</f>
        <v>#REF!</v>
      </c>
      <c r="AQ29" s="119" t="e">
        <f>'Outbreaks Oct'!AD13</f>
        <v>#REF!</v>
      </c>
      <c r="AR29" s="119" t="e">
        <f>'Outbreaks Oct'!AE13</f>
        <v>#REF!</v>
      </c>
      <c r="AS29" s="119" t="e">
        <f>'Outbreaks Oct'!AF13</f>
        <v>#REF!</v>
      </c>
      <c r="AT29" s="119" t="e">
        <f>'Outbreaks Oct'!AG13</f>
        <v>#REF!</v>
      </c>
      <c r="AU29" s="119" t="e">
        <f>'Outbreaks Oct'!AH13</f>
        <v>#REF!</v>
      </c>
      <c r="AV29" s="119" t="e">
        <f>'Outbreaks Oct'!AI13</f>
        <v>#REF!</v>
      </c>
      <c r="AW29" s="119">
        <f>'Outbreaks Oct'!AJ13</f>
        <v>48550.894632206764</v>
      </c>
      <c r="AX29" s="119">
        <f>'Outbreaks Oct'!AK13</f>
        <v>49828.10394367855</v>
      </c>
      <c r="AY29" s="119">
        <f>'Outbreaks Oct'!AL13</f>
        <v>51689.295331999871</v>
      </c>
      <c r="AZ29" s="119">
        <f>'Outbreaks Oct'!AM13</f>
        <v>53605.000839740256</v>
      </c>
      <c r="BA29" s="119">
        <f>'Outbreaks Oct'!AN13</f>
        <v>55346.983400354446</v>
      </c>
      <c r="BB29" s="119">
        <f>'Outbreaks Oct'!AO13</f>
        <v>57196.392047503061</v>
      </c>
      <c r="BC29" s="119">
        <f>'Outbreaks Oct'!AP13</f>
        <v>59156.715112685793</v>
      </c>
      <c r="BD29" s="119">
        <f>'Outbreaks Oct'!AQ13</f>
        <v>61192.723526294641</v>
      </c>
      <c r="BE29" s="119">
        <f>'Outbreaks Oct'!AR13</f>
        <v>63264.247596460678</v>
      </c>
      <c r="BF29" s="119">
        <f>'Outbreaks Oct'!AS13</f>
        <v>65560.95562882669</v>
      </c>
      <c r="BG29" s="119">
        <f>'Outbreaks Oct'!AT13</f>
        <v>67968.275402209198</v>
      </c>
      <c r="BH29" s="119">
        <f>'Outbreaks Oct'!AU13</f>
        <v>70283.901025030835</v>
      </c>
      <c r="BI29" s="119">
        <f>'Outbreaks Oct'!AV13</f>
        <v>72691.37504267483</v>
      </c>
      <c r="BJ29" s="119">
        <f>'Outbreaks Oct'!AW13</f>
        <v>75291.618546287995</v>
      </c>
      <c r="BK29" s="119">
        <f>'Outbreaks Oct'!AX13</f>
        <v>77909.683646197795</v>
      </c>
      <c r="BL29" s="119">
        <f>'Outbreaks Oct'!AY13</f>
        <v>80514.260224977334</v>
      </c>
      <c r="BM29" s="119">
        <f>'Outbreaks Oct'!AZ13</f>
        <v>83088.925520658086</v>
      </c>
      <c r="BN29" s="119">
        <f>'Outbreaks Oct'!BA13</f>
        <v>85709.830930005512</v>
      </c>
      <c r="BO29" s="119">
        <f>'Outbreaks Oct'!BB13</f>
        <v>88307.510424807522</v>
      </c>
      <c r="BP29" s="119">
        <f>'Outbreaks Oct'!BC13</f>
        <v>90911.627295029699</v>
      </c>
      <c r="BQ29" s="119">
        <f>'Outbreaks Oct'!BD13</f>
        <v>93420.726194649513</v>
      </c>
      <c r="BR29" s="119">
        <f>'Outbreaks Oct'!BE13</f>
        <v>95854.069782350678</v>
      </c>
      <c r="BS29" s="119">
        <f>'Outbreaks Oct'!BF13</f>
        <v>98168.089978999516</v>
      </c>
      <c r="BT29" s="119">
        <f>'Outbreaks Oct'!BG13</f>
        <v>100466.06099181881</v>
      </c>
      <c r="BU29" s="119">
        <f>'Outbreaks Oct'!BH13</f>
        <v>102724.47173013032</v>
      </c>
      <c r="BV29" s="119">
        <f>'Outbreaks Oct'!BI13</f>
        <v>104814.29185461125</v>
      </c>
      <c r="BW29" s="119">
        <f>'Outbreaks Oct'!BJ13</f>
        <v>106868.33718312609</v>
      </c>
      <c r="BX29" s="119">
        <f>'Outbreaks Oct'!BK13</f>
        <v>108879.830623969</v>
      </c>
      <c r="BY29" s="119">
        <f>'Outbreaks Oct'!BL13</f>
        <v>110780.12701178795</v>
      </c>
      <c r="BZ29" s="119">
        <f>'Outbreaks Oct'!BM13</f>
        <v>112623.16257432815</v>
      </c>
      <c r="CA29" s="119">
        <f>'Outbreaks Oct'!BN13</f>
        <v>114253.91433304267</v>
      </c>
      <c r="CB29" s="119">
        <f>'Outbreaks Oct'!BO13</f>
        <v>115862.60450598694</v>
      </c>
      <c r="CC29" s="119">
        <f>'Outbreaks Oct'!BP13</f>
        <v>117541.29253640889</v>
      </c>
      <c r="CD29" s="119">
        <f>'Outbreaks Oct'!BQ13</f>
        <v>118899.65832111186</v>
      </c>
      <c r="CE29" s="119">
        <f>'Outbreaks Oct'!BR13</f>
        <v>120449.21944034408</v>
      </c>
      <c r="CF29" s="119">
        <f>'Outbreaks Oct'!BS13</f>
        <v>121769.08703944388</v>
      </c>
      <c r="CG29" s="119">
        <f>'Outbreaks Oct'!BT13</f>
        <v>123170.0415642086</v>
      </c>
      <c r="CH29" s="119">
        <f>'Outbreaks Oct'!BU13</f>
        <v>124579.09915693864</v>
      </c>
      <c r="CI29" s="119">
        <f>'Outbreaks Oct'!BV13</f>
        <v>123356.5381355526</v>
      </c>
      <c r="CJ29" s="119">
        <f>'Outbreaks Oct'!BW13</f>
        <v>122133.97711416658</v>
      </c>
      <c r="CK29" s="119">
        <f>'Outbreaks Oct'!BX13</f>
        <v>120911.41609278055</v>
      </c>
      <c r="CL29" s="119">
        <f>'Outbreaks Oct'!BY13</f>
        <v>119688.85507139454</v>
      </c>
      <c r="CM29" s="119">
        <f>'Outbreaks Oct'!BZ13</f>
        <v>118466.29405000854</v>
      </c>
      <c r="CN29" s="119">
        <f>'Outbreaks Oct'!CA13</f>
        <v>117243.73302862249</v>
      </c>
    </row>
    <row r="30" spans="1:92">
      <c r="A30" s="98" t="s">
        <v>92</v>
      </c>
      <c r="B30" s="98" t="s">
        <v>52</v>
      </c>
      <c r="C30" s="98" t="s">
        <v>67</v>
      </c>
      <c r="D30" s="98" t="s">
        <v>74</v>
      </c>
      <c r="E30" s="98" t="s">
        <v>93</v>
      </c>
      <c r="F30" s="98">
        <v>1</v>
      </c>
      <c r="G30" s="98">
        <v>1</v>
      </c>
      <c r="H30" s="119">
        <v>10500</v>
      </c>
      <c r="I30" s="119">
        <v>10500</v>
      </c>
      <c r="J30" s="119">
        <v>10500</v>
      </c>
      <c r="K30" s="119">
        <v>10500</v>
      </c>
      <c r="L30" s="119">
        <v>10500</v>
      </c>
      <c r="M30" s="119">
        <v>10500</v>
      </c>
      <c r="N30" s="119">
        <v>10500</v>
      </c>
      <c r="O30" s="119">
        <v>10500</v>
      </c>
      <c r="P30" s="119">
        <v>10500</v>
      </c>
      <c r="Q30" s="119">
        <v>10500</v>
      </c>
      <c r="R30" s="119">
        <v>10500</v>
      </c>
      <c r="S30" s="119">
        <v>10500</v>
      </c>
      <c r="T30" s="119">
        <v>10500</v>
      </c>
      <c r="U30" s="119">
        <v>10500</v>
      </c>
      <c r="V30" s="119">
        <v>10500</v>
      </c>
      <c r="W30" s="119">
        <v>10500</v>
      </c>
      <c r="X30" s="119">
        <v>10500</v>
      </c>
      <c r="Y30" s="119">
        <v>10500</v>
      </c>
      <c r="Z30" s="119">
        <v>10500</v>
      </c>
      <c r="AA30" s="119">
        <v>10500</v>
      </c>
      <c r="AB30" s="119">
        <v>10500</v>
      </c>
      <c r="AC30" s="119">
        <v>10500</v>
      </c>
      <c r="AD30" s="119">
        <v>10500</v>
      </c>
      <c r="AE30" s="119">
        <v>10500</v>
      </c>
      <c r="AF30" s="119">
        <v>10500</v>
      </c>
      <c r="AG30" s="119">
        <v>10500</v>
      </c>
      <c r="AH30" s="119">
        <v>10500</v>
      </c>
      <c r="AI30" s="119">
        <v>10500</v>
      </c>
      <c r="AJ30" s="119">
        <v>10500</v>
      </c>
      <c r="AK30" s="119">
        <v>10500</v>
      </c>
      <c r="AL30" s="119">
        <v>10500</v>
      </c>
      <c r="AM30" s="119">
        <v>10500</v>
      </c>
      <c r="AN30" s="119">
        <v>10500</v>
      </c>
      <c r="AO30" s="119">
        <v>10500</v>
      </c>
      <c r="AP30" s="119">
        <v>10500</v>
      </c>
      <c r="AQ30" s="119">
        <v>10500</v>
      </c>
      <c r="AR30" s="119">
        <v>10500</v>
      </c>
      <c r="AS30" s="119">
        <v>10500</v>
      </c>
      <c r="AT30" s="119">
        <v>10500</v>
      </c>
      <c r="AU30" s="119">
        <v>10500</v>
      </c>
      <c r="AV30" s="119">
        <v>10500</v>
      </c>
      <c r="AW30" s="119">
        <v>10500</v>
      </c>
      <c r="AX30" s="119">
        <v>10500</v>
      </c>
      <c r="AY30" s="119">
        <v>10500</v>
      </c>
      <c r="AZ30" s="119">
        <v>10500</v>
      </c>
      <c r="BA30" s="119">
        <v>10500</v>
      </c>
      <c r="BB30" s="119">
        <v>10500</v>
      </c>
      <c r="BC30" s="119">
        <v>10500</v>
      </c>
      <c r="BD30" s="119">
        <v>10500</v>
      </c>
      <c r="BE30" s="119">
        <v>10500</v>
      </c>
      <c r="BF30" s="119">
        <v>10500</v>
      </c>
      <c r="BG30" s="119">
        <v>10500</v>
      </c>
      <c r="BH30" s="119">
        <v>10500</v>
      </c>
      <c r="BI30" s="119">
        <v>10500</v>
      </c>
      <c r="BJ30" s="119">
        <v>10500</v>
      </c>
      <c r="BK30" s="119">
        <v>10500</v>
      </c>
      <c r="BL30" s="119">
        <v>10500</v>
      </c>
      <c r="BM30" s="119">
        <v>10500</v>
      </c>
      <c r="BN30" s="119">
        <v>10500</v>
      </c>
      <c r="BO30" s="119">
        <v>10500</v>
      </c>
      <c r="BP30" s="119">
        <v>10500</v>
      </c>
      <c r="BQ30" s="119">
        <v>10500</v>
      </c>
      <c r="BR30" s="119">
        <v>10500</v>
      </c>
      <c r="BS30" s="119">
        <v>10500</v>
      </c>
      <c r="BT30" s="119">
        <v>10500</v>
      </c>
      <c r="BU30" s="119">
        <v>10500</v>
      </c>
      <c r="BV30" s="119">
        <v>10500</v>
      </c>
      <c r="BW30" s="119">
        <v>10500</v>
      </c>
      <c r="BX30" s="119">
        <v>10500</v>
      </c>
      <c r="BY30" s="119">
        <v>10500</v>
      </c>
      <c r="BZ30" s="119">
        <v>10500</v>
      </c>
      <c r="CA30" s="119">
        <v>10500</v>
      </c>
      <c r="CB30" s="119">
        <v>10500</v>
      </c>
      <c r="CC30" s="119">
        <v>10500</v>
      </c>
      <c r="CD30" s="119">
        <v>10500</v>
      </c>
      <c r="CE30" s="119">
        <v>10500</v>
      </c>
      <c r="CF30" s="119">
        <v>10500</v>
      </c>
      <c r="CG30" s="119">
        <v>10500</v>
      </c>
      <c r="CH30" s="119">
        <v>10500</v>
      </c>
      <c r="CI30" s="119">
        <v>10500</v>
      </c>
      <c r="CJ30" s="119">
        <v>10500</v>
      </c>
      <c r="CK30" s="119">
        <v>10500</v>
      </c>
      <c r="CL30" s="119">
        <v>10500</v>
      </c>
      <c r="CM30" s="119">
        <v>10500</v>
      </c>
      <c r="CN30" s="119">
        <v>10500</v>
      </c>
    </row>
    <row r="31" spans="1:92">
      <c r="A31" s="28" t="s">
        <v>94</v>
      </c>
      <c r="B31" s="98" t="s">
        <v>54</v>
      </c>
      <c r="C31" s="98" t="s">
        <v>67</v>
      </c>
      <c r="D31" s="98" t="s">
        <v>74</v>
      </c>
      <c r="E31" s="98" t="s">
        <v>95</v>
      </c>
      <c r="F31" s="98">
        <v>1</v>
      </c>
      <c r="G31" s="98">
        <v>1</v>
      </c>
      <c r="H31" s="119">
        <f>HLOOKUP(H$4,DAT!$C$9:$AD$20,12)</f>
        <v>20073.956214739996</v>
      </c>
      <c r="I31" s="119">
        <f>HLOOKUP(I$4,DAT!$C$9:$AD$20,12)</f>
        <v>20073.956214739996</v>
      </c>
      <c r="J31" s="119">
        <f>HLOOKUP(J$4,DAT!$C$9:$AD$20,12)</f>
        <v>20073.956214739996</v>
      </c>
      <c r="K31" s="119">
        <f>HLOOKUP(K$4,DAT!$C$9:$AD$20,12)</f>
        <v>20073.956214739996</v>
      </c>
      <c r="L31" s="119">
        <f>HLOOKUP(L$4,DAT!$C$9:$AD$20,12)</f>
        <v>20073.956214739996</v>
      </c>
      <c r="M31" s="119">
        <f>HLOOKUP(M$4,DAT!$C$9:$AD$20,12)</f>
        <v>20073.956214739996</v>
      </c>
      <c r="N31" s="119">
        <f>HLOOKUP(N$4,DAT!$C$9:$AD$20,12)</f>
        <v>20073.956214739996</v>
      </c>
      <c r="O31" s="119">
        <f>HLOOKUP(O$4,DAT!$C$9:$AD$20,12)</f>
        <v>20698.23507867318</v>
      </c>
      <c r="P31" s="119">
        <f>HLOOKUP(P$4,DAT!$C$9:$AD$20,12)</f>
        <v>20698.23507867318</v>
      </c>
      <c r="Q31" s="119">
        <f>HLOOKUP(Q$4,DAT!$C$9:$AD$20,12)</f>
        <v>20698.23507867318</v>
      </c>
      <c r="R31" s="119">
        <f>HLOOKUP(R$4,DAT!$C$9:$AD$20,12)</f>
        <v>20698.23507867318</v>
      </c>
      <c r="S31" s="119">
        <f>HLOOKUP(S$4,DAT!$C$9:$AD$20,12)</f>
        <v>20698.23507867318</v>
      </c>
      <c r="T31" s="119">
        <f>HLOOKUP(T$4,DAT!$C$9:$AD$20,12)</f>
        <v>20698.23507867318</v>
      </c>
      <c r="U31" s="119">
        <f>HLOOKUP(U$4,DAT!$C$9:$AD$20,12)</f>
        <v>20698.23507867318</v>
      </c>
      <c r="V31" s="119">
        <f>HLOOKUP(V$4,DAT!$C$9:$AD$20,12)</f>
        <v>24926.369084570528</v>
      </c>
      <c r="W31" s="119">
        <f>HLOOKUP(W$4,DAT!$C$9:$AD$20,12)</f>
        <v>24926.369084570528</v>
      </c>
      <c r="X31" s="119">
        <f>HLOOKUP(X$4,DAT!$C$9:$AD$20,12)</f>
        <v>24926.369084570528</v>
      </c>
      <c r="Y31" s="119">
        <f>HLOOKUP(Y$4,DAT!$C$9:$AD$20,12)</f>
        <v>24926.369084570528</v>
      </c>
      <c r="Z31" s="119">
        <f>HLOOKUP(Z$4,DAT!$C$9:$AD$20,12)</f>
        <v>24926.369084570528</v>
      </c>
      <c r="AA31" s="119">
        <f>HLOOKUP(AA$4,DAT!$C$9:$AD$20,12)</f>
        <v>24926.369084570528</v>
      </c>
      <c r="AB31" s="119">
        <f>HLOOKUP(AB$4,DAT!$C$9:$AD$20,12)</f>
        <v>24926.369084570528</v>
      </c>
      <c r="AC31" s="119">
        <f>HLOOKUP(AC$4,DAT!$C$9:$AD$20,12)</f>
        <v>24926.369084570528</v>
      </c>
      <c r="AD31" s="119">
        <f>HLOOKUP(AD$4,DAT!$C$9:$AD$20,12)</f>
        <v>24926.369084570528</v>
      </c>
      <c r="AE31" s="119">
        <f>HLOOKUP(AE$4,DAT!$C$9:$AD$20,12)</f>
        <v>24926.369084570528</v>
      </c>
      <c r="AF31" s="119">
        <f>HLOOKUP(AF$4,DAT!$C$9:$AD$20,12)</f>
        <v>24926.369084570528</v>
      </c>
      <c r="AG31" s="119">
        <f>HLOOKUP(AG$4,DAT!$C$9:$AD$20,12)</f>
        <v>24926.369084570528</v>
      </c>
      <c r="AH31" s="119">
        <f>HLOOKUP(AH$4,DAT!$C$9:$AD$20,12)</f>
        <v>24926.369084570528</v>
      </c>
      <c r="AI31" s="119">
        <f>HLOOKUP(AI$4,DAT!$C$9:$AD$20,12)</f>
        <v>24926.369084570528</v>
      </c>
      <c r="AJ31" s="119">
        <f>HLOOKUP(AJ$4,DAT!$C$9:$AD$20,12)</f>
        <v>24926.369084570528</v>
      </c>
      <c r="AK31" s="119">
        <f>HLOOKUP(AK$4,DAT!$C$9:$AD$20,12)</f>
        <v>24926.369084570528</v>
      </c>
      <c r="AL31" s="119">
        <f>HLOOKUP(AL$4,DAT!$C$9:$AD$20,12)</f>
        <v>24926.369084570528</v>
      </c>
      <c r="AM31" s="119">
        <f>HLOOKUP(AM$4,DAT!$C$9:$AD$20,12)</f>
        <v>24926.369084570528</v>
      </c>
      <c r="AN31" s="119">
        <f>HLOOKUP(AN$4,DAT!$C$9:$AD$20,12)</f>
        <v>24926.369084570528</v>
      </c>
      <c r="AO31" s="119">
        <f>HLOOKUP(AO$4,DAT!$C$9:$AD$20,12)</f>
        <v>24926.369084570528</v>
      </c>
      <c r="AP31" s="119">
        <f>HLOOKUP(AP$4,DAT!$C$9:$AD$20,12)</f>
        <v>24926.369084570528</v>
      </c>
      <c r="AQ31" s="119">
        <f>HLOOKUP(AQ$4,DAT!$C$9:$AD$20,12)</f>
        <v>24926.369084570528</v>
      </c>
      <c r="AR31" s="119">
        <f>HLOOKUP(AR$4,DAT!$C$9:$AD$20,12)</f>
        <v>24926.369084570528</v>
      </c>
      <c r="AS31" s="119">
        <f>HLOOKUP(AS$4,DAT!$C$9:$AD$20,12)</f>
        <v>24926.369084570528</v>
      </c>
      <c r="AT31" s="119">
        <f>HLOOKUP(AT$4,DAT!$C$9:$AD$20,12)</f>
        <v>24926.369084570528</v>
      </c>
      <c r="AU31" s="119">
        <f>HLOOKUP(AU$4,DAT!$C$9:$AD$20,12)</f>
        <v>24926.369084570528</v>
      </c>
      <c r="AV31" s="119">
        <f>HLOOKUP(AV$4,DAT!$C$9:$AD$20,12)</f>
        <v>24926.369084570528</v>
      </c>
      <c r="AW31" s="119">
        <f>HLOOKUP(AW$4,DAT!$C$9:$AD$20,12)</f>
        <v>24926.369084570528</v>
      </c>
      <c r="AX31" s="119">
        <f>HLOOKUP(AX$4,DAT!$C$9:$AD$20,12)</f>
        <v>27162.07321503399</v>
      </c>
      <c r="AY31" s="119">
        <f>HLOOKUP(AY$4,DAT!$C$9:$AD$20,12)</f>
        <v>27162.07321503399</v>
      </c>
      <c r="AZ31" s="119">
        <f>HLOOKUP(AZ$4,DAT!$C$9:$AD$20,12)</f>
        <v>27162.07321503399</v>
      </c>
      <c r="BA31" s="119">
        <f>HLOOKUP(BA$4,DAT!$C$9:$AD$20,12)</f>
        <v>27162.07321503399</v>
      </c>
      <c r="BB31" s="119">
        <f>HLOOKUP(BB$4,DAT!$C$9:$AD$20,12)</f>
        <v>27162.07321503399</v>
      </c>
      <c r="BC31" s="119">
        <f>HLOOKUP(BC$4,DAT!$C$9:$AD$20,12)</f>
        <v>27162.07321503399</v>
      </c>
      <c r="BD31" s="119">
        <f>HLOOKUP(BD$4,DAT!$C$9:$AD$20,12)</f>
        <v>27162.07321503399</v>
      </c>
      <c r="BE31" s="119">
        <f>HLOOKUP(BE$4,DAT!$C$9:$AD$20,12)</f>
        <v>27162.07321503399</v>
      </c>
      <c r="BF31" s="119">
        <f>HLOOKUP(BF$4,DAT!$C$9:$AD$20,12)</f>
        <v>27162.07321503399</v>
      </c>
      <c r="BG31" s="119">
        <f>HLOOKUP(BG$4,DAT!$C$9:$AD$20,12)</f>
        <v>27162.07321503399</v>
      </c>
      <c r="BH31" s="119">
        <f>HLOOKUP(BH$4,DAT!$C$9:$AD$20,12)</f>
        <v>27162.07321503399</v>
      </c>
      <c r="BI31" s="119">
        <f>HLOOKUP(BI$4,DAT!$C$9:$AD$20,12)</f>
        <v>27162.07321503399</v>
      </c>
      <c r="BJ31" s="119">
        <f>HLOOKUP(BJ$4,DAT!$C$9:$AD$20,12)</f>
        <v>27162.07321503399</v>
      </c>
      <c r="BK31" s="119">
        <f>HLOOKUP(BK$4,DAT!$C$9:$AD$20,12)</f>
        <v>27162.07321503399</v>
      </c>
      <c r="BL31" s="119">
        <f>HLOOKUP(BL$4,DAT!$C$9:$AD$20,12)</f>
        <v>27162.07321503399</v>
      </c>
      <c r="BM31" s="119">
        <f>HLOOKUP(BM$4,DAT!$C$9:$AD$20,12)</f>
        <v>27162.07321503399</v>
      </c>
      <c r="BN31" s="119">
        <f>HLOOKUP(BN$4,DAT!$C$9:$AD$20,12)</f>
        <v>27162.07321503399</v>
      </c>
      <c r="BO31" s="119">
        <f>HLOOKUP(BO$4,DAT!$C$9:$AD$20,12)</f>
        <v>27162.07321503399</v>
      </c>
      <c r="BP31" s="119">
        <f>HLOOKUP(BP$4,DAT!$C$9:$AD$20,12)</f>
        <v>27162.07321503399</v>
      </c>
      <c r="BQ31" s="119">
        <f>HLOOKUP(BQ$4,DAT!$C$9:$AD$20,12)</f>
        <v>27162.07321503399</v>
      </c>
      <c r="BR31" s="119">
        <f>HLOOKUP(BR$4,DAT!$C$9:$AD$20,12)</f>
        <v>27162.07321503399</v>
      </c>
      <c r="BS31" s="119">
        <f>HLOOKUP(BS$4,DAT!$C$9:$AD$20,12)</f>
        <v>27162.07321503399</v>
      </c>
      <c r="BT31" s="119">
        <f>HLOOKUP(BT$4,DAT!$C$9:$AD$20,12)</f>
        <v>27162.07321503399</v>
      </c>
      <c r="BU31" s="119">
        <f>HLOOKUP(BU$4,DAT!$C$9:$AD$20,12)</f>
        <v>27162.07321503399</v>
      </c>
      <c r="BV31" s="119">
        <f>HLOOKUP(BV$4,DAT!$C$9:$AD$20,12)</f>
        <v>27162.07321503399</v>
      </c>
      <c r="BW31" s="119">
        <f>HLOOKUP(BW$4,DAT!$C$9:$AD$20,12)</f>
        <v>27162.07321503399</v>
      </c>
      <c r="BX31" s="119">
        <f>HLOOKUP(BX$4,DAT!$C$9:$AD$20,12)</f>
        <v>27162.07321503399</v>
      </c>
      <c r="BY31" s="119">
        <f>HLOOKUP(BY$4,DAT!$C$9:$AD$20,12)</f>
        <v>27162.07321503399</v>
      </c>
      <c r="BZ31" s="119">
        <f>HLOOKUP(BZ$4,DAT!$C$9:$AD$20,12)</f>
        <v>27162.07321503399</v>
      </c>
      <c r="CA31" s="119">
        <f>HLOOKUP(CA$4,DAT!$C$9:$AD$20,12)</f>
        <v>27162.07321503399</v>
      </c>
      <c r="CB31" s="119">
        <f>HLOOKUP(CB$4,DAT!$C$9:$AD$20,12)</f>
        <v>27162.07321503399</v>
      </c>
      <c r="CC31" s="119">
        <f>HLOOKUP(CC$4,DAT!$C$9:$AD$20,12)</f>
        <v>27162.07321503399</v>
      </c>
      <c r="CD31" s="119">
        <f>HLOOKUP(CD$4,DAT!$C$9:$AD$20,12)</f>
        <v>27162.07321503399</v>
      </c>
      <c r="CE31" s="119">
        <f>HLOOKUP(CE$4,DAT!$C$9:$AD$20,12)</f>
        <v>27162.07321503399</v>
      </c>
      <c r="CF31" s="119">
        <f>HLOOKUP(CF$4,DAT!$C$9:$AD$20,12)</f>
        <v>27162.07321503399</v>
      </c>
      <c r="CG31" s="119">
        <f>HLOOKUP(CG$4,DAT!$C$9:$AD$20,12)</f>
        <v>23086.675009844494</v>
      </c>
      <c r="CH31" s="119">
        <f>HLOOKUP(CH$4,DAT!$C$9:$AD$20,12)</f>
        <v>23086.675009844494</v>
      </c>
      <c r="CI31" s="119">
        <f>HLOOKUP(CI$4,DAT!$C$9:$AD$20,12)</f>
        <v>23086.675009844494</v>
      </c>
      <c r="CJ31" s="119">
        <f>HLOOKUP(CJ$4,DAT!$C$9:$AD$20,12)</f>
        <v>23086.675009844494</v>
      </c>
      <c r="CK31" s="119">
        <f>HLOOKUP(CK$4,DAT!$C$9:$AD$20,12)</f>
        <v>23086.675009844494</v>
      </c>
      <c r="CL31" s="119">
        <f>HLOOKUP(CL$4,DAT!$C$9:$AD$20,12)</f>
        <v>23086.675009844494</v>
      </c>
      <c r="CM31" s="119">
        <f>HLOOKUP(CM$4,DAT!$C$9:$AD$20,12)</f>
        <v>23086.675009844494</v>
      </c>
      <c r="CN31" s="119">
        <f>HLOOKUP(CN$4,DAT!$C$9:$AD$20,12)</f>
        <v>23086.675009844494</v>
      </c>
    </row>
    <row r="32" spans="1:92">
      <c r="A32" s="98" t="s">
        <v>96</v>
      </c>
      <c r="B32" s="98" t="s">
        <v>54</v>
      </c>
      <c r="C32" s="98" t="s">
        <v>67</v>
      </c>
      <c r="D32" s="98" t="s">
        <v>74</v>
      </c>
      <c r="E32" s="98" t="s">
        <v>95</v>
      </c>
      <c r="F32" s="98">
        <v>1</v>
      </c>
      <c r="G32" s="98">
        <v>1</v>
      </c>
      <c r="H32" s="119">
        <f>HLOOKUP(H$4,DAT!$C$9:$AD$24,16)</f>
        <v>31490.337712313903</v>
      </c>
      <c r="I32" s="119">
        <f>HLOOKUP(I$4,DAT!$C$9:$AD$24,16)</f>
        <v>31490.337712313903</v>
      </c>
      <c r="J32" s="119">
        <f>HLOOKUP(J$4,DAT!$C$9:$AD$24,16)</f>
        <v>31490.337712313903</v>
      </c>
      <c r="K32" s="119">
        <f>HLOOKUP(K$4,DAT!$C$9:$AD$24,16)</f>
        <v>31490.337712313903</v>
      </c>
      <c r="L32" s="119">
        <f>HLOOKUP(L$4,DAT!$C$9:$AD$24,16)</f>
        <v>31490.337712313903</v>
      </c>
      <c r="M32" s="119">
        <f>HLOOKUP(M$4,DAT!$C$9:$AD$24,16)</f>
        <v>31490.337712313903</v>
      </c>
      <c r="N32" s="119">
        <f>HLOOKUP(N$4,DAT!$C$9:$AD$24,16)</f>
        <v>31490.337712313903</v>
      </c>
      <c r="O32" s="119">
        <f>HLOOKUP(O$4,DAT!$C$9:$AD$24,16)</f>
        <v>31490.337712313903</v>
      </c>
      <c r="P32" s="119">
        <f>HLOOKUP(P$4,DAT!$C$9:$AD$24,16)</f>
        <v>31490.337712313903</v>
      </c>
      <c r="Q32" s="119">
        <f>HLOOKUP(Q$4,DAT!$C$9:$AD$24,16)</f>
        <v>31490.337712313903</v>
      </c>
      <c r="R32" s="119">
        <f>HLOOKUP(R$4,DAT!$C$9:$AD$24,16)</f>
        <v>31490.337712313903</v>
      </c>
      <c r="S32" s="119">
        <f>HLOOKUP(S$4,DAT!$C$9:$AD$24,16)</f>
        <v>31490.337712313903</v>
      </c>
      <c r="T32" s="119">
        <f>HLOOKUP(T$4,DAT!$C$9:$AD$24,16)</f>
        <v>31490.337712313903</v>
      </c>
      <c r="U32" s="119">
        <f>HLOOKUP(U$4,DAT!$C$9:$AD$24,16)</f>
        <v>31490.337712313903</v>
      </c>
      <c r="V32" s="119">
        <f>HLOOKUP(V$4,DAT!$C$9:$AD$24,16)</f>
        <v>32268.979382094363</v>
      </c>
      <c r="W32" s="119">
        <f>HLOOKUP(W$4,DAT!$C$9:$AD$24,16)</f>
        <v>32268.979382094363</v>
      </c>
      <c r="X32" s="119">
        <f>HLOOKUP(X$4,DAT!$C$9:$AD$24,16)</f>
        <v>32268.979382094363</v>
      </c>
      <c r="Y32" s="119">
        <f>HLOOKUP(Y$4,DAT!$C$9:$AD$24,16)</f>
        <v>32268.979382094363</v>
      </c>
      <c r="Z32" s="119">
        <f>HLOOKUP(Z$4,DAT!$C$9:$AD$24,16)</f>
        <v>32268.979382094363</v>
      </c>
      <c r="AA32" s="119">
        <f>HLOOKUP(AA$4,DAT!$C$9:$AD$24,16)</f>
        <v>32268.979382094363</v>
      </c>
      <c r="AB32" s="119">
        <f>HLOOKUP(AB$4,DAT!$C$9:$AD$24,16)</f>
        <v>32268.979382094363</v>
      </c>
      <c r="AC32" s="119">
        <f>HLOOKUP(AC$4,DAT!$C$9:$AD$24,16)</f>
        <v>32445.678099324366</v>
      </c>
      <c r="AD32" s="119">
        <f>HLOOKUP(AD$4,DAT!$C$9:$AD$24,16)</f>
        <v>32445.678099324366</v>
      </c>
      <c r="AE32" s="119">
        <f>HLOOKUP(AE$4,DAT!$C$9:$AD$24,16)</f>
        <v>32445.678099324366</v>
      </c>
      <c r="AF32" s="119">
        <f>HLOOKUP(AF$4,DAT!$C$9:$AD$24,16)</f>
        <v>32445.678099324366</v>
      </c>
      <c r="AG32" s="119">
        <f>HLOOKUP(AG$4,DAT!$C$9:$AD$24,16)</f>
        <v>32445.678099324366</v>
      </c>
      <c r="AH32" s="119">
        <f>HLOOKUP(AH$4,DAT!$C$9:$AD$24,16)</f>
        <v>32445.678099324366</v>
      </c>
      <c r="AI32" s="119">
        <f>HLOOKUP(AI$4,DAT!$C$9:$AD$24,16)</f>
        <v>32445.678099324366</v>
      </c>
      <c r="AJ32" s="119">
        <f>HLOOKUP(AJ$4,DAT!$C$9:$AD$24,16)</f>
        <v>32445.678099324366</v>
      </c>
      <c r="AK32" s="119">
        <f>HLOOKUP(AK$4,DAT!$C$9:$AD$24,16)</f>
        <v>32445.678099324366</v>
      </c>
      <c r="AL32" s="119">
        <f>HLOOKUP(AL$4,DAT!$C$9:$AD$24,16)</f>
        <v>32445.678099324366</v>
      </c>
      <c r="AM32" s="119">
        <f>HLOOKUP(AM$4,DAT!$C$9:$AD$24,16)</f>
        <v>32445.678099324366</v>
      </c>
      <c r="AN32" s="119">
        <f>HLOOKUP(AN$4,DAT!$C$9:$AD$24,16)</f>
        <v>32445.678099324366</v>
      </c>
      <c r="AO32" s="119">
        <f>HLOOKUP(AO$4,DAT!$C$9:$AD$24,16)</f>
        <v>32445.678099324366</v>
      </c>
      <c r="AP32" s="119">
        <f>HLOOKUP(AP$4,DAT!$C$9:$AD$24,16)</f>
        <v>32445.678099324366</v>
      </c>
      <c r="AQ32" s="119">
        <f>HLOOKUP(AQ$4,DAT!$C$9:$AD$24,16)</f>
        <v>32445.678099324366</v>
      </c>
      <c r="AR32" s="119">
        <f>HLOOKUP(AR$4,DAT!$C$9:$AD$24,16)</f>
        <v>32445.678099324366</v>
      </c>
      <c r="AS32" s="119">
        <f>HLOOKUP(AS$4,DAT!$C$9:$AD$24,16)</f>
        <v>32445.678099324366</v>
      </c>
      <c r="AT32" s="119">
        <f>HLOOKUP(AT$4,DAT!$C$9:$AD$24,16)</f>
        <v>32445.678099324366</v>
      </c>
      <c r="AU32" s="119">
        <f>HLOOKUP(AU$4,DAT!$C$9:$AD$24,16)</f>
        <v>32445.678099324366</v>
      </c>
      <c r="AV32" s="119">
        <f>HLOOKUP(AV$4,DAT!$C$9:$AD$24,16)</f>
        <v>32445.678099324366</v>
      </c>
      <c r="AW32" s="119">
        <f>HLOOKUP(AW$4,DAT!$C$9:$AD$24,16)</f>
        <v>32445.678099324366</v>
      </c>
      <c r="AX32" s="119">
        <f>HLOOKUP(AX$4,DAT!$C$9:$AD$24,16)</f>
        <v>32848.584448230671</v>
      </c>
      <c r="AY32" s="119">
        <f>HLOOKUP(AY$4,DAT!$C$9:$AD$24,16)</f>
        <v>32848.584448230671</v>
      </c>
      <c r="AZ32" s="119">
        <f>HLOOKUP(AZ$4,DAT!$C$9:$AD$24,16)</f>
        <v>32848.584448230671</v>
      </c>
      <c r="BA32" s="119">
        <f>HLOOKUP(BA$4,DAT!$C$9:$AD$24,16)</f>
        <v>32848.584448230671</v>
      </c>
      <c r="BB32" s="119">
        <f>HLOOKUP(BB$4,DAT!$C$9:$AD$24,16)</f>
        <v>32848.584448230671</v>
      </c>
      <c r="BC32" s="119">
        <f>HLOOKUP(BC$4,DAT!$C$9:$AD$24,16)</f>
        <v>32848.584448230671</v>
      </c>
      <c r="BD32" s="119">
        <f>HLOOKUP(BD$4,DAT!$C$9:$AD$24,16)</f>
        <v>32848.584448230671</v>
      </c>
      <c r="BE32" s="119">
        <f>HLOOKUP(BE$4,DAT!$C$9:$AD$24,16)</f>
        <v>32872.149252516669</v>
      </c>
      <c r="BF32" s="119">
        <f>HLOOKUP(BF$4,DAT!$C$9:$AD$24,16)</f>
        <v>32872.149252516669</v>
      </c>
      <c r="BG32" s="119">
        <f>HLOOKUP(BG$4,DAT!$C$9:$AD$24,16)</f>
        <v>32872.149252516669</v>
      </c>
      <c r="BH32" s="119">
        <f>HLOOKUP(BH$4,DAT!$C$9:$AD$24,16)</f>
        <v>32872.149252516669</v>
      </c>
      <c r="BI32" s="119">
        <f>HLOOKUP(BI$4,DAT!$C$9:$AD$24,16)</f>
        <v>32872.149252516669</v>
      </c>
      <c r="BJ32" s="119">
        <f>HLOOKUP(BJ$4,DAT!$C$9:$AD$24,16)</f>
        <v>32872.149252516669</v>
      </c>
      <c r="BK32" s="119">
        <f>HLOOKUP(BK$4,DAT!$C$9:$AD$24,16)</f>
        <v>32872.149252516669</v>
      </c>
      <c r="BL32" s="119">
        <f>HLOOKUP(BL$4,DAT!$C$9:$AD$24,16)</f>
        <v>32872.149252516669</v>
      </c>
      <c r="BM32" s="119">
        <f>HLOOKUP(BM$4,DAT!$C$9:$AD$24,16)</f>
        <v>32872.149252516669</v>
      </c>
      <c r="BN32" s="119">
        <f>HLOOKUP(BN$4,DAT!$C$9:$AD$24,16)</f>
        <v>32872.149252516669</v>
      </c>
      <c r="BO32" s="119">
        <f>HLOOKUP(BO$4,DAT!$C$9:$AD$24,16)</f>
        <v>32872.149252516669</v>
      </c>
      <c r="BP32" s="119">
        <f>HLOOKUP(BP$4,DAT!$C$9:$AD$24,16)</f>
        <v>32872.149252516669</v>
      </c>
      <c r="BQ32" s="119">
        <f>HLOOKUP(BQ$4,DAT!$C$9:$AD$24,16)</f>
        <v>32872.149252516669</v>
      </c>
      <c r="BR32" s="119">
        <f>HLOOKUP(BR$4,DAT!$C$9:$AD$24,16)</f>
        <v>32872.149252516669</v>
      </c>
      <c r="BS32" s="119">
        <f>HLOOKUP(BS$4,DAT!$C$9:$AD$24,16)</f>
        <v>32872.149252516669</v>
      </c>
      <c r="BT32" s="119">
        <f>HLOOKUP(BT$4,DAT!$C$9:$AD$24,16)</f>
        <v>32872.149252516669</v>
      </c>
      <c r="BU32" s="119">
        <f>HLOOKUP(BU$4,DAT!$C$9:$AD$24,16)</f>
        <v>32872.149252516669</v>
      </c>
      <c r="BV32" s="119">
        <f>HLOOKUP(BV$4,DAT!$C$9:$AD$24,16)</f>
        <v>32872.149252516669</v>
      </c>
      <c r="BW32" s="119">
        <f>HLOOKUP(BW$4,DAT!$C$9:$AD$24,16)</f>
        <v>32872.149252516669</v>
      </c>
      <c r="BX32" s="119">
        <f>HLOOKUP(BX$4,DAT!$C$9:$AD$24,16)</f>
        <v>32872.149252516669</v>
      </c>
      <c r="BY32" s="119">
        <f>HLOOKUP(BY$4,DAT!$C$9:$AD$24,16)</f>
        <v>32872.149252516669</v>
      </c>
      <c r="BZ32" s="119">
        <f>HLOOKUP(BZ$4,DAT!$C$9:$AD$24,16)</f>
        <v>32872.149252516669</v>
      </c>
      <c r="CA32" s="119">
        <f>HLOOKUP(CA$4,DAT!$C$9:$AD$24,16)</f>
        <v>32872.149252516669</v>
      </c>
      <c r="CB32" s="119">
        <f>HLOOKUP(CB$4,DAT!$C$9:$AD$24,16)</f>
        <v>32872.149252516669</v>
      </c>
      <c r="CC32" s="119">
        <f>HLOOKUP(CC$4,DAT!$C$9:$AD$24,16)</f>
        <v>32872.149252516669</v>
      </c>
      <c r="CD32" s="119">
        <f>HLOOKUP(CD$4,DAT!$C$9:$AD$24,16)</f>
        <v>32872.149252516669</v>
      </c>
      <c r="CE32" s="119">
        <f>HLOOKUP(CE$4,DAT!$C$9:$AD$24,16)</f>
        <v>32872.149252516669</v>
      </c>
      <c r="CF32" s="119">
        <f>HLOOKUP(CF$4,DAT!$C$9:$AD$24,16)</f>
        <v>32872.149252516669</v>
      </c>
      <c r="CG32" s="119">
        <f>HLOOKUP(CG$4,DAT!$C$9:$AD$24,16)</f>
        <v>32174.438350415119</v>
      </c>
      <c r="CH32" s="119">
        <f>HLOOKUP(CH$4,DAT!$C$9:$AD$24,16)</f>
        <v>32174.438350415119</v>
      </c>
      <c r="CI32" s="119">
        <f>HLOOKUP(CI$4,DAT!$C$9:$AD$24,16)</f>
        <v>32174.438350415119</v>
      </c>
      <c r="CJ32" s="119">
        <f>HLOOKUP(CJ$4,DAT!$C$9:$AD$24,16)</f>
        <v>32174.438350415119</v>
      </c>
      <c r="CK32" s="119">
        <f>HLOOKUP(CK$4,DAT!$C$9:$AD$24,16)</f>
        <v>32174.438350415119</v>
      </c>
      <c r="CL32" s="119">
        <f>HLOOKUP(CL$4,DAT!$C$9:$AD$24,16)</f>
        <v>32174.438350415119</v>
      </c>
      <c r="CM32" s="119">
        <f>HLOOKUP(CM$4,DAT!$C$9:$AD$24,16)</f>
        <v>32174.438350415119</v>
      </c>
      <c r="CN32" s="119">
        <f>HLOOKUP(CN$4,DAT!$C$9:$AD$24,16)</f>
        <v>32174.438350415119</v>
      </c>
    </row>
    <row r="33" spans="1:92">
      <c r="A33" s="92" t="s">
        <v>53</v>
      </c>
      <c r="B33" s="92" t="s">
        <v>53</v>
      </c>
      <c r="C33" s="98" t="s">
        <v>67</v>
      </c>
      <c r="D33" s="98" t="s">
        <v>74</v>
      </c>
      <c r="E33" s="92" t="s">
        <v>91</v>
      </c>
      <c r="F33" s="92">
        <v>1</v>
      </c>
      <c r="G33" s="92">
        <v>1</v>
      </c>
      <c r="H33" s="93">
        <f>'NHS nonsymptomatic'!$C$8</f>
        <v>22775.323067746798</v>
      </c>
      <c r="I33" s="93">
        <f>'NHS nonsymptomatic'!$C$8</f>
        <v>22775.323067746798</v>
      </c>
      <c r="J33" s="93">
        <f>'NHS nonsymptomatic'!$C$8</f>
        <v>22775.323067746798</v>
      </c>
      <c r="K33" s="93">
        <f>'NHS nonsymptomatic'!$C$8</f>
        <v>22775.323067746798</v>
      </c>
      <c r="L33" s="93">
        <f>'NHS nonsymptomatic'!$C$8</f>
        <v>22775.323067746798</v>
      </c>
      <c r="M33" s="93">
        <f>'NHS nonsymptomatic'!$C$8</f>
        <v>22775.323067746798</v>
      </c>
      <c r="N33" s="93">
        <f>'NHS nonsymptomatic'!$C$8</f>
        <v>22775.323067746798</v>
      </c>
      <c r="O33" s="93">
        <f>'NHS nonsymptomatic'!$C$8</f>
        <v>22775.323067746798</v>
      </c>
      <c r="P33" s="93">
        <f>'NHS nonsymptomatic'!$C$8</f>
        <v>22775.323067746798</v>
      </c>
      <c r="Q33" s="93">
        <f>'NHS nonsymptomatic'!$C$8</f>
        <v>22775.323067746798</v>
      </c>
      <c r="R33" s="93">
        <f>'NHS nonsymptomatic'!$C$8</f>
        <v>22775.323067746798</v>
      </c>
      <c r="S33" s="93">
        <f>'NHS nonsymptomatic'!$C$8</f>
        <v>22775.323067746798</v>
      </c>
      <c r="T33" s="93">
        <f>'NHS nonsymptomatic'!$C$8</f>
        <v>22775.323067746798</v>
      </c>
      <c r="U33" s="93">
        <f>'NHS nonsymptomatic'!$C$8</f>
        <v>22775.323067746798</v>
      </c>
      <c r="V33" s="93">
        <f>'NHS nonsymptomatic'!$C$8</f>
        <v>22775.323067746798</v>
      </c>
      <c r="W33" s="93">
        <f>'NHS nonsymptomatic'!$C$8</f>
        <v>22775.323067746798</v>
      </c>
      <c r="X33" s="93">
        <f>'NHS nonsymptomatic'!$C$8</f>
        <v>22775.323067746798</v>
      </c>
      <c r="Y33" s="93">
        <f>'NHS nonsymptomatic'!$C$8</f>
        <v>22775.323067746798</v>
      </c>
      <c r="Z33" s="93">
        <f>'NHS nonsymptomatic'!$C$8</f>
        <v>22775.323067746798</v>
      </c>
      <c r="AA33" s="93">
        <f>'NHS nonsymptomatic'!$C$8</f>
        <v>22775.323067746798</v>
      </c>
      <c r="AB33" s="93">
        <f>'NHS nonsymptomatic'!$C$8</f>
        <v>22775.323067746798</v>
      </c>
      <c r="AC33" s="93">
        <f>'NHS nonsymptomatic'!$C$8</f>
        <v>22775.323067746798</v>
      </c>
      <c r="AD33" s="93">
        <f>'NHS nonsymptomatic'!$C$8</f>
        <v>22775.323067746798</v>
      </c>
      <c r="AE33" s="93">
        <f>'NHS nonsymptomatic'!$C$8</f>
        <v>22775.323067746798</v>
      </c>
      <c r="AF33" s="93">
        <f>'NHS nonsymptomatic'!$C$8</f>
        <v>22775.323067746798</v>
      </c>
      <c r="AG33" s="93">
        <f>'NHS nonsymptomatic'!$C$8</f>
        <v>22775.323067746798</v>
      </c>
      <c r="AH33" s="93">
        <f>'NHS nonsymptomatic'!$C$8</f>
        <v>22775.323067746798</v>
      </c>
      <c r="AI33" s="93">
        <f>'NHS nonsymptomatic'!$C$8</f>
        <v>22775.323067746798</v>
      </c>
      <c r="AJ33" s="93">
        <f>'NHS nonsymptomatic'!$C$8</f>
        <v>22775.323067746798</v>
      </c>
      <c r="AK33" s="93">
        <f>'NHS nonsymptomatic'!$C$8</f>
        <v>22775.323067746798</v>
      </c>
      <c r="AL33" s="93">
        <f>'NHS nonsymptomatic'!$C$8</f>
        <v>22775.323067746798</v>
      </c>
      <c r="AM33" s="93">
        <f>'NHS nonsymptomatic'!$C$8</f>
        <v>22775.323067746798</v>
      </c>
      <c r="AN33" s="93">
        <f>'NHS nonsymptomatic'!$C$8</f>
        <v>22775.323067746798</v>
      </c>
      <c r="AO33" s="93">
        <f>'NHS nonsymptomatic'!$C$8</f>
        <v>22775.323067746798</v>
      </c>
      <c r="AP33" s="93">
        <f>'NHS nonsymptomatic'!$C$8</f>
        <v>22775.323067746798</v>
      </c>
      <c r="AQ33" s="93">
        <f>'NHS nonsymptomatic'!$C$8</f>
        <v>22775.323067746798</v>
      </c>
      <c r="AR33" s="93">
        <f>'NHS nonsymptomatic'!$C$8</f>
        <v>22775.323067746798</v>
      </c>
      <c r="AS33" s="93">
        <f>'NHS nonsymptomatic'!$C$8</f>
        <v>22775.323067746798</v>
      </c>
      <c r="AT33" s="93">
        <f>'NHS nonsymptomatic'!$C$8</f>
        <v>22775.323067746798</v>
      </c>
      <c r="AU33" s="93">
        <f>'NHS nonsymptomatic'!$C$8</f>
        <v>22775.323067746798</v>
      </c>
      <c r="AV33" s="93">
        <f>'NHS nonsymptomatic'!$C$8</f>
        <v>22775.323067746798</v>
      </c>
      <c r="AW33" s="93">
        <f>'NHS nonsymptomatic'!$C$8</f>
        <v>22775.323067746798</v>
      </c>
      <c r="AX33" s="93">
        <f>'NHS nonsymptomatic'!$C$8</f>
        <v>22775.323067746798</v>
      </c>
      <c r="AY33" s="93">
        <f>'NHS nonsymptomatic'!$C$8</f>
        <v>22775.323067746798</v>
      </c>
      <c r="AZ33" s="93">
        <f>'NHS nonsymptomatic'!$C$8</f>
        <v>22775.323067746798</v>
      </c>
      <c r="BA33" s="93">
        <f>'NHS nonsymptomatic'!$C$8</f>
        <v>22775.323067746798</v>
      </c>
      <c r="BB33" s="93">
        <f>'NHS nonsymptomatic'!$C$8</f>
        <v>22775.323067746798</v>
      </c>
      <c r="BC33" s="93">
        <f>'NHS nonsymptomatic'!$C$8</f>
        <v>22775.323067746798</v>
      </c>
      <c r="BD33" s="93">
        <f>'NHS nonsymptomatic'!$C$8</f>
        <v>22775.323067746798</v>
      </c>
      <c r="BE33" s="93">
        <f>'NHS nonsymptomatic'!$C$8</f>
        <v>22775.323067746798</v>
      </c>
      <c r="BF33" s="93">
        <f>'NHS nonsymptomatic'!$C$8</f>
        <v>22775.323067746798</v>
      </c>
      <c r="BG33" s="93">
        <f>'NHS nonsymptomatic'!$C$8</f>
        <v>22775.323067746798</v>
      </c>
      <c r="BH33" s="93">
        <f>'NHS nonsymptomatic'!$C$8</f>
        <v>22775.323067746798</v>
      </c>
      <c r="BI33" s="93">
        <f>'NHS nonsymptomatic'!$C$8</f>
        <v>22775.323067746798</v>
      </c>
      <c r="BJ33" s="93">
        <f>'NHS nonsymptomatic'!$C$8</f>
        <v>22775.323067746798</v>
      </c>
      <c r="BK33" s="93">
        <f>'NHS nonsymptomatic'!$C$8</f>
        <v>22775.323067746798</v>
      </c>
      <c r="BL33" s="93">
        <f>'NHS nonsymptomatic'!$C$8</f>
        <v>22775.323067746798</v>
      </c>
      <c r="BM33" s="93">
        <f>'NHS nonsymptomatic'!$C$8</f>
        <v>22775.323067746798</v>
      </c>
      <c r="BN33" s="93">
        <f>'NHS nonsymptomatic'!$C$8</f>
        <v>22775.323067746798</v>
      </c>
      <c r="BO33" s="93">
        <f>'NHS nonsymptomatic'!$C$8</f>
        <v>22775.323067746798</v>
      </c>
      <c r="BP33" s="93">
        <f>'NHS nonsymptomatic'!$C$8</f>
        <v>22775.323067746798</v>
      </c>
      <c r="BQ33" s="93">
        <f>'NHS nonsymptomatic'!$C$8</f>
        <v>22775.323067746798</v>
      </c>
      <c r="BR33" s="93">
        <f>'NHS nonsymptomatic'!$C$8</f>
        <v>22775.323067746798</v>
      </c>
      <c r="BS33" s="93">
        <f>'NHS nonsymptomatic'!$C$8</f>
        <v>22775.323067746798</v>
      </c>
      <c r="BT33" s="93">
        <f>'NHS nonsymptomatic'!$C$8</f>
        <v>22775.323067746798</v>
      </c>
      <c r="BU33" s="93">
        <f>'NHS nonsymptomatic'!$C$8</f>
        <v>22775.323067746798</v>
      </c>
      <c r="BV33" s="93">
        <f>'NHS nonsymptomatic'!$C$8</f>
        <v>22775.323067746798</v>
      </c>
      <c r="BW33" s="93">
        <f>'NHS nonsymptomatic'!$C$8</f>
        <v>22775.323067746798</v>
      </c>
      <c r="BX33" s="93">
        <f>'NHS nonsymptomatic'!$C$8</f>
        <v>22775.323067746798</v>
      </c>
      <c r="BY33" s="93">
        <f>'NHS nonsymptomatic'!$C$8</f>
        <v>22775.323067746798</v>
      </c>
      <c r="BZ33" s="93">
        <f>'NHS nonsymptomatic'!$C$8</f>
        <v>22775.323067746798</v>
      </c>
      <c r="CA33" s="93">
        <f>'NHS nonsymptomatic'!$C$8</f>
        <v>22775.323067746798</v>
      </c>
      <c r="CB33" s="93">
        <f>'NHS nonsymptomatic'!$C$8</f>
        <v>22775.323067746798</v>
      </c>
      <c r="CC33" s="93">
        <f>'NHS nonsymptomatic'!$C$8</f>
        <v>22775.323067746798</v>
      </c>
      <c r="CD33" s="93">
        <f>'NHS nonsymptomatic'!$C$8</f>
        <v>22775.323067746798</v>
      </c>
      <c r="CE33" s="93">
        <f>'NHS nonsymptomatic'!$C$8</f>
        <v>22775.323067746798</v>
      </c>
      <c r="CF33" s="93">
        <f>'NHS nonsymptomatic'!$C$8</f>
        <v>22775.323067746798</v>
      </c>
      <c r="CG33" s="93">
        <f>'NHS nonsymptomatic'!$C$8</f>
        <v>22775.323067746798</v>
      </c>
      <c r="CH33" s="93">
        <f>'NHS nonsymptomatic'!$C$8</f>
        <v>22775.323067746798</v>
      </c>
      <c r="CI33" s="93">
        <f>'NHS nonsymptomatic'!$C$8</f>
        <v>22775.323067746798</v>
      </c>
      <c r="CJ33" s="93">
        <f>'NHS nonsymptomatic'!$C$8</f>
        <v>22775.323067746798</v>
      </c>
      <c r="CK33" s="93">
        <f>'NHS nonsymptomatic'!$C$8</f>
        <v>22775.323067746798</v>
      </c>
      <c r="CL33" s="93">
        <f>'NHS nonsymptomatic'!$C$8</f>
        <v>22775.323067746798</v>
      </c>
      <c r="CM33" s="93">
        <f>'NHS nonsymptomatic'!$C$8</f>
        <v>22775.323067746798</v>
      </c>
      <c r="CN33" s="93">
        <f>'NHS nonsymptomatic'!$C$8</f>
        <v>22775.323067746798</v>
      </c>
    </row>
    <row r="34" spans="1:92">
      <c r="A34" s="95" t="s">
        <v>97</v>
      </c>
      <c r="B34" s="96"/>
      <c r="C34" s="96"/>
      <c r="D34" s="96"/>
      <c r="E34" s="95"/>
      <c r="F34" s="95"/>
      <c r="G34" s="95"/>
      <c r="H34" s="97" t="e">
        <f t="shared" ref="H34:AW34" si="1">SUMIFS(H5:H33,$F$5:$F$33,1)</f>
        <v>#REF!</v>
      </c>
      <c r="I34" s="97" t="e">
        <f t="shared" si="1"/>
        <v>#REF!</v>
      </c>
      <c r="J34" s="97" t="e">
        <f t="shared" si="1"/>
        <v>#REF!</v>
      </c>
      <c r="K34" s="97" t="e">
        <f t="shared" si="1"/>
        <v>#REF!</v>
      </c>
      <c r="L34" s="97" t="e">
        <f t="shared" si="1"/>
        <v>#REF!</v>
      </c>
      <c r="M34" s="97" t="e">
        <f t="shared" si="1"/>
        <v>#REF!</v>
      </c>
      <c r="N34" s="97" t="e">
        <f t="shared" si="1"/>
        <v>#REF!</v>
      </c>
      <c r="O34" s="97" t="e">
        <f t="shared" si="1"/>
        <v>#REF!</v>
      </c>
      <c r="P34" s="97" t="e">
        <f t="shared" si="1"/>
        <v>#REF!</v>
      </c>
      <c r="Q34" s="97" t="e">
        <f t="shared" si="1"/>
        <v>#REF!</v>
      </c>
      <c r="R34" s="97" t="e">
        <f t="shared" si="1"/>
        <v>#REF!</v>
      </c>
      <c r="S34" s="97" t="e">
        <f>SUMIFS(S5:S33,$F$5:$F$33,1)</f>
        <v>#REF!</v>
      </c>
      <c r="T34" s="97" t="e">
        <f t="shared" si="1"/>
        <v>#REF!</v>
      </c>
      <c r="U34" s="97" t="e">
        <f t="shared" si="1"/>
        <v>#REF!</v>
      </c>
      <c r="V34" s="97" t="e">
        <f t="shared" si="1"/>
        <v>#REF!</v>
      </c>
      <c r="W34" s="97" t="e">
        <f t="shared" si="1"/>
        <v>#REF!</v>
      </c>
      <c r="X34" s="97" t="e">
        <f t="shared" si="1"/>
        <v>#REF!</v>
      </c>
      <c r="Y34" s="97" t="e">
        <f t="shared" si="1"/>
        <v>#REF!</v>
      </c>
      <c r="Z34" s="97" t="e">
        <f t="shared" si="1"/>
        <v>#REF!</v>
      </c>
      <c r="AA34" s="97" t="e">
        <f t="shared" si="1"/>
        <v>#REF!</v>
      </c>
      <c r="AB34" s="97" t="e">
        <f>SUMIFS(AB5:AB33,$F$5:$F$33,1)</f>
        <v>#REF!</v>
      </c>
      <c r="AC34" s="97" t="e">
        <f t="shared" si="1"/>
        <v>#REF!</v>
      </c>
      <c r="AD34" s="97" t="e">
        <f t="shared" si="1"/>
        <v>#REF!</v>
      </c>
      <c r="AE34" s="97" t="e">
        <f t="shared" si="1"/>
        <v>#REF!</v>
      </c>
      <c r="AF34" s="97" t="e">
        <f t="shared" si="1"/>
        <v>#REF!</v>
      </c>
      <c r="AG34" s="97" t="e">
        <f t="shared" si="1"/>
        <v>#REF!</v>
      </c>
      <c r="AH34" s="97" t="e">
        <f t="shared" si="1"/>
        <v>#REF!</v>
      </c>
      <c r="AI34" s="97" t="e">
        <f t="shared" si="1"/>
        <v>#REF!</v>
      </c>
      <c r="AJ34" s="97" t="e">
        <f t="shared" si="1"/>
        <v>#REF!</v>
      </c>
      <c r="AK34" s="97" t="e">
        <f t="shared" si="1"/>
        <v>#REF!</v>
      </c>
      <c r="AL34" s="97" t="e">
        <f t="shared" si="1"/>
        <v>#REF!</v>
      </c>
      <c r="AM34" s="97" t="e">
        <f t="shared" si="1"/>
        <v>#REF!</v>
      </c>
      <c r="AN34" s="97" t="e">
        <f t="shared" si="1"/>
        <v>#REF!</v>
      </c>
      <c r="AO34" s="97" t="e">
        <f t="shared" si="1"/>
        <v>#REF!</v>
      </c>
      <c r="AP34" s="97" t="e">
        <f t="shared" si="1"/>
        <v>#REF!</v>
      </c>
      <c r="AQ34" s="97" t="e">
        <f t="shared" si="1"/>
        <v>#REF!</v>
      </c>
      <c r="AR34" s="97" t="e">
        <f t="shared" si="1"/>
        <v>#REF!</v>
      </c>
      <c r="AS34" s="97" t="e">
        <f t="shared" si="1"/>
        <v>#N/A</v>
      </c>
      <c r="AT34" s="97" t="e">
        <f t="shared" si="1"/>
        <v>#N/A</v>
      </c>
      <c r="AU34" s="97" t="e">
        <f t="shared" si="1"/>
        <v>#N/A</v>
      </c>
      <c r="AV34" s="97" t="e">
        <f t="shared" si="1"/>
        <v>#N/A</v>
      </c>
      <c r="AW34" s="97">
        <f t="shared" si="1"/>
        <v>289568.96563444368</v>
      </c>
      <c r="AX34" s="97">
        <f t="shared" ref="AX34:CN34" si="2">SUMIFS(AX5:AX33,$F$5:$F$33,1)</f>
        <v>285873.46299102006</v>
      </c>
      <c r="AY34" s="97">
        <f t="shared" si="2"/>
        <v>349902.27780205116</v>
      </c>
      <c r="AZ34" s="97">
        <f t="shared" si="2"/>
        <v>407002.65668805462</v>
      </c>
      <c r="BA34" s="97">
        <f t="shared" si="2"/>
        <v>417885.82380379637</v>
      </c>
      <c r="BB34" s="97">
        <f t="shared" si="2"/>
        <v>407461.64074261056</v>
      </c>
      <c r="BC34" s="97">
        <f t="shared" si="2"/>
        <v>390436.21804929781</v>
      </c>
      <c r="BD34" s="97">
        <f t="shared" si="2"/>
        <v>316205.7025130291</v>
      </c>
      <c r="BE34" s="97">
        <f t="shared" si="2"/>
        <v>307550.10319580074</v>
      </c>
      <c r="BF34" s="97">
        <f t="shared" si="2"/>
        <v>368975.51565184427</v>
      </c>
      <c r="BG34" s="97">
        <f t="shared" si="2"/>
        <v>422732.11615051446</v>
      </c>
      <c r="BH34" s="97">
        <f t="shared" si="2"/>
        <v>430944.34733931726</v>
      </c>
      <c r="BI34" s="97">
        <f t="shared" si="2"/>
        <v>424481.75109426212</v>
      </c>
      <c r="BJ34" s="97">
        <f t="shared" si="2"/>
        <v>411513.20566858357</v>
      </c>
      <c r="BK34" s="97">
        <f t="shared" si="2"/>
        <v>341398.57792419509</v>
      </c>
      <c r="BL34" s="97">
        <f t="shared" si="2"/>
        <v>336967.79665009218</v>
      </c>
      <c r="BM34" s="97">
        <f t="shared" si="2"/>
        <v>401958.49362052919</v>
      </c>
      <c r="BN34" s="97">
        <f t="shared" si="2"/>
        <v>459011.06558904058</v>
      </c>
      <c r="BO34" s="97">
        <f t="shared" si="2"/>
        <v>470486.34815036715</v>
      </c>
      <c r="BP34" s="97">
        <f t="shared" si="2"/>
        <v>462968.99825931631</v>
      </c>
      <c r="BQ34" s="97">
        <f t="shared" si="2"/>
        <v>448788.94672209205</v>
      </c>
      <c r="BR34" s="97">
        <f t="shared" si="2"/>
        <v>377534.7490088637</v>
      </c>
      <c r="BS34" s="97">
        <f t="shared" si="2"/>
        <v>371923.42819778022</v>
      </c>
      <c r="BT34" s="97">
        <f t="shared" si="2"/>
        <v>435858.97448378266</v>
      </c>
      <c r="BU34" s="97">
        <f t="shared" si="2"/>
        <v>491695.92864812107</v>
      </c>
      <c r="BV34" s="97">
        <f t="shared" si="2"/>
        <v>501436.6478518545</v>
      </c>
      <c r="BW34" s="97">
        <f t="shared" si="2"/>
        <v>494006.5543583429</v>
      </c>
      <c r="BX34" s="97">
        <f t="shared" si="2"/>
        <v>480109.0774236141</v>
      </c>
      <c r="BY34" s="97">
        <f t="shared" si="2"/>
        <v>409101.7369335785</v>
      </c>
      <c r="BZ34" s="97">
        <f t="shared" si="2"/>
        <v>403875.4005151061</v>
      </c>
      <c r="CA34" s="97">
        <f t="shared" si="2"/>
        <v>467943.62874899374</v>
      </c>
      <c r="CB34" s="97">
        <f t="shared" si="2"/>
        <v>524201.41308024456</v>
      </c>
      <c r="CC34" s="97">
        <f t="shared" si="2"/>
        <v>534118.1832809624</v>
      </c>
      <c r="CD34" s="97">
        <f t="shared" si="2"/>
        <v>523571.70049184858</v>
      </c>
      <c r="CE34" s="97">
        <f t="shared" si="2"/>
        <v>506754.68213714682</v>
      </c>
      <c r="CF34" s="97">
        <f t="shared" si="2"/>
        <v>432575.59219305532</v>
      </c>
      <c r="CG34" s="97">
        <f t="shared" si="2"/>
        <v>418608.63180388534</v>
      </c>
      <c r="CH34" s="97">
        <f t="shared" si="2"/>
        <v>479790.51797158748</v>
      </c>
      <c r="CI34" s="97">
        <f t="shared" si="2"/>
        <v>530198.34975353791</v>
      </c>
      <c r="CJ34" s="97">
        <f t="shared" si="2"/>
        <v>534203.97797152994</v>
      </c>
      <c r="CK34" s="97">
        <f t="shared" si="2"/>
        <v>519985.05655679095</v>
      </c>
      <c r="CL34" s="97">
        <f t="shared" si="2"/>
        <v>499367.55250952055</v>
      </c>
      <c r="CM34" s="97">
        <f t="shared" si="2"/>
        <v>421852.3643554016</v>
      </c>
      <c r="CN34" s="97">
        <f t="shared" si="2"/>
        <v>410224.49482535385</v>
      </c>
    </row>
    <row r="35" spans="1:92">
      <c r="A35" s="113" t="s">
        <v>98</v>
      </c>
      <c r="B35" s="120"/>
      <c r="C35" s="120"/>
      <c r="D35" s="120"/>
      <c r="E35" s="113"/>
      <c r="F35" s="113"/>
      <c r="G35" s="121"/>
      <c r="H35" s="121" t="e">
        <f t="shared" ref="H35:AW35" si="3">SUMIFS(H5:H33,$G$5:$G$33,1)</f>
        <v>#REF!</v>
      </c>
      <c r="I35" s="121" t="e">
        <f t="shared" si="3"/>
        <v>#REF!</v>
      </c>
      <c r="J35" s="121" t="e">
        <f t="shared" si="3"/>
        <v>#REF!</v>
      </c>
      <c r="K35" s="121" t="e">
        <f t="shared" si="3"/>
        <v>#REF!</v>
      </c>
      <c r="L35" s="121" t="e">
        <f t="shared" si="3"/>
        <v>#REF!</v>
      </c>
      <c r="M35" s="121" t="e">
        <f t="shared" si="3"/>
        <v>#REF!</v>
      </c>
      <c r="N35" s="121" t="e">
        <f t="shared" si="3"/>
        <v>#REF!</v>
      </c>
      <c r="O35" s="121" t="e">
        <f t="shared" si="3"/>
        <v>#REF!</v>
      </c>
      <c r="P35" s="121" t="e">
        <f t="shared" si="3"/>
        <v>#REF!</v>
      </c>
      <c r="Q35" s="121" t="e">
        <f t="shared" si="3"/>
        <v>#REF!</v>
      </c>
      <c r="R35" s="121" t="e">
        <f t="shared" si="3"/>
        <v>#REF!</v>
      </c>
      <c r="S35" s="121" t="e">
        <f t="shared" si="3"/>
        <v>#REF!</v>
      </c>
      <c r="T35" s="121" t="e">
        <f>SUMIFS(T5:T33,$G$5:$G$33,1)</f>
        <v>#REF!</v>
      </c>
      <c r="U35" s="121" t="e">
        <f t="shared" si="3"/>
        <v>#REF!</v>
      </c>
      <c r="V35" s="121" t="e">
        <f t="shared" si="3"/>
        <v>#REF!</v>
      </c>
      <c r="W35" s="121" t="e">
        <f t="shared" si="3"/>
        <v>#REF!</v>
      </c>
      <c r="X35" s="121" t="e">
        <f t="shared" si="3"/>
        <v>#REF!</v>
      </c>
      <c r="Y35" s="121" t="e">
        <f t="shared" si="3"/>
        <v>#REF!</v>
      </c>
      <c r="Z35" s="121" t="e">
        <f t="shared" si="3"/>
        <v>#REF!</v>
      </c>
      <c r="AA35" s="121" t="e">
        <f t="shared" si="3"/>
        <v>#REF!</v>
      </c>
      <c r="AB35" s="121" t="e">
        <f>SUMIFS(AB5:AB33,$G$5:$G$33,1)</f>
        <v>#REF!</v>
      </c>
      <c r="AC35" s="121" t="e">
        <f t="shared" si="3"/>
        <v>#REF!</v>
      </c>
      <c r="AD35" s="121" t="e">
        <f t="shared" si="3"/>
        <v>#REF!</v>
      </c>
      <c r="AE35" s="121" t="e">
        <f t="shared" si="3"/>
        <v>#REF!</v>
      </c>
      <c r="AF35" s="121" t="e">
        <f t="shared" si="3"/>
        <v>#REF!</v>
      </c>
      <c r="AG35" s="121" t="e">
        <f t="shared" si="3"/>
        <v>#REF!</v>
      </c>
      <c r="AH35" s="121" t="e">
        <f t="shared" si="3"/>
        <v>#REF!</v>
      </c>
      <c r="AI35" s="121" t="e">
        <f t="shared" si="3"/>
        <v>#REF!</v>
      </c>
      <c r="AJ35" s="121" t="e">
        <f t="shared" si="3"/>
        <v>#REF!</v>
      </c>
      <c r="AK35" s="121" t="e">
        <f t="shared" si="3"/>
        <v>#REF!</v>
      </c>
      <c r="AL35" s="121" t="e">
        <f t="shared" si="3"/>
        <v>#REF!</v>
      </c>
      <c r="AM35" s="121" t="e">
        <f t="shared" si="3"/>
        <v>#REF!</v>
      </c>
      <c r="AN35" s="121" t="e">
        <f t="shared" si="3"/>
        <v>#REF!</v>
      </c>
      <c r="AO35" s="121" t="e">
        <f t="shared" si="3"/>
        <v>#REF!</v>
      </c>
      <c r="AP35" s="121" t="e">
        <f t="shared" si="3"/>
        <v>#REF!</v>
      </c>
      <c r="AQ35" s="121" t="e">
        <f t="shared" si="3"/>
        <v>#REF!</v>
      </c>
      <c r="AR35" s="121" t="e">
        <f t="shared" si="3"/>
        <v>#REF!</v>
      </c>
      <c r="AS35" s="121" t="e">
        <f t="shared" si="3"/>
        <v>#N/A</v>
      </c>
      <c r="AT35" s="121" t="e">
        <f t="shared" si="3"/>
        <v>#N/A</v>
      </c>
      <c r="AU35" s="121" t="e">
        <f t="shared" si="3"/>
        <v>#N/A</v>
      </c>
      <c r="AV35" s="121" t="e">
        <f t="shared" si="3"/>
        <v>#N/A</v>
      </c>
      <c r="AW35" s="121">
        <f t="shared" si="3"/>
        <v>391017.69254475483</v>
      </c>
      <c r="AX35" s="121">
        <f t="shared" ref="AX35:CN35" si="4">SUMIFS(AX5:AX33,$G$5:$G$33,1)</f>
        <v>384656.1248514523</v>
      </c>
      <c r="AY35" s="121">
        <f t="shared" si="4"/>
        <v>445207.47916949634</v>
      </c>
      <c r="AZ35" s="121">
        <f t="shared" si="4"/>
        <v>498816.94474542746</v>
      </c>
      <c r="BA35" s="121">
        <f t="shared" si="4"/>
        <v>506777.33015822392</v>
      </c>
      <c r="BB35" s="121">
        <f t="shared" si="4"/>
        <v>498555.99278880202</v>
      </c>
      <c r="BC35" s="121">
        <f t="shared" si="4"/>
        <v>483648.29311276012</v>
      </c>
      <c r="BD35" s="121">
        <f t="shared" si="4"/>
        <v>411425.90608594602</v>
      </c>
      <c r="BE35" s="121">
        <f t="shared" si="4"/>
        <v>404782.94255210302</v>
      </c>
      <c r="BF35" s="121">
        <f t="shared" si="4"/>
        <v>467855.79501580418</v>
      </c>
      <c r="BG35" s="121">
        <f t="shared" si="4"/>
        <v>523360.21763945196</v>
      </c>
      <c r="BH35" s="121">
        <f t="shared" si="4"/>
        <v>533463.82683129248</v>
      </c>
      <c r="BI35" s="121">
        <f t="shared" si="4"/>
        <v>526120.47713619831</v>
      </c>
      <c r="BJ35" s="121">
        <f t="shared" si="4"/>
        <v>512108.330716411</v>
      </c>
      <c r="BK35" s="121">
        <f t="shared" si="4"/>
        <v>441132.48498158104</v>
      </c>
      <c r="BL35" s="121">
        <f t="shared" si="4"/>
        <v>435828.82357492024</v>
      </c>
      <c r="BM35" s="121">
        <f t="shared" si="4"/>
        <v>500032.66663624492</v>
      </c>
      <c r="BN35" s="121">
        <f>SUMIFS(BN5:BN33,$G$5:$G$33,1)</f>
        <v>556414.50836443936</v>
      </c>
      <c r="BO35" s="121">
        <f t="shared" si="4"/>
        <v>567363.37838930043</v>
      </c>
      <c r="BP35" s="121">
        <f t="shared" si="4"/>
        <v>560832.43008876569</v>
      </c>
      <c r="BQ35" s="121">
        <f t="shared" si="4"/>
        <v>547794.62882787583</v>
      </c>
      <c r="BR35" s="121">
        <f t="shared" si="4"/>
        <v>477950.61848756322</v>
      </c>
      <c r="BS35" s="121">
        <f t="shared" si="4"/>
        <v>473732.28245034581</v>
      </c>
      <c r="BT35" s="121">
        <f t="shared" si="4"/>
        <v>539201.70421866188</v>
      </c>
      <c r="BU35" s="121">
        <f t="shared" si="4"/>
        <v>596671.6607584639</v>
      </c>
      <c r="BV35" s="121">
        <f t="shared" si="4"/>
        <v>608106.89899104356</v>
      </c>
      <c r="BW35" s="121">
        <f t="shared" si="4"/>
        <v>603482.43346923112</v>
      </c>
      <c r="BX35" s="121">
        <f t="shared" si="4"/>
        <v>592390.25347747747</v>
      </c>
      <c r="BY35" s="121">
        <f t="shared" si="4"/>
        <v>524335.09717491618</v>
      </c>
      <c r="BZ35" s="121">
        <f t="shared" si="4"/>
        <v>521978.23071317468</v>
      </c>
      <c r="CA35" s="121">
        <f t="shared" si="4"/>
        <v>588737.80776868563</v>
      </c>
      <c r="CB35" s="121">
        <f t="shared" si="4"/>
        <v>647792.25309438992</v>
      </c>
      <c r="CC35" s="121">
        <f t="shared" si="4"/>
        <v>660508.31234386959</v>
      </c>
      <c r="CD35" s="121">
        <f t="shared" si="4"/>
        <v>656735.53958236799</v>
      </c>
      <c r="CE35" s="121">
        <f t="shared" si="4"/>
        <v>646773.43824491056</v>
      </c>
      <c r="CF35" s="121">
        <f t="shared" si="4"/>
        <v>579372.69017673004</v>
      </c>
      <c r="CG35" s="121">
        <f t="shared" si="4"/>
        <v>572232.19766519032</v>
      </c>
      <c r="CH35" s="121">
        <f t="shared" si="4"/>
        <v>640312.32455541368</v>
      </c>
      <c r="CI35" s="121">
        <f t="shared" si="4"/>
        <v>696052.44708561513</v>
      </c>
      <c r="CJ35" s="121">
        <f t="shared" si="4"/>
        <v>705390.36605185783</v>
      </c>
      <c r="CK35" s="121">
        <f t="shared" si="4"/>
        <v>707662.60263744777</v>
      </c>
      <c r="CL35" s="121">
        <f t="shared" si="4"/>
        <v>703536.25659050618</v>
      </c>
      <c r="CM35" s="121">
        <f t="shared" si="4"/>
        <v>642512.22643671581</v>
      </c>
      <c r="CN35" s="121">
        <f t="shared" si="4"/>
        <v>647375.51490699558</v>
      </c>
    </row>
    <row r="36" spans="1:92" s="94" customFormat="1" ht="14.4">
      <c r="A36" s="99" t="s">
        <v>51</v>
      </c>
      <c r="B36" s="98"/>
      <c r="C36" s="98"/>
      <c r="D36" s="98"/>
      <c r="E36" s="98"/>
      <c r="F36" s="98"/>
      <c r="G36" s="98"/>
      <c r="H36" s="100" t="e">
        <f>SUMIFS(H5:H33,$G$5:$G$33,1,$B$5:$B$33,"Surveillance")</f>
        <v>#REF!</v>
      </c>
      <c r="I36" s="100" t="e">
        <f t="shared" ref="I36:AW36" si="5">SUMIFS(I5:I33,$G$5:$G$33,1,$B$5:$B$33,"Surveillance")</f>
        <v>#REF!</v>
      </c>
      <c r="J36" s="100" t="e">
        <f t="shared" si="5"/>
        <v>#REF!</v>
      </c>
      <c r="K36" s="100" t="e">
        <f t="shared" si="5"/>
        <v>#REF!</v>
      </c>
      <c r="L36" s="100" t="e">
        <f t="shared" si="5"/>
        <v>#REF!</v>
      </c>
      <c r="M36" s="100" t="e">
        <f t="shared" si="5"/>
        <v>#REF!</v>
      </c>
      <c r="N36" s="100" t="e">
        <f t="shared" si="5"/>
        <v>#REF!</v>
      </c>
      <c r="O36" s="100" t="e">
        <f t="shared" si="5"/>
        <v>#REF!</v>
      </c>
      <c r="P36" s="100" t="e">
        <f t="shared" si="5"/>
        <v>#REF!</v>
      </c>
      <c r="Q36" s="100" t="e">
        <f t="shared" si="5"/>
        <v>#REF!</v>
      </c>
      <c r="R36" s="100" t="e">
        <f t="shared" si="5"/>
        <v>#REF!</v>
      </c>
      <c r="S36" s="100" t="e">
        <f t="shared" si="5"/>
        <v>#REF!</v>
      </c>
      <c r="T36" s="100" t="e">
        <f t="shared" si="5"/>
        <v>#REF!</v>
      </c>
      <c r="U36" s="100" t="e">
        <f t="shared" si="5"/>
        <v>#REF!</v>
      </c>
      <c r="V36" s="100" t="e">
        <f t="shared" si="5"/>
        <v>#REF!</v>
      </c>
      <c r="W36" s="100" t="e">
        <f t="shared" si="5"/>
        <v>#REF!</v>
      </c>
      <c r="X36" s="100" t="e">
        <f t="shared" si="5"/>
        <v>#REF!</v>
      </c>
      <c r="Y36" s="100" t="e">
        <f t="shared" si="5"/>
        <v>#REF!</v>
      </c>
      <c r="Z36" s="100" t="e">
        <f t="shared" si="5"/>
        <v>#REF!</v>
      </c>
      <c r="AA36" s="100" t="e">
        <f t="shared" si="5"/>
        <v>#REF!</v>
      </c>
      <c r="AB36" s="100" t="e">
        <f t="shared" si="5"/>
        <v>#REF!</v>
      </c>
      <c r="AC36" s="100" t="e">
        <f t="shared" si="5"/>
        <v>#REF!</v>
      </c>
      <c r="AD36" s="100" t="e">
        <f t="shared" si="5"/>
        <v>#REF!</v>
      </c>
      <c r="AE36" s="100" t="e">
        <f t="shared" si="5"/>
        <v>#REF!</v>
      </c>
      <c r="AF36" s="100" t="e">
        <f>SUMIFS(AF5:AF33,$G$5:$G$33,1,$B$5:$B$33,"Surveillance")</f>
        <v>#REF!</v>
      </c>
      <c r="AG36" s="100" t="e">
        <f t="shared" si="5"/>
        <v>#REF!</v>
      </c>
      <c r="AH36" s="100" t="e">
        <f>SUMIFS(AH5:AH33,$G$5:$G$33,1,$B$5:$B$33,"Surveillance")</f>
        <v>#REF!</v>
      </c>
      <c r="AI36" s="100" t="e">
        <f t="shared" si="5"/>
        <v>#REF!</v>
      </c>
      <c r="AJ36" s="100" t="e">
        <f t="shared" si="5"/>
        <v>#REF!</v>
      </c>
      <c r="AK36" s="100" t="e">
        <f t="shared" si="5"/>
        <v>#REF!</v>
      </c>
      <c r="AL36" s="100" t="e">
        <f t="shared" si="5"/>
        <v>#REF!</v>
      </c>
      <c r="AM36" s="100" t="e">
        <f t="shared" si="5"/>
        <v>#REF!</v>
      </c>
      <c r="AN36" s="100" t="e">
        <f t="shared" si="5"/>
        <v>#REF!</v>
      </c>
      <c r="AO36" s="100" t="e">
        <f t="shared" si="5"/>
        <v>#REF!</v>
      </c>
      <c r="AP36" s="100" t="e">
        <f t="shared" si="5"/>
        <v>#REF!</v>
      </c>
      <c r="AQ36" s="100" t="e">
        <f t="shared" si="5"/>
        <v>#REF!</v>
      </c>
      <c r="AR36" s="100" t="e">
        <f t="shared" si="5"/>
        <v>#REF!</v>
      </c>
      <c r="AS36" s="100">
        <f t="shared" si="5"/>
        <v>20072</v>
      </c>
      <c r="AT36" s="100">
        <f t="shared" si="5"/>
        <v>20643</v>
      </c>
      <c r="AU36" s="100">
        <f t="shared" si="5"/>
        <v>20041</v>
      </c>
      <c r="AV36" s="100">
        <f t="shared" si="5"/>
        <v>28328.885020740854</v>
      </c>
      <c r="AW36" s="100">
        <f t="shared" si="5"/>
        <v>24311.951011204015</v>
      </c>
      <c r="AX36" s="100">
        <f t="shared" ref="AX36:CN36" si="6">SUMIFS(AX5:AX33,$G$5:$G$33,1,$B$5:$B$33,"Surveillance")</f>
        <v>20288.35166652219</v>
      </c>
      <c r="AY36" s="100">
        <f t="shared" si="6"/>
        <v>17856.737525268094</v>
      </c>
      <c r="AZ36" s="100">
        <f t="shared" si="6"/>
        <v>19939.767845644368</v>
      </c>
      <c r="BA36" s="100">
        <f t="shared" si="6"/>
        <v>23449.303227588811</v>
      </c>
      <c r="BB36" s="100">
        <f t="shared" si="6"/>
        <v>26873.586070107573</v>
      </c>
      <c r="BC36" s="100">
        <f t="shared" si="6"/>
        <v>27059.66080873393</v>
      </c>
      <c r="BD36" s="100">
        <f t="shared" si="6"/>
        <v>23146.095218655857</v>
      </c>
      <c r="BE36" s="100">
        <f t="shared" si="6"/>
        <v>19311.099615094245</v>
      </c>
      <c r="BF36" s="100">
        <f t="shared" si="6"/>
        <v>17100.860411844609</v>
      </c>
      <c r="BG36" s="100">
        <f t="shared" si="6"/>
        <v>18778.530175276217</v>
      </c>
      <c r="BH36" s="100">
        <f t="shared" si="6"/>
        <v>22060.28854728529</v>
      </c>
      <c r="BI36" s="100">
        <f t="shared" si="6"/>
        <v>25269.830137139215</v>
      </c>
      <c r="BJ36" s="100">
        <f t="shared" si="6"/>
        <v>25435.949910102147</v>
      </c>
      <c r="BK36" s="100">
        <f t="shared" si="6"/>
        <v>21654.6229171622</v>
      </c>
      <c r="BL36" s="100">
        <f t="shared" si="6"/>
        <v>18060.906944955386</v>
      </c>
      <c r="BM36" s="100">
        <f t="shared" si="6"/>
        <v>16133.871368079539</v>
      </c>
      <c r="BN36" s="100">
        <f t="shared" si="6"/>
        <v>17899.373433832283</v>
      </c>
      <c r="BO36" s="100">
        <f t="shared" si="6"/>
        <v>21008.685028630684</v>
      </c>
      <c r="BP36" s="100">
        <f t="shared" si="6"/>
        <v>24055.649030137385</v>
      </c>
      <c r="BQ36" s="100">
        <f t="shared" si="6"/>
        <v>24206.661178678583</v>
      </c>
      <c r="BR36" s="100">
        <f t="shared" si="6"/>
        <v>20525.450171569701</v>
      </c>
      <c r="BS36" s="100">
        <f t="shared" si="6"/>
        <v>17114.403621731377</v>
      </c>
      <c r="BT36" s="100">
        <f t="shared" si="6"/>
        <v>15401.77753541998</v>
      </c>
      <c r="BU36" s="100">
        <f t="shared" si="6"/>
        <v>17364.681614474575</v>
      </c>
      <c r="BV36" s="100">
        <f t="shared" si="6"/>
        <v>20369.113297986944</v>
      </c>
      <c r="BW36" s="100">
        <f t="shared" si="6"/>
        <v>23317.199701902355</v>
      </c>
      <c r="BX36" s="100">
        <f t="shared" si="6"/>
        <v>23459.023587637355</v>
      </c>
      <c r="BY36" s="100">
        <f t="shared" si="6"/>
        <v>19838.701835069001</v>
      </c>
      <c r="BZ36" s="100">
        <f>SUMIFS(BZ5:BZ33,$G$5:$G$33,1,$B$5:$B$33,"Surveillance")</f>
        <v>16538.752477782269</v>
      </c>
      <c r="CA36" s="100">
        <f t="shared" si="6"/>
        <v>14956.527485147499</v>
      </c>
      <c r="CB36" s="100">
        <f t="shared" si="6"/>
        <v>17292.703869561035</v>
      </c>
      <c r="CC36" s="100">
        <f t="shared" si="6"/>
        <v>20283.01710347721</v>
      </c>
      <c r="CD36" s="100">
        <f t="shared" si="6"/>
        <v>23217.793061563021</v>
      </c>
      <c r="CE36" s="100">
        <f t="shared" si="6"/>
        <v>23358.380065766421</v>
      </c>
      <c r="CF36" s="100">
        <f t="shared" si="6"/>
        <v>19746.254943616983</v>
      </c>
      <c r="CG36" s="100">
        <f t="shared" si="6"/>
        <v>16461.260977635273</v>
      </c>
      <c r="CH36" s="100">
        <f t="shared" si="6"/>
        <v>14896.589978380049</v>
      </c>
      <c r="CI36" s="100">
        <f t="shared" si="6"/>
        <v>17255.858119188626</v>
      </c>
      <c r="CJ36" s="100">
        <f t="shared" si="6"/>
        <v>20238.944051525799</v>
      </c>
      <c r="CK36" s="100">
        <f t="shared" si="6"/>
        <v>23166.906329008365</v>
      </c>
      <c r="CL36" s="100">
        <f t="shared" si="6"/>
        <v>23306.860167665822</v>
      </c>
      <c r="CM36" s="100">
        <f t="shared" si="6"/>
        <v>19698.930939659404</v>
      </c>
      <c r="CN36" s="100">
        <f t="shared" si="6"/>
        <v>16421.592709702883</v>
      </c>
    </row>
    <row r="37" spans="1:92" s="88" customFormat="1" ht="14.4">
      <c r="A37" s="99" t="s">
        <v>99</v>
      </c>
      <c r="B37" s="98"/>
      <c r="C37" s="98"/>
      <c r="D37" s="98"/>
      <c r="E37" s="98"/>
      <c r="F37" s="98"/>
      <c r="G37" s="98"/>
      <c r="H37" s="100" t="e">
        <f t="shared" ref="H37:AW37" si="7">SUM(H23:H25)</f>
        <v>#REF!</v>
      </c>
      <c r="I37" s="100" t="e">
        <f t="shared" si="7"/>
        <v>#REF!</v>
      </c>
      <c r="J37" s="100" t="e">
        <f t="shared" si="7"/>
        <v>#REF!</v>
      </c>
      <c r="K37" s="100" t="e">
        <f t="shared" si="7"/>
        <v>#REF!</v>
      </c>
      <c r="L37" s="100" t="e">
        <f t="shared" si="7"/>
        <v>#REF!</v>
      </c>
      <c r="M37" s="100" t="e">
        <f t="shared" si="7"/>
        <v>#REF!</v>
      </c>
      <c r="N37" s="100" t="e">
        <f t="shared" si="7"/>
        <v>#REF!</v>
      </c>
      <c r="O37" s="100" t="e">
        <f t="shared" si="7"/>
        <v>#REF!</v>
      </c>
      <c r="P37" s="100" t="e">
        <f t="shared" si="7"/>
        <v>#REF!</v>
      </c>
      <c r="Q37" s="100" t="e">
        <f t="shared" si="7"/>
        <v>#REF!</v>
      </c>
      <c r="R37" s="100" t="e">
        <f t="shared" si="7"/>
        <v>#REF!</v>
      </c>
      <c r="S37" s="100" t="e">
        <f t="shared" si="7"/>
        <v>#REF!</v>
      </c>
      <c r="T37" s="100" t="e">
        <f t="shared" si="7"/>
        <v>#REF!</v>
      </c>
      <c r="U37" s="100" t="e">
        <f t="shared" si="7"/>
        <v>#REF!</v>
      </c>
      <c r="V37" s="100" t="e">
        <f t="shared" si="7"/>
        <v>#REF!</v>
      </c>
      <c r="W37" s="100" t="e">
        <f t="shared" si="7"/>
        <v>#REF!</v>
      </c>
      <c r="X37" s="100" t="e">
        <f t="shared" si="7"/>
        <v>#REF!</v>
      </c>
      <c r="Y37" s="100" t="e">
        <f t="shared" si="7"/>
        <v>#REF!</v>
      </c>
      <c r="Z37" s="100" t="e">
        <f t="shared" si="7"/>
        <v>#REF!</v>
      </c>
      <c r="AA37" s="100" t="e">
        <f t="shared" si="7"/>
        <v>#REF!</v>
      </c>
      <c r="AB37" s="100" t="e">
        <f t="shared" si="7"/>
        <v>#REF!</v>
      </c>
      <c r="AC37" s="100" t="e">
        <f t="shared" si="7"/>
        <v>#REF!</v>
      </c>
      <c r="AD37" s="100" t="e">
        <f t="shared" si="7"/>
        <v>#REF!</v>
      </c>
      <c r="AE37" s="100" t="e">
        <f t="shared" si="7"/>
        <v>#REF!</v>
      </c>
      <c r="AF37" s="100" t="e">
        <f t="shared" si="7"/>
        <v>#REF!</v>
      </c>
      <c r="AG37" s="100" t="e">
        <f t="shared" si="7"/>
        <v>#REF!</v>
      </c>
      <c r="AH37" s="100" t="e">
        <f>SUM(AH23:AH25)</f>
        <v>#REF!</v>
      </c>
      <c r="AI37" s="100" t="e">
        <f t="shared" si="7"/>
        <v>#REF!</v>
      </c>
      <c r="AJ37" s="100" t="e">
        <f t="shared" si="7"/>
        <v>#REF!</v>
      </c>
      <c r="AK37" s="100" t="e">
        <f t="shared" si="7"/>
        <v>#N/A</v>
      </c>
      <c r="AL37" s="100" t="e">
        <f t="shared" si="7"/>
        <v>#REF!</v>
      </c>
      <c r="AM37" s="100" t="e">
        <f t="shared" si="7"/>
        <v>#REF!</v>
      </c>
      <c r="AN37" s="100" t="e">
        <f t="shared" si="7"/>
        <v>#REF!</v>
      </c>
      <c r="AO37" s="100" t="e">
        <f t="shared" si="7"/>
        <v>#REF!</v>
      </c>
      <c r="AP37" s="100" t="e">
        <f t="shared" si="7"/>
        <v>#REF!</v>
      </c>
      <c r="AQ37" s="100" t="e">
        <f t="shared" si="7"/>
        <v>#REF!</v>
      </c>
      <c r="AR37" s="100" t="e">
        <f t="shared" si="7"/>
        <v>#REF!</v>
      </c>
      <c r="AS37" s="100" t="e">
        <f t="shared" si="7"/>
        <v>#N/A</v>
      </c>
      <c r="AT37" s="100" t="e">
        <f t="shared" si="7"/>
        <v>#N/A</v>
      </c>
      <c r="AU37" s="100" t="e">
        <f t="shared" si="7"/>
        <v>#N/A</v>
      </c>
      <c r="AV37" s="100" t="e">
        <f t="shared" si="7"/>
        <v>#N/A</v>
      </c>
      <c r="AW37" s="100">
        <f t="shared" si="7"/>
        <v>14900</v>
      </c>
      <c r="AX37" s="100">
        <f t="shared" ref="AX37:CN37" si="8">SUM(AX23:AX25)</f>
        <v>15401.441131030924</v>
      </c>
      <c r="AY37" s="100">
        <f t="shared" si="8"/>
        <v>15893.149118602756</v>
      </c>
      <c r="AZ37" s="100">
        <f t="shared" si="8"/>
        <v>16352.67078477726</v>
      </c>
      <c r="BA37" s="100">
        <f t="shared" si="8"/>
        <v>16755.666414924912</v>
      </c>
      <c r="BB37" s="100">
        <f t="shared" si="8"/>
        <v>17214.330958729093</v>
      </c>
      <c r="BC37" s="100">
        <f t="shared" si="8"/>
        <v>17708.350611874168</v>
      </c>
      <c r="BD37" s="100">
        <f t="shared" si="8"/>
        <v>18157.133394818629</v>
      </c>
      <c r="BE37" s="100">
        <f t="shared" si="8"/>
        <v>18583.645606403188</v>
      </c>
      <c r="BF37" s="100">
        <f t="shared" si="8"/>
        <v>19023.574128921871</v>
      </c>
      <c r="BG37" s="100">
        <f t="shared" si="8"/>
        <v>19515.283736411991</v>
      </c>
      <c r="BH37" s="100">
        <f t="shared" si="8"/>
        <v>19962.247540679655</v>
      </c>
      <c r="BI37" s="100">
        <f t="shared" si="8"/>
        <v>20511.575271696373</v>
      </c>
      <c r="BJ37" s="100">
        <f t="shared" si="8"/>
        <v>20895.848435103995</v>
      </c>
      <c r="BK37" s="100">
        <f t="shared" si="8"/>
        <v>21406.235362078321</v>
      </c>
      <c r="BL37" s="100">
        <f t="shared" si="8"/>
        <v>21891.805838906068</v>
      </c>
      <c r="BM37" s="100">
        <f t="shared" si="8"/>
        <v>22404.863392638435</v>
      </c>
      <c r="BN37" s="100">
        <f t="shared" si="8"/>
        <v>23015.770566518033</v>
      </c>
      <c r="BO37" s="100">
        <f t="shared" si="8"/>
        <v>23746.644309125106</v>
      </c>
      <c r="BP37" s="100">
        <f t="shared" si="8"/>
        <v>24468.359492506213</v>
      </c>
      <c r="BQ37" s="100">
        <f t="shared" si="8"/>
        <v>25301.80104516459</v>
      </c>
      <c r="BR37" s="100">
        <f t="shared" si="8"/>
        <v>26372.420295509051</v>
      </c>
      <c r="BS37" s="100">
        <f t="shared" si="8"/>
        <v>27402.312416698514</v>
      </c>
      <c r="BT37" s="100">
        <f t="shared" si="8"/>
        <v>28565.98162655516</v>
      </c>
      <c r="BU37" s="100">
        <f t="shared" si="8"/>
        <v>29780.766692582791</v>
      </c>
      <c r="BV37" s="100">
        <f t="shared" si="8"/>
        <v>31056.097485770872</v>
      </c>
      <c r="BW37" s="100">
        <f t="shared" si="8"/>
        <v>32439.527548239119</v>
      </c>
      <c r="BX37" s="100">
        <f t="shared" si="8"/>
        <v>33825.508981281135</v>
      </c>
      <c r="BY37" s="100">
        <f t="shared" si="8"/>
        <v>35281.930945965723</v>
      </c>
      <c r="BZ37" s="100">
        <f t="shared" si="8"/>
        <v>36646.545447174489</v>
      </c>
      <c r="CA37" s="100">
        <f t="shared" si="8"/>
        <v>37840.44436897272</v>
      </c>
      <c r="CB37" s="100">
        <f t="shared" si="8"/>
        <v>39073.112152208319</v>
      </c>
      <c r="CC37" s="100">
        <f t="shared" si="8"/>
        <v>40259.239429444249</v>
      </c>
      <c r="CD37" s="100">
        <f t="shared" si="8"/>
        <v>41316.221439009809</v>
      </c>
      <c r="CE37" s="100">
        <f t="shared" si="8"/>
        <v>42364.51853842898</v>
      </c>
      <c r="CF37" s="100">
        <f t="shared" si="8"/>
        <v>43191.490947717539</v>
      </c>
      <c r="CG37" s="100">
        <f t="shared" si="8"/>
        <v>43972.24748137578</v>
      </c>
      <c r="CH37" s="100">
        <f t="shared" si="8"/>
        <v>44729.935380146882</v>
      </c>
      <c r="CI37" s="100">
        <f t="shared" si="8"/>
        <v>44224.792159890887</v>
      </c>
      <c r="CJ37" s="100">
        <f t="shared" si="8"/>
        <v>43719.648939634877</v>
      </c>
      <c r="CK37" s="100">
        <f t="shared" si="8"/>
        <v>43214.505719378896</v>
      </c>
      <c r="CL37" s="100">
        <f t="shared" si="8"/>
        <v>42709.362499122886</v>
      </c>
      <c r="CM37" s="100">
        <f t="shared" si="8"/>
        <v>42204.219278866891</v>
      </c>
      <c r="CN37" s="100">
        <f t="shared" si="8"/>
        <v>41699.076058610888</v>
      </c>
    </row>
    <row r="38" spans="1:92" s="98" customFormat="1" ht="14.4">
      <c r="A38" s="99" t="s">
        <v>100</v>
      </c>
      <c r="H38" s="100" t="e">
        <f t="shared" ref="H38:AW38" si="9">SUM(H26:H28)</f>
        <v>#REF!</v>
      </c>
      <c r="I38" s="100" t="e">
        <f t="shared" si="9"/>
        <v>#REF!</v>
      </c>
      <c r="J38" s="100" t="e">
        <f t="shared" si="9"/>
        <v>#REF!</v>
      </c>
      <c r="K38" s="100" t="e">
        <f t="shared" si="9"/>
        <v>#REF!</v>
      </c>
      <c r="L38" s="100" t="e">
        <f t="shared" si="9"/>
        <v>#REF!</v>
      </c>
      <c r="M38" s="100" t="e">
        <f t="shared" si="9"/>
        <v>#REF!</v>
      </c>
      <c r="N38" s="100" t="e">
        <f t="shared" si="9"/>
        <v>#REF!</v>
      </c>
      <c r="O38" s="100" t="e">
        <f t="shared" si="9"/>
        <v>#REF!</v>
      </c>
      <c r="P38" s="100" t="e">
        <f t="shared" si="9"/>
        <v>#REF!</v>
      </c>
      <c r="Q38" s="100" t="e">
        <f t="shared" si="9"/>
        <v>#REF!</v>
      </c>
      <c r="R38" s="100" t="e">
        <f t="shared" si="9"/>
        <v>#REF!</v>
      </c>
      <c r="S38" s="100" t="e">
        <f t="shared" si="9"/>
        <v>#REF!</v>
      </c>
      <c r="T38" s="100" t="e">
        <f t="shared" si="9"/>
        <v>#REF!</v>
      </c>
      <c r="U38" s="100" t="e">
        <f t="shared" si="9"/>
        <v>#REF!</v>
      </c>
      <c r="V38" s="100" t="e">
        <f t="shared" si="9"/>
        <v>#REF!</v>
      </c>
      <c r="W38" s="100" t="e">
        <f t="shared" si="9"/>
        <v>#REF!</v>
      </c>
      <c r="X38" s="100" t="e">
        <f t="shared" si="9"/>
        <v>#REF!</v>
      </c>
      <c r="Y38" s="100" t="e">
        <f t="shared" si="9"/>
        <v>#REF!</v>
      </c>
      <c r="Z38" s="100" t="e">
        <f t="shared" si="9"/>
        <v>#REF!</v>
      </c>
      <c r="AA38" s="100" t="e">
        <f t="shared" si="9"/>
        <v>#REF!</v>
      </c>
      <c r="AB38" s="100" t="e">
        <f t="shared" si="9"/>
        <v>#REF!</v>
      </c>
      <c r="AC38" s="100" t="e">
        <f t="shared" si="9"/>
        <v>#REF!</v>
      </c>
      <c r="AD38" s="100" t="e">
        <f t="shared" si="9"/>
        <v>#REF!</v>
      </c>
      <c r="AE38" s="100" t="e">
        <f t="shared" si="9"/>
        <v>#REF!</v>
      </c>
      <c r="AF38" s="100" t="e">
        <f t="shared" si="9"/>
        <v>#REF!</v>
      </c>
      <c r="AG38" s="100" t="e">
        <f t="shared" si="9"/>
        <v>#REF!</v>
      </c>
      <c r="AH38" s="100" t="e">
        <f t="shared" si="9"/>
        <v>#REF!</v>
      </c>
      <c r="AI38" s="100" t="e">
        <f t="shared" si="9"/>
        <v>#REF!</v>
      </c>
      <c r="AJ38" s="100" t="e">
        <f t="shared" si="9"/>
        <v>#REF!</v>
      </c>
      <c r="AK38" s="100" t="e">
        <f t="shared" si="9"/>
        <v>#REF!</v>
      </c>
      <c r="AL38" s="100" t="e">
        <f t="shared" si="9"/>
        <v>#REF!</v>
      </c>
      <c r="AM38" s="100" t="e">
        <f t="shared" si="9"/>
        <v>#REF!</v>
      </c>
      <c r="AN38" s="100" t="e">
        <f t="shared" si="9"/>
        <v>#REF!</v>
      </c>
      <c r="AO38" s="100" t="e">
        <f t="shared" si="9"/>
        <v>#REF!</v>
      </c>
      <c r="AP38" s="100" t="e">
        <f t="shared" si="9"/>
        <v>#REF!</v>
      </c>
      <c r="AQ38" s="100" t="e">
        <f t="shared" si="9"/>
        <v>#REF!</v>
      </c>
      <c r="AR38" s="100" t="e">
        <f t="shared" si="9"/>
        <v>#REF!</v>
      </c>
      <c r="AS38" s="100" t="e">
        <f t="shared" si="9"/>
        <v>#REF!</v>
      </c>
      <c r="AT38" s="100" t="e">
        <f t="shared" si="9"/>
        <v>#REF!</v>
      </c>
      <c r="AU38" s="100" t="e">
        <f t="shared" si="9"/>
        <v>#REF!</v>
      </c>
      <c r="AV38" s="100" t="e">
        <f t="shared" si="9"/>
        <v>#REF!</v>
      </c>
      <c r="AW38" s="100">
        <f t="shared" si="9"/>
        <v>72834.375</v>
      </c>
      <c r="AX38" s="100">
        <f t="shared" ref="AX38:CN38" si="10">SUM(AX26:AX28)</f>
        <v>72196.875</v>
      </c>
      <c r="AY38" s="100">
        <f t="shared" si="10"/>
        <v>71559.374999999898</v>
      </c>
      <c r="AZ38" s="100">
        <f t="shared" si="10"/>
        <v>70921.875</v>
      </c>
      <c r="BA38" s="100">
        <f t="shared" si="10"/>
        <v>70284.375</v>
      </c>
      <c r="BB38" s="100">
        <f t="shared" si="10"/>
        <v>71081.25</v>
      </c>
      <c r="BC38" s="100">
        <f t="shared" si="10"/>
        <v>71878.124999999898</v>
      </c>
      <c r="BD38" s="100">
        <f t="shared" si="10"/>
        <v>72674.999999999898</v>
      </c>
      <c r="BE38" s="100">
        <f t="shared" si="10"/>
        <v>73471.875</v>
      </c>
      <c r="BF38" s="100">
        <f t="shared" si="10"/>
        <v>74268.75</v>
      </c>
      <c r="BG38" s="100">
        <f t="shared" si="10"/>
        <v>75065.625</v>
      </c>
      <c r="BH38" s="100">
        <f t="shared" si="10"/>
        <v>75862.5</v>
      </c>
      <c r="BI38" s="100">
        <f t="shared" si="10"/>
        <v>76978.125</v>
      </c>
      <c r="BJ38" s="100">
        <f t="shared" si="10"/>
        <v>78093.75</v>
      </c>
      <c r="BK38" s="100">
        <f t="shared" si="10"/>
        <v>79209.375</v>
      </c>
      <c r="BL38" s="100">
        <f t="shared" si="10"/>
        <v>80325</v>
      </c>
      <c r="BM38" s="100">
        <f t="shared" si="10"/>
        <v>81440.625</v>
      </c>
      <c r="BN38" s="100">
        <f t="shared" si="10"/>
        <v>82556.25</v>
      </c>
      <c r="BO38" s="100">
        <f t="shared" si="10"/>
        <v>83671.875</v>
      </c>
      <c r="BP38" s="100">
        <f t="shared" si="10"/>
        <v>85265.624999999898</v>
      </c>
      <c r="BQ38" s="100">
        <f t="shared" si="10"/>
        <v>86859.375</v>
      </c>
      <c r="BR38" s="100">
        <f t="shared" si="10"/>
        <v>88453.125</v>
      </c>
      <c r="BS38" s="100">
        <f t="shared" si="10"/>
        <v>90046.875</v>
      </c>
      <c r="BT38" s="100">
        <f t="shared" si="10"/>
        <v>91640.624999999898</v>
      </c>
      <c r="BU38" s="100">
        <f t="shared" si="10"/>
        <v>93234.375</v>
      </c>
      <c r="BV38" s="100">
        <f t="shared" si="10"/>
        <v>94828.125</v>
      </c>
      <c r="BW38" s="100">
        <f t="shared" si="10"/>
        <v>98015.624999999898</v>
      </c>
      <c r="BX38" s="100">
        <f t="shared" si="10"/>
        <v>101203.125</v>
      </c>
      <c r="BY38" s="100">
        <f t="shared" si="10"/>
        <v>104390.625</v>
      </c>
      <c r="BZ38" s="100">
        <f t="shared" si="10"/>
        <v>107578.124999999</v>
      </c>
      <c r="CA38" s="100">
        <f t="shared" si="10"/>
        <v>110765.624999999</v>
      </c>
      <c r="CB38" s="100">
        <f t="shared" si="10"/>
        <v>113953.125</v>
      </c>
      <c r="CC38" s="100">
        <f t="shared" si="10"/>
        <v>117140.624999999</v>
      </c>
      <c r="CD38" s="100">
        <f t="shared" si="10"/>
        <v>122081.249999999</v>
      </c>
      <c r="CE38" s="100">
        <f t="shared" si="10"/>
        <v>127021.874999999</v>
      </c>
      <c r="CF38" s="100">
        <f t="shared" si="10"/>
        <v>131962.49999999901</v>
      </c>
      <c r="CG38" s="100">
        <f t="shared" si="10"/>
        <v>136903.125</v>
      </c>
      <c r="CH38" s="100">
        <f t="shared" si="10"/>
        <v>141843.75</v>
      </c>
      <c r="CI38" s="100">
        <f t="shared" si="10"/>
        <v>146784.375</v>
      </c>
      <c r="CJ38" s="100">
        <f t="shared" si="10"/>
        <v>151725</v>
      </c>
      <c r="CK38" s="100">
        <f t="shared" si="10"/>
        <v>165909.375</v>
      </c>
      <c r="CL38" s="100">
        <f t="shared" si="10"/>
        <v>180093.75</v>
      </c>
      <c r="CM38" s="100">
        <f t="shared" si="10"/>
        <v>194278.125</v>
      </c>
      <c r="CN38" s="100">
        <f t="shared" si="10"/>
        <v>208462.49999999901</v>
      </c>
    </row>
    <row r="40" spans="1:92" ht="14.4">
      <c r="A40" s="37"/>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2" spans="1:92" ht="14.4">
      <c r="A42" s="1" t="s">
        <v>509</v>
      </c>
      <c r="B42" s="1"/>
      <c r="C42" s="1"/>
      <c r="D42" s="1"/>
    </row>
    <row r="44" spans="1:92" ht="27.6">
      <c r="A44" s="112" t="s">
        <v>56</v>
      </c>
      <c r="B44" s="112" t="s">
        <v>101</v>
      </c>
      <c r="C44" s="112" t="s">
        <v>58</v>
      </c>
      <c r="D44" s="112" t="s">
        <v>59</v>
      </c>
      <c r="E44" s="112" t="s">
        <v>1</v>
      </c>
      <c r="F44" s="103" t="s">
        <v>60</v>
      </c>
      <c r="G44" s="103" t="s">
        <v>61</v>
      </c>
      <c r="H44" s="118">
        <v>44095</v>
      </c>
      <c r="I44" s="118">
        <v>44096</v>
      </c>
      <c r="J44" s="118">
        <v>44097</v>
      </c>
      <c r="K44" s="118">
        <v>44098</v>
      </c>
      <c r="L44" s="118">
        <v>44099</v>
      </c>
      <c r="M44" s="118">
        <v>44100</v>
      </c>
      <c r="N44" s="118">
        <v>44101</v>
      </c>
      <c r="O44" s="118">
        <v>44102</v>
      </c>
      <c r="P44" s="118">
        <v>44103</v>
      </c>
      <c r="Q44" s="118">
        <v>44104</v>
      </c>
      <c r="R44" s="118">
        <v>44105</v>
      </c>
      <c r="S44" s="118">
        <v>44106</v>
      </c>
      <c r="T44" s="118">
        <v>44107</v>
      </c>
      <c r="U44" s="118">
        <v>44108</v>
      </c>
      <c r="V44" s="118">
        <v>44109</v>
      </c>
      <c r="W44" s="118">
        <v>44110</v>
      </c>
      <c r="X44" s="118">
        <v>44111</v>
      </c>
      <c r="Y44" s="118">
        <v>44112</v>
      </c>
      <c r="Z44" s="118">
        <v>44113</v>
      </c>
      <c r="AA44" s="118">
        <v>44114</v>
      </c>
      <c r="AB44" s="118">
        <v>44115</v>
      </c>
      <c r="AC44" s="118">
        <v>44116</v>
      </c>
      <c r="AD44" s="118">
        <v>44117</v>
      </c>
      <c r="AE44" s="118">
        <v>44118</v>
      </c>
      <c r="AF44" s="118">
        <v>44119</v>
      </c>
      <c r="AG44" s="118">
        <v>44120</v>
      </c>
      <c r="AH44" s="118">
        <v>44121</v>
      </c>
      <c r="AI44" s="118">
        <v>44122</v>
      </c>
      <c r="AJ44" s="118">
        <v>44123</v>
      </c>
      <c r="AK44" s="118">
        <v>44124</v>
      </c>
      <c r="AL44" s="118">
        <v>44125</v>
      </c>
      <c r="AM44" s="118">
        <v>44126</v>
      </c>
      <c r="AN44" s="118">
        <v>44127</v>
      </c>
      <c r="AO44" s="118">
        <v>44128</v>
      </c>
      <c r="AP44" s="118">
        <v>44129</v>
      </c>
      <c r="AQ44" s="118">
        <v>44130</v>
      </c>
      <c r="AR44" s="118">
        <v>44131</v>
      </c>
      <c r="AS44" s="118">
        <v>44132</v>
      </c>
      <c r="AT44" s="118">
        <v>44133</v>
      </c>
      <c r="AU44" s="118">
        <v>44134</v>
      </c>
      <c r="AV44" s="118">
        <v>44135</v>
      </c>
      <c r="AW44" s="118">
        <v>44136</v>
      </c>
      <c r="AX44" s="118">
        <v>44137</v>
      </c>
      <c r="AY44" s="118">
        <v>44138</v>
      </c>
      <c r="AZ44" s="118">
        <v>44139</v>
      </c>
      <c r="BA44" s="118">
        <v>44140</v>
      </c>
      <c r="BB44" s="118">
        <v>44141</v>
      </c>
      <c r="BC44" s="118">
        <v>44142</v>
      </c>
      <c r="BD44" s="118">
        <v>44143</v>
      </c>
      <c r="BE44" s="118">
        <v>44144</v>
      </c>
      <c r="BF44" s="118">
        <v>44145</v>
      </c>
      <c r="BG44" s="118">
        <v>44146</v>
      </c>
      <c r="BH44" s="118">
        <v>44147</v>
      </c>
      <c r="BI44" s="118">
        <v>44148</v>
      </c>
      <c r="BJ44" s="118">
        <v>44149</v>
      </c>
      <c r="BK44" s="118">
        <v>44150</v>
      </c>
      <c r="BL44" s="118">
        <v>44151</v>
      </c>
      <c r="BM44" s="118">
        <v>44152</v>
      </c>
      <c r="BN44" s="118">
        <v>44153</v>
      </c>
      <c r="BO44" s="118">
        <v>44154</v>
      </c>
      <c r="BP44" s="118">
        <v>44155</v>
      </c>
      <c r="BQ44" s="118">
        <v>44156</v>
      </c>
      <c r="BR44" s="118">
        <v>44157</v>
      </c>
      <c r="BS44" s="118">
        <v>44158</v>
      </c>
      <c r="BT44" s="118">
        <v>44159</v>
      </c>
      <c r="BU44" s="118">
        <v>44160</v>
      </c>
      <c r="BV44" s="118">
        <v>44161</v>
      </c>
      <c r="BW44" s="118">
        <v>44162</v>
      </c>
      <c r="BX44" s="118">
        <v>44163</v>
      </c>
      <c r="BY44" s="118">
        <v>44164</v>
      </c>
      <c r="BZ44" s="118">
        <v>44165</v>
      </c>
      <c r="CA44" s="118">
        <v>44166</v>
      </c>
      <c r="CB44" s="118">
        <v>44167</v>
      </c>
      <c r="CC44" s="118">
        <v>44168</v>
      </c>
      <c r="CD44" s="118">
        <v>44169</v>
      </c>
      <c r="CE44" s="118">
        <v>44170</v>
      </c>
      <c r="CF44" s="118">
        <v>44171</v>
      </c>
      <c r="CG44" s="118">
        <v>44172</v>
      </c>
      <c r="CH44" s="118">
        <v>44173</v>
      </c>
      <c r="CI44" s="118">
        <v>44174</v>
      </c>
      <c r="CJ44" s="118">
        <v>44175</v>
      </c>
      <c r="CK44" s="118">
        <v>44176</v>
      </c>
      <c r="CL44" s="118">
        <v>44177</v>
      </c>
      <c r="CM44" s="118">
        <v>44178</v>
      </c>
      <c r="CN44" s="118">
        <v>44179</v>
      </c>
    </row>
    <row r="45" spans="1:92">
      <c r="A45" s="98" t="s">
        <v>62</v>
      </c>
      <c r="B45" s="101" t="s">
        <v>39</v>
      </c>
      <c r="C45" s="101" t="s">
        <v>63</v>
      </c>
      <c r="D45" s="101" t="s">
        <v>64</v>
      </c>
      <c r="E45" s="98" t="s">
        <v>15</v>
      </c>
      <c r="F45" s="98">
        <v>1</v>
      </c>
      <c r="G45" s="98">
        <v>1</v>
      </c>
      <c r="H45" s="119">
        <f>'Booking data calculations'!$L$9</f>
        <v>0</v>
      </c>
      <c r="I45" s="119">
        <f>'Booking data calculations'!$L$9</f>
        <v>0</v>
      </c>
      <c r="J45" s="119">
        <f>'Booking data calculations'!$L$9</f>
        <v>0</v>
      </c>
      <c r="K45" s="119">
        <f>'Booking data calculations'!$L$9</f>
        <v>0</v>
      </c>
      <c r="L45" s="119">
        <f>'Booking data calculations'!$L$9</f>
        <v>0</v>
      </c>
      <c r="M45" s="119">
        <f>'Booking data calculations'!$L$9</f>
        <v>0</v>
      </c>
      <c r="N45" s="119">
        <f>'Booking data calculations'!$L$9</f>
        <v>0</v>
      </c>
      <c r="O45" s="119">
        <f>'Booking data calculations'!$L$9</f>
        <v>0</v>
      </c>
      <c r="P45" s="119">
        <f>'Booking data calculations'!$L$9</f>
        <v>0</v>
      </c>
      <c r="Q45" s="119">
        <f>'Booking data calculations'!$L$9</f>
        <v>0</v>
      </c>
      <c r="R45" s="119">
        <f>'Booking data calculations'!$L$9</f>
        <v>0</v>
      </c>
      <c r="S45" s="119">
        <f>'Booking data calculations'!$L$9</f>
        <v>0</v>
      </c>
      <c r="T45" s="119">
        <f>'Booking data calculations'!$L$9</f>
        <v>0</v>
      </c>
      <c r="U45" s="119">
        <f>'Booking data calculations'!$L$9</f>
        <v>0</v>
      </c>
      <c r="V45" s="119">
        <f>'Booking data calculations'!$L$9</f>
        <v>0</v>
      </c>
      <c r="W45" s="119">
        <f>'Booking data calculations'!$L$9</f>
        <v>0</v>
      </c>
      <c r="X45" s="119">
        <f>'Booking data calculations'!$L$9</f>
        <v>0</v>
      </c>
      <c r="Y45" s="119">
        <f>'Booking data calculations'!$L$9</f>
        <v>0</v>
      </c>
      <c r="Z45" s="119">
        <f>'Booking data calculations'!$L$9</f>
        <v>0</v>
      </c>
      <c r="AA45" s="119">
        <f>'Booking data calculations'!$L$9</f>
        <v>0</v>
      </c>
      <c r="AB45" s="119">
        <f>'Booking data calculations'!$L$9</f>
        <v>0</v>
      </c>
      <c r="AC45" s="119">
        <f>'Booking data calculations'!$L$9</f>
        <v>0</v>
      </c>
      <c r="AD45" s="119">
        <f>'Booking data calculations'!$L$9</f>
        <v>0</v>
      </c>
      <c r="AE45" s="119">
        <f>'Booking data calculations'!$L$9</f>
        <v>0</v>
      </c>
      <c r="AF45" s="119">
        <f>'Booking data calculations'!$L$9</f>
        <v>0</v>
      </c>
      <c r="AG45" s="119">
        <f>'Booking data calculations'!$L$9</f>
        <v>0</v>
      </c>
      <c r="AH45" s="119">
        <f>'Booking data calculations'!$L$9</f>
        <v>0</v>
      </c>
      <c r="AI45" s="119">
        <f>'Booking data calculations'!$L$9</f>
        <v>0</v>
      </c>
      <c r="AJ45" s="119">
        <f>'Booking data calculations'!$L$9</f>
        <v>0</v>
      </c>
      <c r="AK45" s="119">
        <f>'Booking data calculations'!$L$9</f>
        <v>0</v>
      </c>
      <c r="AL45" s="119">
        <f>'Booking data calculations'!$L$9</f>
        <v>0</v>
      </c>
      <c r="AM45" s="119">
        <f>'Booking data calculations'!$L$9</f>
        <v>0</v>
      </c>
      <c r="AN45" s="119">
        <f>'Booking data calculations'!$L$9</f>
        <v>0</v>
      </c>
      <c r="AO45" s="119">
        <f>'Booking data calculations'!$L$9</f>
        <v>0</v>
      </c>
      <c r="AP45" s="119">
        <f>'Booking data calculations'!$L$9</f>
        <v>0</v>
      </c>
      <c r="AQ45" s="119">
        <f>'Booking data calculations'!$L$9</f>
        <v>0</v>
      </c>
      <c r="AR45" s="119">
        <f>'Booking data calculations'!$L$9</f>
        <v>0</v>
      </c>
      <c r="AS45" s="119">
        <f>'Booking data calculations'!$L$9</f>
        <v>0</v>
      </c>
      <c r="AT45" s="119">
        <f>'Booking data calculations'!$L$9</f>
        <v>0</v>
      </c>
      <c r="AU45" s="119">
        <f>'Booking data calculations'!$L$9</f>
        <v>0</v>
      </c>
      <c r="AV45" s="119">
        <f>'Booking data calculations'!$L$9</f>
        <v>0</v>
      </c>
      <c r="AW45" s="119">
        <f>'Booking data calculations'!$L$9</f>
        <v>0</v>
      </c>
      <c r="AX45" s="119">
        <f>'Booking data calculations'!$L$9</f>
        <v>0</v>
      </c>
      <c r="AY45" s="119">
        <f>'Booking data calculations'!$L$9</f>
        <v>0</v>
      </c>
      <c r="AZ45" s="119">
        <f>'Booking data calculations'!$L$9</f>
        <v>0</v>
      </c>
      <c r="BA45" s="119">
        <f>'Booking data calculations'!$L$9</f>
        <v>0</v>
      </c>
      <c r="BB45" s="119">
        <f>'Booking data calculations'!$L$9</f>
        <v>0</v>
      </c>
      <c r="BC45" s="119">
        <f>'Booking data calculations'!$L$9</f>
        <v>0</v>
      </c>
      <c r="BD45" s="119">
        <f>'Booking data calculations'!$L$9</f>
        <v>0</v>
      </c>
      <c r="BE45" s="119">
        <f>'Booking data calculations'!$L$9</f>
        <v>0</v>
      </c>
      <c r="BF45" s="119">
        <f>'Booking data calculations'!$L$9</f>
        <v>0</v>
      </c>
      <c r="BG45" s="119">
        <f>'Booking data calculations'!$L$9</f>
        <v>0</v>
      </c>
      <c r="BH45" s="119">
        <f>'Booking data calculations'!$L$9</f>
        <v>0</v>
      </c>
      <c r="BI45" s="119">
        <f>'Booking data calculations'!$L$9</f>
        <v>0</v>
      </c>
      <c r="BJ45" s="119">
        <f>'Booking data calculations'!$L$9</f>
        <v>0</v>
      </c>
      <c r="BK45" s="119">
        <f>'Booking data calculations'!$L$9</f>
        <v>0</v>
      </c>
      <c r="BL45" s="119">
        <f>'Booking data calculations'!$L$9</f>
        <v>0</v>
      </c>
      <c r="BM45" s="119">
        <f>'Booking data calculations'!$L$9</f>
        <v>0</v>
      </c>
      <c r="BN45" s="119">
        <f>'Booking data calculations'!$L$9</f>
        <v>0</v>
      </c>
      <c r="BO45" s="119">
        <f>'Booking data calculations'!$L$9</f>
        <v>0</v>
      </c>
      <c r="BP45" s="119">
        <f>'Booking data calculations'!$L$9</f>
        <v>0</v>
      </c>
      <c r="BQ45" s="119">
        <f>'Booking data calculations'!$L$9</f>
        <v>0</v>
      </c>
      <c r="BR45" s="119">
        <f>'Booking data calculations'!$L$9</f>
        <v>0</v>
      </c>
      <c r="BS45" s="119">
        <f>'Booking data calculations'!$L$9</f>
        <v>0</v>
      </c>
      <c r="BT45" s="119">
        <f>'Booking data calculations'!$L$9</f>
        <v>0</v>
      </c>
      <c r="BU45" s="119">
        <f>'Booking data calculations'!$L$9</f>
        <v>0</v>
      </c>
      <c r="BV45" s="119">
        <f>'Booking data calculations'!$L$9</f>
        <v>0</v>
      </c>
      <c r="BW45" s="119">
        <f>'Booking data calculations'!$L$9</f>
        <v>0</v>
      </c>
      <c r="BX45" s="119">
        <f>'Booking data calculations'!$L$9</f>
        <v>0</v>
      </c>
      <c r="BY45" s="119">
        <f>'Booking data calculations'!$L$9</f>
        <v>0</v>
      </c>
      <c r="BZ45" s="119">
        <f>'Booking data calculations'!$L$9</f>
        <v>0</v>
      </c>
      <c r="CA45" s="119">
        <f>'Booking data calculations'!$L$9</f>
        <v>0</v>
      </c>
      <c r="CB45" s="119">
        <f>'Booking data calculations'!$L$9</f>
        <v>0</v>
      </c>
      <c r="CC45" s="119">
        <f>'Booking data calculations'!$L$9</f>
        <v>0</v>
      </c>
      <c r="CD45" s="119">
        <f>'Booking data calculations'!$L$9</f>
        <v>0</v>
      </c>
      <c r="CE45" s="119">
        <f>'Booking data calculations'!$L$9</f>
        <v>0</v>
      </c>
      <c r="CF45" s="119">
        <f>'Booking data calculations'!$L$9</f>
        <v>0</v>
      </c>
      <c r="CG45" s="119">
        <f>'Booking data calculations'!$L$9</f>
        <v>0</v>
      </c>
      <c r="CH45" s="119">
        <f>'Booking data calculations'!$L$9</f>
        <v>0</v>
      </c>
      <c r="CI45" s="119">
        <f>'Booking data calculations'!$L$9</f>
        <v>0</v>
      </c>
      <c r="CJ45" s="119">
        <f>'Booking data calculations'!$L$9</f>
        <v>0</v>
      </c>
      <c r="CK45" s="119">
        <f>'Booking data calculations'!$L$9</f>
        <v>0</v>
      </c>
      <c r="CL45" s="119">
        <f>'Booking data calculations'!$L$9</f>
        <v>0</v>
      </c>
      <c r="CM45" s="119">
        <f>'Booking data calculations'!$L$9</f>
        <v>0</v>
      </c>
      <c r="CN45" s="119">
        <f>'Booking data calculations'!$L$9</f>
        <v>0</v>
      </c>
    </row>
    <row r="46" spans="1:92">
      <c r="A46" s="98" t="s">
        <v>65</v>
      </c>
      <c r="B46" s="101" t="s">
        <v>38</v>
      </c>
      <c r="C46" s="101" t="s">
        <v>63</v>
      </c>
      <c r="D46" s="101" t="s">
        <v>64</v>
      </c>
      <c r="E46" s="98" t="s">
        <v>15</v>
      </c>
      <c r="F46" s="98">
        <v>0</v>
      </c>
      <c r="G46" s="98">
        <v>1</v>
      </c>
      <c r="H46" s="119">
        <f>'Booking data calculations'!$L$11-H45</f>
        <v>0</v>
      </c>
      <c r="I46" s="119">
        <f>'Booking data calculations'!$L$11-I45</f>
        <v>0</v>
      </c>
      <c r="J46" s="119">
        <f>'Booking data calculations'!$L$11-J45</f>
        <v>0</v>
      </c>
      <c r="K46" s="119">
        <f>'Booking data calculations'!$L$11-K45</f>
        <v>0</v>
      </c>
      <c r="L46" s="119">
        <f>'Booking data calculations'!$L$11-L45</f>
        <v>0</v>
      </c>
      <c r="M46" s="119">
        <f>'Booking data calculations'!$L$11-M45</f>
        <v>0</v>
      </c>
      <c r="N46" s="119">
        <f>'Booking data calculations'!$L$11-N45</f>
        <v>0</v>
      </c>
      <c r="O46" s="119">
        <f>'Booking data calculations'!$L$11-O45</f>
        <v>0</v>
      </c>
      <c r="P46" s="119">
        <f>'Booking data calculations'!$L$11-P45</f>
        <v>0</v>
      </c>
      <c r="Q46" s="119">
        <f>'Booking data calculations'!$L$11-Q45</f>
        <v>0</v>
      </c>
      <c r="R46" s="119">
        <f>'Booking data calculations'!$L$11-R45</f>
        <v>0</v>
      </c>
      <c r="S46" s="119">
        <f>'Booking data calculations'!$L$11-S45</f>
        <v>0</v>
      </c>
      <c r="T46" s="119">
        <f>'Booking data calculations'!$L$11-T45</f>
        <v>0</v>
      </c>
      <c r="U46" s="119">
        <f>'Booking data calculations'!$L$11-U45</f>
        <v>0</v>
      </c>
      <c r="V46" s="119">
        <f>'Booking data calculations'!$L$11-V45</f>
        <v>0</v>
      </c>
      <c r="W46" s="119">
        <f>'Booking data calculations'!$L$11-W45</f>
        <v>0</v>
      </c>
      <c r="X46" s="119">
        <f>'Booking data calculations'!$L$11-X45</f>
        <v>0</v>
      </c>
      <c r="Y46" s="119">
        <f>'Booking data calculations'!$L$11-Y45</f>
        <v>0</v>
      </c>
      <c r="Z46" s="119">
        <f>'Booking data calculations'!$L$11-Z45</f>
        <v>0</v>
      </c>
      <c r="AA46" s="119">
        <f>'Booking data calculations'!$L$11-AA45</f>
        <v>0</v>
      </c>
      <c r="AB46" s="119">
        <f>'Booking data calculations'!$L$11-AB45</f>
        <v>0</v>
      </c>
      <c r="AC46" s="119">
        <f>'Booking data calculations'!$L$11-AC45</f>
        <v>0</v>
      </c>
      <c r="AD46" s="119">
        <f>'Booking data calculations'!$L$11-AD45</f>
        <v>0</v>
      </c>
      <c r="AE46" s="119">
        <f>'Booking data calculations'!$L$11-AE45</f>
        <v>0</v>
      </c>
      <c r="AF46" s="119">
        <f>'Booking data calculations'!$L$11-AF45</f>
        <v>0</v>
      </c>
      <c r="AG46" s="119">
        <f>'Booking data calculations'!$L$11-AG45</f>
        <v>0</v>
      </c>
      <c r="AH46" s="119">
        <f>'Booking data calculations'!$L$11-AH45</f>
        <v>0</v>
      </c>
      <c r="AI46" s="119">
        <f>'Booking data calculations'!$L$11-AI45</f>
        <v>0</v>
      </c>
      <c r="AJ46" s="119">
        <f>'Booking data calculations'!$L$11-AJ45</f>
        <v>0</v>
      </c>
      <c r="AK46" s="119">
        <f>'Booking data calculations'!$L$11-AK45</f>
        <v>0</v>
      </c>
      <c r="AL46" s="119">
        <f>'Booking data calculations'!$L$11-AL45</f>
        <v>0</v>
      </c>
      <c r="AM46" s="119">
        <f>'Booking data calculations'!$L$11-AM45</f>
        <v>0</v>
      </c>
      <c r="AN46" s="119">
        <f>'Booking data calculations'!$L$11-AN45</f>
        <v>0</v>
      </c>
      <c r="AO46" s="119">
        <f>'Booking data calculations'!$L$11-AO45</f>
        <v>0</v>
      </c>
      <c r="AP46" s="119">
        <f>'Booking data calculations'!$L$11-AP45</f>
        <v>0</v>
      </c>
      <c r="AQ46" s="119">
        <f>'Booking data calculations'!$L$11-AQ45</f>
        <v>0</v>
      </c>
      <c r="AR46" s="119">
        <f>'Booking data calculations'!$L$11-AR45</f>
        <v>0</v>
      </c>
      <c r="AS46" s="119">
        <f>'Booking data calculations'!$L$11-AS45</f>
        <v>0</v>
      </c>
      <c r="AT46" s="119">
        <f>'Booking data calculations'!$L$11-AT45</f>
        <v>0</v>
      </c>
      <c r="AU46" s="119">
        <f>'Booking data calculations'!$L$11-AU45</f>
        <v>0</v>
      </c>
      <c r="AV46" s="119">
        <f>'Booking data calculations'!$L$11-AV45</f>
        <v>0</v>
      </c>
      <c r="AW46" s="119">
        <f>'Booking data calculations'!$L$11-AW45</f>
        <v>0</v>
      </c>
      <c r="AX46" s="119">
        <f>'Booking data calculations'!$L$11-AX45</f>
        <v>0</v>
      </c>
      <c r="AY46" s="119">
        <f>'Booking data calculations'!$L$11-AY45</f>
        <v>0</v>
      </c>
      <c r="AZ46" s="119">
        <f>'Booking data calculations'!$L$11-AZ45</f>
        <v>0</v>
      </c>
      <c r="BA46" s="119">
        <f>'Booking data calculations'!$L$11-BA45</f>
        <v>0</v>
      </c>
      <c r="BB46" s="119">
        <f>'Booking data calculations'!$L$11-BB45</f>
        <v>0</v>
      </c>
      <c r="BC46" s="119">
        <f>'Booking data calculations'!$L$11-BC45</f>
        <v>0</v>
      </c>
      <c r="BD46" s="119">
        <f>'Booking data calculations'!$L$11-BD45</f>
        <v>0</v>
      </c>
      <c r="BE46" s="119">
        <f>'Booking data calculations'!$L$11-BE45</f>
        <v>0</v>
      </c>
      <c r="BF46" s="119">
        <f>'Booking data calculations'!$L$11-BF45</f>
        <v>0</v>
      </c>
      <c r="BG46" s="119">
        <f>'Booking data calculations'!$L$11-BG45</f>
        <v>0</v>
      </c>
      <c r="BH46" s="119">
        <f>'Booking data calculations'!$L$11-BH45</f>
        <v>0</v>
      </c>
      <c r="BI46" s="119">
        <f>'Booking data calculations'!$L$11-BI45</f>
        <v>0</v>
      </c>
      <c r="BJ46" s="119">
        <f>'Booking data calculations'!$L$11-BJ45</f>
        <v>0</v>
      </c>
      <c r="BK46" s="119">
        <f>'Booking data calculations'!$L$11-BK45</f>
        <v>0</v>
      </c>
      <c r="BL46" s="119">
        <f>'Booking data calculations'!$L$11-BL45</f>
        <v>0</v>
      </c>
      <c r="BM46" s="119">
        <f>'Booking data calculations'!$L$11-BM45</f>
        <v>0</v>
      </c>
      <c r="BN46" s="119">
        <f>'Booking data calculations'!$L$11-BN45</f>
        <v>0</v>
      </c>
      <c r="BO46" s="119">
        <f>'Booking data calculations'!$L$11-BO45</f>
        <v>0</v>
      </c>
      <c r="BP46" s="119">
        <f>'Booking data calculations'!$L$11-BP45</f>
        <v>0</v>
      </c>
      <c r="BQ46" s="119">
        <f>'Booking data calculations'!$L$11-BQ45</f>
        <v>0</v>
      </c>
      <c r="BR46" s="119">
        <f>'Booking data calculations'!$L$11-BR45</f>
        <v>0</v>
      </c>
      <c r="BS46" s="119">
        <f>'Booking data calculations'!$L$11-BS45</f>
        <v>0</v>
      </c>
      <c r="BT46" s="119">
        <f>'Booking data calculations'!$L$11-BT45</f>
        <v>0</v>
      </c>
      <c r="BU46" s="119">
        <f>'Booking data calculations'!$L$11-BU45</f>
        <v>0</v>
      </c>
      <c r="BV46" s="119">
        <f>'Booking data calculations'!$L$11-BV45</f>
        <v>0</v>
      </c>
      <c r="BW46" s="119">
        <f>'Booking data calculations'!$L$11-BW45</f>
        <v>0</v>
      </c>
      <c r="BX46" s="119">
        <f>'Booking data calculations'!$L$11-BX45</f>
        <v>0</v>
      </c>
      <c r="BY46" s="119">
        <f>'Booking data calculations'!$L$11-BY45</f>
        <v>0</v>
      </c>
      <c r="BZ46" s="119">
        <f>'Booking data calculations'!$L$11-BZ45</f>
        <v>0</v>
      </c>
      <c r="CA46" s="119">
        <f>'Booking data calculations'!$L$11-CA45</f>
        <v>0</v>
      </c>
      <c r="CB46" s="119">
        <f>'Booking data calculations'!$L$11-CB45</f>
        <v>0</v>
      </c>
      <c r="CC46" s="119">
        <f>'Booking data calculations'!$L$11-CC45</f>
        <v>0</v>
      </c>
      <c r="CD46" s="119">
        <f>'Booking data calculations'!$L$11-CD45</f>
        <v>0</v>
      </c>
      <c r="CE46" s="119">
        <f>'Booking data calculations'!$L$11-CE45</f>
        <v>0</v>
      </c>
      <c r="CF46" s="119">
        <f>'Booking data calculations'!$L$11-CF45</f>
        <v>0</v>
      </c>
      <c r="CG46" s="119">
        <f>'Booking data calculations'!$L$11-CG45</f>
        <v>0</v>
      </c>
      <c r="CH46" s="119">
        <f>'Booking data calculations'!$L$11-CH45</f>
        <v>0</v>
      </c>
      <c r="CI46" s="119">
        <f>'Booking data calculations'!$L$11-CI45</f>
        <v>0</v>
      </c>
      <c r="CJ46" s="119">
        <f>'Booking data calculations'!$L$11-CJ45</f>
        <v>0</v>
      </c>
      <c r="CK46" s="119">
        <f>'Booking data calculations'!$L$11-CK45</f>
        <v>0</v>
      </c>
      <c r="CL46" s="119">
        <f>'Booking data calculations'!$L$11-CL45</f>
        <v>0</v>
      </c>
      <c r="CM46" s="119">
        <f>'Booking data calculations'!$L$11-CM45</f>
        <v>0</v>
      </c>
      <c r="CN46" s="119">
        <f>'Booking data calculations'!$L$11-CN45</f>
        <v>0</v>
      </c>
    </row>
    <row r="47" spans="1:92">
      <c r="A47" s="98" t="s">
        <v>66</v>
      </c>
      <c r="B47" s="101" t="s">
        <v>41</v>
      </c>
      <c r="C47" s="101" t="s">
        <v>67</v>
      </c>
      <c r="D47" s="101" t="s">
        <v>64</v>
      </c>
      <c r="E47" s="98" t="s">
        <v>15</v>
      </c>
      <c r="F47" s="98">
        <v>1</v>
      </c>
      <c r="G47" s="98">
        <v>1</v>
      </c>
      <c r="H47" s="119">
        <f>'Booking data calculations'!$L$18</f>
        <v>0</v>
      </c>
      <c r="I47" s="119">
        <f>'Booking data calculations'!$L$18</f>
        <v>0</v>
      </c>
      <c r="J47" s="119">
        <f>'Booking data calculations'!$L$18</f>
        <v>0</v>
      </c>
      <c r="K47" s="119">
        <f>'Booking data calculations'!$L$18</f>
        <v>0</v>
      </c>
      <c r="L47" s="119">
        <f>'Booking data calculations'!$L$18</f>
        <v>0</v>
      </c>
      <c r="M47" s="119">
        <f>'Booking data calculations'!$L$18</f>
        <v>0</v>
      </c>
      <c r="N47" s="119">
        <f>'Booking data calculations'!$L$18</f>
        <v>0</v>
      </c>
      <c r="O47" s="119">
        <f>'Booking data calculations'!$L$18</f>
        <v>0</v>
      </c>
      <c r="P47" s="119">
        <f>'Booking data calculations'!$L$18</f>
        <v>0</v>
      </c>
      <c r="Q47" s="119">
        <f>'Booking data calculations'!$L$18</f>
        <v>0</v>
      </c>
      <c r="R47" s="119">
        <f>'Booking data calculations'!$L$18</f>
        <v>0</v>
      </c>
      <c r="S47" s="119">
        <f>'Booking data calculations'!$L$18</f>
        <v>0</v>
      </c>
      <c r="T47" s="119">
        <f>'Booking data calculations'!$L$18</f>
        <v>0</v>
      </c>
      <c r="U47" s="119">
        <f>'Booking data calculations'!$L$18</f>
        <v>0</v>
      </c>
      <c r="V47" s="119">
        <f>'Booking data calculations'!$L$18</f>
        <v>0</v>
      </c>
      <c r="W47" s="119">
        <f>'Booking data calculations'!$L$18</f>
        <v>0</v>
      </c>
      <c r="X47" s="119">
        <f>'Booking data calculations'!$L$18</f>
        <v>0</v>
      </c>
      <c r="Y47" s="119">
        <f>'Booking data calculations'!$L$18</f>
        <v>0</v>
      </c>
      <c r="Z47" s="119">
        <f>'Booking data calculations'!$L$18</f>
        <v>0</v>
      </c>
      <c r="AA47" s="119">
        <f>'Booking data calculations'!$L$18</f>
        <v>0</v>
      </c>
      <c r="AB47" s="119">
        <f>'Booking data calculations'!$L$18</f>
        <v>0</v>
      </c>
      <c r="AC47" s="119">
        <f>'Booking data calculations'!$L$18</f>
        <v>0</v>
      </c>
      <c r="AD47" s="119">
        <f>'Booking data calculations'!$L$18</f>
        <v>0</v>
      </c>
      <c r="AE47" s="119">
        <f>'Booking data calculations'!$L$18</f>
        <v>0</v>
      </c>
      <c r="AF47" s="119">
        <f>'Booking data calculations'!$L$18</f>
        <v>0</v>
      </c>
      <c r="AG47" s="119">
        <f>'Booking data calculations'!$L$18</f>
        <v>0</v>
      </c>
      <c r="AH47" s="119">
        <f>'Booking data calculations'!$L$18</f>
        <v>0</v>
      </c>
      <c r="AI47" s="119">
        <f>'Booking data calculations'!$L$18</f>
        <v>0</v>
      </c>
      <c r="AJ47" s="119">
        <f>'Booking data calculations'!$L$18</f>
        <v>0</v>
      </c>
      <c r="AK47" s="119">
        <f>'Booking data calculations'!$L$18</f>
        <v>0</v>
      </c>
      <c r="AL47" s="119">
        <f>'Booking data calculations'!$L$18</f>
        <v>0</v>
      </c>
      <c r="AM47" s="119">
        <f>'Booking data calculations'!$L$18</f>
        <v>0</v>
      </c>
      <c r="AN47" s="119">
        <f>'Booking data calculations'!$L$18</f>
        <v>0</v>
      </c>
      <c r="AO47" s="119">
        <f>'Booking data calculations'!$L$18</f>
        <v>0</v>
      </c>
      <c r="AP47" s="119">
        <f>'Booking data calculations'!$L$18</f>
        <v>0</v>
      </c>
      <c r="AQ47" s="119">
        <f>'Booking data calculations'!$L$18</f>
        <v>0</v>
      </c>
      <c r="AR47" s="119">
        <f>'Booking data calculations'!$L$18</f>
        <v>0</v>
      </c>
      <c r="AS47" s="119">
        <f>'Booking data calculations'!$L$18</f>
        <v>0</v>
      </c>
      <c r="AT47" s="119">
        <f>'Booking data calculations'!$L$18</f>
        <v>0</v>
      </c>
      <c r="AU47" s="119">
        <f>'Booking data calculations'!$L$18</f>
        <v>0</v>
      </c>
      <c r="AV47" s="119">
        <f>'Booking data calculations'!$L$18</f>
        <v>0</v>
      </c>
      <c r="AW47" s="119">
        <f>'Booking data calculations'!$L$18</f>
        <v>0</v>
      </c>
      <c r="AX47" s="119">
        <f>'Booking data calculations'!$L$18</f>
        <v>0</v>
      </c>
      <c r="AY47" s="119">
        <f>'Booking data calculations'!$L$18</f>
        <v>0</v>
      </c>
      <c r="AZ47" s="119">
        <f>'Booking data calculations'!$L$18</f>
        <v>0</v>
      </c>
      <c r="BA47" s="119">
        <f>'Booking data calculations'!$L$18</f>
        <v>0</v>
      </c>
      <c r="BB47" s="119">
        <f>'Booking data calculations'!$L$18</f>
        <v>0</v>
      </c>
      <c r="BC47" s="119">
        <f>'Booking data calculations'!$L$18</f>
        <v>0</v>
      </c>
      <c r="BD47" s="119">
        <f>'Booking data calculations'!$L$18</f>
        <v>0</v>
      </c>
      <c r="BE47" s="119">
        <f>'Booking data calculations'!$L$18</f>
        <v>0</v>
      </c>
      <c r="BF47" s="119">
        <f>'Booking data calculations'!$L$18</f>
        <v>0</v>
      </c>
      <c r="BG47" s="119">
        <f>'Booking data calculations'!$L$18</f>
        <v>0</v>
      </c>
      <c r="BH47" s="119">
        <f>'Booking data calculations'!$L$18</f>
        <v>0</v>
      </c>
      <c r="BI47" s="119">
        <f>'Booking data calculations'!$L$18</f>
        <v>0</v>
      </c>
      <c r="BJ47" s="119">
        <f>'Booking data calculations'!$L$18</f>
        <v>0</v>
      </c>
      <c r="BK47" s="119">
        <f>'Booking data calculations'!$L$18</f>
        <v>0</v>
      </c>
      <c r="BL47" s="119">
        <f>'Booking data calculations'!$L$18</f>
        <v>0</v>
      </c>
      <c r="BM47" s="119">
        <f>'Booking data calculations'!$L$18</f>
        <v>0</v>
      </c>
      <c r="BN47" s="119">
        <f>'Booking data calculations'!$L$18</f>
        <v>0</v>
      </c>
      <c r="BO47" s="119">
        <f>'Booking data calculations'!$L$18</f>
        <v>0</v>
      </c>
      <c r="BP47" s="119">
        <f>'Booking data calculations'!$L$18</f>
        <v>0</v>
      </c>
      <c r="BQ47" s="119">
        <f>'Booking data calculations'!$L$18</f>
        <v>0</v>
      </c>
      <c r="BR47" s="119">
        <f>'Booking data calculations'!$L$18</f>
        <v>0</v>
      </c>
      <c r="BS47" s="119">
        <f>'Booking data calculations'!$L$18</f>
        <v>0</v>
      </c>
      <c r="BT47" s="119">
        <f>'Booking data calculations'!$L$18</f>
        <v>0</v>
      </c>
      <c r="BU47" s="119">
        <f>'Booking data calculations'!$L$18</f>
        <v>0</v>
      </c>
      <c r="BV47" s="119">
        <f>'Booking data calculations'!$L$18</f>
        <v>0</v>
      </c>
      <c r="BW47" s="119">
        <f>'Booking data calculations'!$L$18</f>
        <v>0</v>
      </c>
      <c r="BX47" s="119">
        <f>'Booking data calculations'!$L$18</f>
        <v>0</v>
      </c>
      <c r="BY47" s="119">
        <f>'Booking data calculations'!$L$18</f>
        <v>0</v>
      </c>
      <c r="BZ47" s="119">
        <f>'Booking data calculations'!$L$18</f>
        <v>0</v>
      </c>
      <c r="CA47" s="119">
        <f>'Booking data calculations'!$L$18</f>
        <v>0</v>
      </c>
      <c r="CB47" s="119">
        <f>'Booking data calculations'!$L$18</f>
        <v>0</v>
      </c>
      <c r="CC47" s="119">
        <f>'Booking data calculations'!$L$18</f>
        <v>0</v>
      </c>
      <c r="CD47" s="119">
        <f>'Booking data calculations'!$L$18</f>
        <v>0</v>
      </c>
      <c r="CE47" s="119">
        <f>'Booking data calculations'!$L$18</f>
        <v>0</v>
      </c>
      <c r="CF47" s="119">
        <f>'Booking data calculations'!$L$18</f>
        <v>0</v>
      </c>
      <c r="CG47" s="119">
        <f>'Booking data calculations'!$L$18</f>
        <v>0</v>
      </c>
      <c r="CH47" s="119">
        <f>'Booking data calculations'!$L$18</f>
        <v>0</v>
      </c>
      <c r="CI47" s="119">
        <f>'Booking data calculations'!$L$18</f>
        <v>0</v>
      </c>
      <c r="CJ47" s="119">
        <f>'Booking data calculations'!$L$18</f>
        <v>0</v>
      </c>
      <c r="CK47" s="119">
        <f>'Booking data calculations'!$L$18</f>
        <v>0</v>
      </c>
      <c r="CL47" s="119">
        <f>'Booking data calculations'!$L$18</f>
        <v>0</v>
      </c>
      <c r="CM47" s="119">
        <f>'Booking data calculations'!$L$18</f>
        <v>0</v>
      </c>
      <c r="CN47" s="119">
        <f>'Booking data calculations'!$L$18</f>
        <v>0</v>
      </c>
    </row>
    <row r="48" spans="1:92">
      <c r="A48" s="98" t="s">
        <v>68</v>
      </c>
      <c r="B48" s="101" t="s">
        <v>40</v>
      </c>
      <c r="C48" s="101" t="s">
        <v>67</v>
      </c>
      <c r="D48" s="101" t="s">
        <v>64</v>
      </c>
      <c r="E48" s="98" t="s">
        <v>15</v>
      </c>
      <c r="F48" s="98">
        <v>0</v>
      </c>
      <c r="G48" s="98">
        <v>1</v>
      </c>
      <c r="H48" s="119">
        <f>'Booking data calculations'!$L$20-H47</f>
        <v>72700.458735466731</v>
      </c>
      <c r="I48" s="119">
        <f>'Booking data calculations'!$L$20-I47</f>
        <v>72700.458735466731</v>
      </c>
      <c r="J48" s="119">
        <f>'Booking data calculations'!$L$20-J47</f>
        <v>72700.458735466731</v>
      </c>
      <c r="K48" s="119">
        <f>'Booking data calculations'!$L$20-K47</f>
        <v>72700.458735466731</v>
      </c>
      <c r="L48" s="119">
        <f>'Booking data calculations'!$L$20-L47</f>
        <v>72700.458735466731</v>
      </c>
      <c r="M48" s="119">
        <f>'Booking data calculations'!$L$20-M47</f>
        <v>72700.458735466731</v>
      </c>
      <c r="N48" s="119">
        <f>'Booking data calculations'!$L$20-N47</f>
        <v>72700.458735466731</v>
      </c>
      <c r="O48" s="119">
        <f>'Booking data calculations'!$L$20-O47</f>
        <v>72700.458735466731</v>
      </c>
      <c r="P48" s="119">
        <f>'Booking data calculations'!$L$20-P47</f>
        <v>72700.458735466731</v>
      </c>
      <c r="Q48" s="119">
        <f>'Booking data calculations'!$L$20-Q47</f>
        <v>72700.458735466731</v>
      </c>
      <c r="R48" s="119">
        <f>'Booking data calculations'!$L$20-R47</f>
        <v>72700.458735466731</v>
      </c>
      <c r="S48" s="119">
        <f>'Booking data calculations'!$L$20-S47</f>
        <v>72700.458735466731</v>
      </c>
      <c r="T48" s="119">
        <f>'Booking data calculations'!$L$20-T47</f>
        <v>72700.458735466731</v>
      </c>
      <c r="U48" s="119">
        <f>'Booking data calculations'!$L$20-U47</f>
        <v>72700.458735466731</v>
      </c>
      <c r="V48" s="119">
        <f>'Booking data calculations'!$L$20-V47</f>
        <v>72700.458735466731</v>
      </c>
      <c r="W48" s="119">
        <f>'Booking data calculations'!$L$20-W47</f>
        <v>72700.458735466731</v>
      </c>
      <c r="X48" s="119">
        <f>'Booking data calculations'!$L$20-X47</f>
        <v>72700.458735466731</v>
      </c>
      <c r="Y48" s="119">
        <f>'Booking data calculations'!$L$20-Y47</f>
        <v>72700.458735466731</v>
      </c>
      <c r="Z48" s="119">
        <f>'Booking data calculations'!$L$20-Z47</f>
        <v>72700.458735466731</v>
      </c>
      <c r="AA48" s="119">
        <f>'Booking data calculations'!$L$20-AA47</f>
        <v>72700.458735466731</v>
      </c>
      <c r="AB48" s="119">
        <f>'Booking data calculations'!$L$20-AB47</f>
        <v>72700.458735466731</v>
      </c>
      <c r="AC48" s="119">
        <f>'Booking data calculations'!$L$20-AC47</f>
        <v>72700.458735466731</v>
      </c>
      <c r="AD48" s="119">
        <f>'Booking data calculations'!$L$20-AD47</f>
        <v>72700.458735466731</v>
      </c>
      <c r="AE48" s="119">
        <f>'Booking data calculations'!$L$20-AE47</f>
        <v>72700.458735466731</v>
      </c>
      <c r="AF48" s="119">
        <f>'Booking data calculations'!$L$20-AF47</f>
        <v>72700.458735466731</v>
      </c>
      <c r="AG48" s="119">
        <f>'Booking data calculations'!$L$20-AG47</f>
        <v>72700.458735466731</v>
      </c>
      <c r="AH48" s="119">
        <f>'Booking data calculations'!$L$20-AH47</f>
        <v>72700.458735466731</v>
      </c>
      <c r="AI48" s="119">
        <f>'Booking data calculations'!$L$20-AI47</f>
        <v>72700.458735466731</v>
      </c>
      <c r="AJ48" s="119">
        <f>'Booking data calculations'!$L$20-AJ47</f>
        <v>72700.458735466731</v>
      </c>
      <c r="AK48" s="119">
        <f>'Booking data calculations'!$L$20-AK47</f>
        <v>72700.458735466731</v>
      </c>
      <c r="AL48" s="119">
        <f>'Booking data calculations'!$L$20-AL47</f>
        <v>72700.458735466731</v>
      </c>
      <c r="AM48" s="119">
        <f>'Booking data calculations'!$L$20-AM47</f>
        <v>72700.458735466731</v>
      </c>
      <c r="AN48" s="119">
        <f>'Booking data calculations'!$L$20-AN47</f>
        <v>72700.458735466731</v>
      </c>
      <c r="AO48" s="119">
        <f>'Booking data calculations'!$L$20-AO47</f>
        <v>72700.458735466731</v>
      </c>
      <c r="AP48" s="119">
        <f>'Booking data calculations'!$L$20-AP47</f>
        <v>72700.458735466731</v>
      </c>
      <c r="AQ48" s="119">
        <f>'Booking data calculations'!$L$20-AQ47</f>
        <v>72700.458735466731</v>
      </c>
      <c r="AR48" s="119">
        <f>'Booking data calculations'!$L$20-AR47</f>
        <v>72700.458735466731</v>
      </c>
      <c r="AS48" s="119">
        <f>'Booking data calculations'!$L$20-AS47</f>
        <v>72700.458735466731</v>
      </c>
      <c r="AT48" s="119">
        <f>'Booking data calculations'!$L$20-AT47</f>
        <v>72700.458735466731</v>
      </c>
      <c r="AU48" s="119">
        <f>'Booking data calculations'!$L$20-AU47</f>
        <v>72700.458735466731</v>
      </c>
      <c r="AV48" s="119">
        <f>'Booking data calculations'!$L$20-AV47</f>
        <v>72700.458735466731</v>
      </c>
      <c r="AW48" s="119">
        <f>'Booking data calculations'!$L$20-AW47</f>
        <v>72700.458735466731</v>
      </c>
      <c r="AX48" s="119">
        <f>'Booking data calculations'!$L$20-AX47</f>
        <v>72700.458735466731</v>
      </c>
      <c r="AY48" s="119">
        <f>'Booking data calculations'!$L$20-AY47</f>
        <v>72700.458735466731</v>
      </c>
      <c r="AZ48" s="119">
        <f>'Booking data calculations'!$L$20-AZ47</f>
        <v>72700.458735466731</v>
      </c>
      <c r="BA48" s="119">
        <f>'Booking data calculations'!$L$20-BA47</f>
        <v>72700.458735466731</v>
      </c>
      <c r="BB48" s="119">
        <f>'Booking data calculations'!$L$20-BB47</f>
        <v>72700.458735466731</v>
      </c>
      <c r="BC48" s="119">
        <f>'Booking data calculations'!$L$20-BC47</f>
        <v>72700.458735466731</v>
      </c>
      <c r="BD48" s="119">
        <f>'Booking data calculations'!$L$20-BD47</f>
        <v>72700.458735466731</v>
      </c>
      <c r="BE48" s="119">
        <f>'Booking data calculations'!$L$20-BE47</f>
        <v>72700.458735466731</v>
      </c>
      <c r="BF48" s="119">
        <f>'Booking data calculations'!$L$20-BF47</f>
        <v>72700.458735466731</v>
      </c>
      <c r="BG48" s="119">
        <f>'Booking data calculations'!$L$20-BG47</f>
        <v>72700.458735466731</v>
      </c>
      <c r="BH48" s="119">
        <f>'Booking data calculations'!$L$20-BH47</f>
        <v>72700.458735466731</v>
      </c>
      <c r="BI48" s="119">
        <f>'Booking data calculations'!$L$20-BI47</f>
        <v>72700.458735466731</v>
      </c>
      <c r="BJ48" s="119">
        <f>'Booking data calculations'!$L$20-BJ47</f>
        <v>72700.458735466731</v>
      </c>
      <c r="BK48" s="119">
        <f>'Booking data calculations'!$L$20-BK47</f>
        <v>72700.458735466731</v>
      </c>
      <c r="BL48" s="119">
        <f>'Booking data calculations'!$L$20-BL47</f>
        <v>72700.458735466731</v>
      </c>
      <c r="BM48" s="119">
        <f>'Booking data calculations'!$L$20-BM47</f>
        <v>72700.458735466731</v>
      </c>
      <c r="BN48" s="119">
        <f>'Booking data calculations'!$L$20-BN47</f>
        <v>72700.458735466731</v>
      </c>
      <c r="BO48" s="119">
        <f>'Booking data calculations'!$L$20-BO47</f>
        <v>72700.458735466731</v>
      </c>
      <c r="BP48" s="119">
        <f>'Booking data calculations'!$L$20-BP47</f>
        <v>72700.458735466731</v>
      </c>
      <c r="BQ48" s="119">
        <f>'Booking data calculations'!$L$20-BQ47</f>
        <v>72700.458735466731</v>
      </c>
      <c r="BR48" s="119">
        <f>'Booking data calculations'!$L$20-BR47</f>
        <v>72700.458735466731</v>
      </c>
      <c r="BS48" s="119">
        <f>'Booking data calculations'!$L$20-BS47</f>
        <v>72700.458735466731</v>
      </c>
      <c r="BT48" s="119">
        <f>'Booking data calculations'!$L$20-BT47</f>
        <v>72700.458735466731</v>
      </c>
      <c r="BU48" s="119">
        <f>'Booking data calculations'!$L$20-BU47</f>
        <v>72700.458735466731</v>
      </c>
      <c r="BV48" s="119">
        <f>'Booking data calculations'!$L$20-BV47</f>
        <v>72700.458735466731</v>
      </c>
      <c r="BW48" s="119">
        <f>'Booking data calculations'!$L$20-BW47</f>
        <v>72700.458735466731</v>
      </c>
      <c r="BX48" s="119">
        <f>'Booking data calculations'!$L$20-BX47</f>
        <v>72700.458735466731</v>
      </c>
      <c r="BY48" s="119">
        <f>'Booking data calculations'!$L$20-BY47</f>
        <v>72700.458735466731</v>
      </c>
      <c r="BZ48" s="119">
        <f>'Booking data calculations'!$L$20-BZ47</f>
        <v>72700.458735466731</v>
      </c>
      <c r="CA48" s="119">
        <f>'Booking data calculations'!$L$20-CA47</f>
        <v>72700.458735466731</v>
      </c>
      <c r="CB48" s="119">
        <f>'Booking data calculations'!$L$20-CB47</f>
        <v>72700.458735466731</v>
      </c>
      <c r="CC48" s="119">
        <f>'Booking data calculations'!$L$20-CC47</f>
        <v>72700.458735466731</v>
      </c>
      <c r="CD48" s="119">
        <f>'Booking data calculations'!$L$20-CD47</f>
        <v>72700.458735466731</v>
      </c>
      <c r="CE48" s="119">
        <f>'Booking data calculations'!$L$20-CE47</f>
        <v>72700.458735466731</v>
      </c>
      <c r="CF48" s="119">
        <f>'Booking data calculations'!$L$20-CF47</f>
        <v>72700.458735466731</v>
      </c>
      <c r="CG48" s="119">
        <f>'Booking data calculations'!$L$20-CG47</f>
        <v>72700.458735466731</v>
      </c>
      <c r="CH48" s="119">
        <f>'Booking data calculations'!$L$20-CH47</f>
        <v>72700.458735466731</v>
      </c>
      <c r="CI48" s="119">
        <f>'Booking data calculations'!$L$20-CI47</f>
        <v>72700.458735466731</v>
      </c>
      <c r="CJ48" s="119">
        <f>'Booking data calculations'!$L$20-CJ47</f>
        <v>72700.458735466731</v>
      </c>
      <c r="CK48" s="119">
        <f>'Booking data calculations'!$L$20-CK47</f>
        <v>72700.458735466731</v>
      </c>
      <c r="CL48" s="119">
        <f>'Booking data calculations'!$L$20-CL47</f>
        <v>72700.458735466731</v>
      </c>
      <c r="CM48" s="119">
        <f>'Booking data calculations'!$L$20-CM47</f>
        <v>72700.458735466731</v>
      </c>
      <c r="CN48" s="119">
        <f>'Booking data calculations'!$L$20-CN47</f>
        <v>72700.458735466731</v>
      </c>
    </row>
    <row r="49" spans="1:92" ht="14.4">
      <c r="A49" s="98" t="s">
        <v>69</v>
      </c>
      <c r="B49" s="117" t="s">
        <v>42</v>
      </c>
      <c r="C49" s="98" t="s">
        <v>67</v>
      </c>
      <c r="D49" s="98" t="s">
        <v>70</v>
      </c>
      <c r="E49" s="99" t="s">
        <v>71</v>
      </c>
      <c r="F49" s="98">
        <v>0</v>
      </c>
      <c r="G49" s="98">
        <v>1</v>
      </c>
      <c r="H49" s="100" t="e">
        <f>(SUMIFS(H51:H73,$G$11:$G$33,1)*'ONS population estimates'!$J$8)-H50</f>
        <v>#REF!</v>
      </c>
      <c r="I49" s="100" t="e">
        <f>(SUMIFS(I51:I73,$G$11:$G$33,1)*'ONS population estimates'!$J$8)-I50</f>
        <v>#REF!</v>
      </c>
      <c r="J49" s="100" t="e">
        <f>(SUMIFS(J51:J73,$G$11:$G$33,1)*'ONS population estimates'!$J$8)-J50</f>
        <v>#REF!</v>
      </c>
      <c r="K49" s="100" t="e">
        <f>(SUMIFS(K51:K73,$G$11:$G$33,1)*'ONS population estimates'!$J$8)-K50</f>
        <v>#REF!</v>
      </c>
      <c r="L49" s="100" t="e">
        <f>(SUMIFS(L51:L73,$G$11:$G$33,1)*'ONS population estimates'!$J$8)-L50</f>
        <v>#REF!</v>
      </c>
      <c r="M49" s="100" t="e">
        <f>(SUMIFS(M51:M73,$G$11:$G$33,1)*'ONS population estimates'!$J$8)-M50</f>
        <v>#REF!</v>
      </c>
      <c r="N49" s="100" t="e">
        <f>(SUMIFS(N51:N73,$G$11:$G$33,1)*'ONS population estimates'!$J$8)-N50</f>
        <v>#REF!</v>
      </c>
      <c r="O49" s="100" t="e">
        <f>(SUMIFS(O51:O73,$G$11:$G$33,1)*'ONS population estimates'!$J$8)-O50</f>
        <v>#REF!</v>
      </c>
      <c r="P49" s="100" t="e">
        <f>(SUMIFS(P51:P73,$G$11:$G$33,1)*'ONS population estimates'!$J$8)-P50</f>
        <v>#REF!</v>
      </c>
      <c r="Q49" s="100" t="e">
        <f>(SUMIFS(Q51:Q73,$G$11:$G$33,1)*'ONS population estimates'!$J$8)-Q50</f>
        <v>#REF!</v>
      </c>
      <c r="R49" s="100" t="e">
        <f>(SUMIFS(R51:R73,$G$11:$G$33,1)*'ONS population estimates'!$J$8)-R50</f>
        <v>#REF!</v>
      </c>
      <c r="S49" s="100" t="e">
        <f>(SUMIFS(S51:S73,$G$11:$G$33,1)*'ONS population estimates'!$J$8)-S50</f>
        <v>#REF!</v>
      </c>
      <c r="T49" s="100" t="e">
        <f>(SUMIFS(T51:T73,$G$11:$G$33,1)*'ONS population estimates'!$J$8)-T50</f>
        <v>#REF!</v>
      </c>
      <c r="U49" s="100" t="e">
        <f>(SUMIFS(U51:U73,$G$11:$G$33,1)*'ONS population estimates'!$J$8)-U50</f>
        <v>#REF!</v>
      </c>
      <c r="V49" s="100" t="e">
        <f>(SUMIFS(V51:V73,$G$11:$G$33,1)*'ONS population estimates'!$J$8)-V50</f>
        <v>#REF!</v>
      </c>
      <c r="W49" s="100" t="e">
        <f>(SUMIFS(W51:W73,$G$11:$G$33,1)*'ONS population estimates'!$J$8)-W50</f>
        <v>#REF!</v>
      </c>
      <c r="X49" s="100" t="e">
        <f>(SUMIFS(X51:X73,$G$11:$G$33,1)*'ONS population estimates'!$J$8)-X50</f>
        <v>#REF!</v>
      </c>
      <c r="Y49" s="100" t="e">
        <f>(SUMIFS(Y51:Y73,$G$11:$G$33,1)*'ONS population estimates'!$J$8)-Y50</f>
        <v>#REF!</v>
      </c>
      <c r="Z49" s="100" t="e">
        <f>(SUMIFS(Z51:Z73,$G$11:$G$33,1)*'ONS population estimates'!$J$8)-Z50</f>
        <v>#REF!</v>
      </c>
      <c r="AA49" s="100" t="e">
        <f>(SUMIFS(AA51:AA73,$G$11:$G$33,1)*'ONS population estimates'!$J$8)-AA50</f>
        <v>#REF!</v>
      </c>
      <c r="AB49" s="100" t="e">
        <f>(SUMIFS(AB51:AB73,$G$11:$G$33,1)*'ONS population estimates'!$J$8)-AB50</f>
        <v>#REF!</v>
      </c>
      <c r="AC49" s="100" t="e">
        <f>(SUMIFS(AC51:AC73,$G$11:$G$33,1)*'ONS population estimates'!$J$8)-AC50</f>
        <v>#REF!</v>
      </c>
      <c r="AD49" s="100" t="e">
        <f>(SUMIFS(AD51:AD73,$G$11:$G$33,1)*'ONS population estimates'!$J$8)-AD50</f>
        <v>#REF!</v>
      </c>
      <c r="AE49" s="100" t="e">
        <f>(SUMIFS(AE51:AE73,$G$11:$G$33,1)*'ONS population estimates'!$J$8)-AE50</f>
        <v>#REF!</v>
      </c>
      <c r="AF49" s="100" t="e">
        <f>(SUMIFS(AF51:AF73,$G$11:$G$33,1)*'ONS population estimates'!$J$8)-AF50</f>
        <v>#REF!</v>
      </c>
      <c r="AG49" s="100" t="e">
        <f>(SUMIFS(AG51:AG73,$G$11:$G$33,1)*'ONS population estimates'!$J$8)-AG50</f>
        <v>#REF!</v>
      </c>
      <c r="AH49" s="100" t="e">
        <f>(SUMIFS(AH51:AH73,$G$11:$G$33,1)*'ONS population estimates'!$J$8)-AH50</f>
        <v>#REF!</v>
      </c>
      <c r="AI49" s="100" t="e">
        <f>(SUMIFS(AI51:AI73,$G$11:$G$33,1)*'ONS population estimates'!$J$8)-AI50</f>
        <v>#REF!</v>
      </c>
      <c r="AJ49" s="100" t="e">
        <f>(SUMIFS(AJ51:AJ73,$G$11:$G$33,1)*'ONS population estimates'!$J$8)-AJ50</f>
        <v>#REF!</v>
      </c>
      <c r="AK49" s="100" t="e">
        <f>(SUMIFS(AK51:AK73,$G$11:$G$33,1)*'ONS population estimates'!$J$8)-AK50</f>
        <v>#REF!</v>
      </c>
      <c r="AL49" s="100" t="e">
        <f>(SUMIFS(AL51:AL73,$G$11:$G$33,1)*'ONS population estimates'!$J$8)-AL50</f>
        <v>#REF!</v>
      </c>
      <c r="AM49" s="100" t="e">
        <f>(SUMIFS(AM51:AM73,$G$11:$G$33,1)*'ONS population estimates'!$J$8)-AM50</f>
        <v>#REF!</v>
      </c>
      <c r="AN49" s="100" t="e">
        <f>(SUMIFS(AN51:AN73,$G$11:$G$33,1)*'ONS population estimates'!$J$8)-AN50</f>
        <v>#REF!</v>
      </c>
      <c r="AO49" s="100" t="e">
        <f>(SUMIFS(AO51:AO73,$G$11:$G$33,1)*'ONS population estimates'!$J$8)-AO50</f>
        <v>#REF!</v>
      </c>
      <c r="AP49" s="100" t="e">
        <f>(SUMIFS(AP51:AP73,$G$11:$G$33,1)*'ONS population estimates'!$J$8)-AP50</f>
        <v>#REF!</v>
      </c>
      <c r="AQ49" s="100" t="e">
        <f>(SUMIFS(AQ51:AQ73,$G$11:$G$33,1)*'ONS population estimates'!$J$8)-AQ50</f>
        <v>#REF!</v>
      </c>
      <c r="AR49" s="100" t="e">
        <f>(SUMIFS(AR51:AR73,$G$11:$G$33,1)*'ONS population estimates'!$J$8)-AR50</f>
        <v>#REF!</v>
      </c>
      <c r="AS49" s="100" t="e">
        <f>(SUMIFS(AS51:AS73,$G$11:$G$33,1)*'ONS population estimates'!$J$8)-AS50</f>
        <v>#REF!</v>
      </c>
      <c r="AT49" s="100" t="e">
        <f>(SUMIFS(AT51:AT73,$G$11:$G$33,1)*'ONS population estimates'!$J$8)-AT50</f>
        <v>#REF!</v>
      </c>
      <c r="AU49" s="100" t="e">
        <f>(SUMIFS(AU51:AU73,$G$11:$G$33,1)*'ONS population estimates'!$J$8)-AU50</f>
        <v>#REF!</v>
      </c>
      <c r="AV49" s="100" t="e">
        <f>(SUMIFS(AV51:AV73,$G$11:$G$33,1)*'ONS population estimates'!$J$8)-AV50</f>
        <v>#REF!</v>
      </c>
      <c r="AW49" s="100">
        <f>(SUMIFS(AW51:AW73,$G$11:$G$33,1)*'ONS population estimates'!$J$8)-AW50</f>
        <v>4523.2681748442774</v>
      </c>
      <c r="AX49" s="100">
        <f>(SUMIFS(AX51:AX73,$G$11:$G$33,1)*'ONS population estimates'!$J$8)-AX50</f>
        <v>4103.7880475949569</v>
      </c>
      <c r="AY49" s="100">
        <f>(SUMIFS(AY51:AY73,$G$11:$G$33,1)*'ONS population estimates'!$J$8)-AY50</f>
        <v>3556.6425193307223</v>
      </c>
      <c r="AZ49" s="100">
        <f>(SUMIFS(AZ51:AZ73,$G$11:$G$33,1)*'ONS population estimates'!$J$8)-AZ50</f>
        <v>3007.3803174980858</v>
      </c>
      <c r="BA49" s="100">
        <f>(SUMIFS(BA51:BA73,$G$11:$G$33,1)*'ONS population estimates'!$J$8)-BA50</f>
        <v>2547.5082522124867</v>
      </c>
      <c r="BB49" s="100">
        <f>(SUMIFS(BB51:BB73,$G$11:$G$33,1)*'ONS population estimates'!$J$8)-BB50</f>
        <v>2894.1051933237904</v>
      </c>
      <c r="BC49" s="100">
        <f>(SUMIFS(BC51:BC73,$G$11:$G$33,1)*'ONS population estimates'!$J$8)-BC50</f>
        <v>3227.308886460989</v>
      </c>
      <c r="BD49" s="100">
        <f>(SUMIFS(BD51:BD73,$G$11:$G$33,1)*'ONS population estimates'!$J$8)-BD50</f>
        <v>3543.2689200383029</v>
      </c>
      <c r="BE49" s="100">
        <f>(SUMIFS(BE51:BE73,$G$11:$G$33,1)*'ONS population estimates'!$J$8)-BE50</f>
        <v>3859.9381305511633</v>
      </c>
      <c r="BF49" s="100">
        <f>(SUMIFS(BF51:BF73,$G$11:$G$33,1)*'ONS population estimates'!$J$8)-BF50</f>
        <v>4119.1472387757531</v>
      </c>
      <c r="BG49" s="100">
        <f>(SUMIFS(BG51:BG73,$G$11:$G$33,1)*'ONS population estimates'!$J$8)-BG50</f>
        <v>4394.1505240212136</v>
      </c>
      <c r="BH49" s="100">
        <f>(SUMIFS(BH51:BH73,$G$11:$G$33,1)*'ONS population estimates'!$J$8)-BH50</f>
        <v>4691.7409693207155</v>
      </c>
      <c r="BI49" s="100">
        <f>(SUMIFS(BI51:BI73,$G$11:$G$33,1)*'ONS population estimates'!$J$8)-BI50</f>
        <v>4553.1627417135314</v>
      </c>
      <c r="BJ49" s="100">
        <f>(SUMIFS(BJ51:BJ73,$G$11:$G$33,1)*'ONS population estimates'!$J$8)-BJ50</f>
        <v>4388.9619928135071</v>
      </c>
      <c r="BK49" s="100">
        <f>(SUMIFS(BK51:BK73,$G$11:$G$33,1)*'ONS population estimates'!$J$8)-BK50</f>
        <v>4253.4574850610661</v>
      </c>
      <c r="BL49" s="100">
        <f>(SUMIFS(BL51:BL73,$G$11:$G$33,1)*'ONS population estimates'!$J$8)-BL50</f>
        <v>4116.1180495152512</v>
      </c>
      <c r="BM49" s="100">
        <f>(SUMIFS(BM51:BM73,$G$11:$G$33,1)*'ONS population estimates'!$J$8)-BM50</f>
        <v>3992.314026827924</v>
      </c>
      <c r="BN49" s="100">
        <f>(SUMIFS(BN51:BN73,$G$11:$G$33,1)*'ONS population estimates'!$J$8)-BN50</f>
        <v>3886.7809654456069</v>
      </c>
      <c r="BO49" s="100">
        <f>(SUMIFS(BO51:BO73,$G$11:$G$33,1)*'ONS population estimates'!$J$8)-BO50</f>
        <v>3803.9549302022788</v>
      </c>
      <c r="BP49" s="100">
        <f>(SUMIFS(BP51:BP73,$G$11:$G$33,1)*'ONS population estimates'!$J$8)-BP50</f>
        <v>3959.1558937824739</v>
      </c>
      <c r="BQ49" s="100">
        <f>(SUMIFS(BQ51:BQ73,$G$11:$G$33,1)*'ONS population estimates'!$J$8)-BQ50</f>
        <v>4138.8781744856969</v>
      </c>
      <c r="BR49" s="100">
        <f>(SUMIFS(BR51:BR73,$G$11:$G$33,1)*'ONS population estimates'!$J$8)-BR50</f>
        <v>4360.7578239199647</v>
      </c>
      <c r="BS49" s="100">
        <f>(SUMIFS(BS51:BS73,$G$11:$G$33,1)*'ONS population estimates'!$J$8)-BS50</f>
        <v>4579.930807048906</v>
      </c>
      <c r="BT49" s="100">
        <f>(SUMIFS(BT51:BT73,$G$11:$G$33,1)*'ONS population estimates'!$J$8)-BT50</f>
        <v>4821.2716109931644</v>
      </c>
      <c r="BU49" s="100">
        <f>(SUMIFS(BU51:BU73,$G$11:$G$33,1)*'ONS population estimates'!$J$8)-BU50</f>
        <v>5078.2090943036746</v>
      </c>
      <c r="BV49" s="100">
        <f>(SUMIFS(BV51:BV73,$G$11:$G$33,1)*'ONS population estimates'!$J$8)-BV50</f>
        <v>5344.82564136773</v>
      </c>
      <c r="BW49" s="100">
        <f>(SUMIFS(BW51:BW73,$G$11:$G$33,1)*'ONS population estimates'!$J$8)-BW50</f>
        <v>5786.2646747612016</v>
      </c>
      <c r="BX49" s="100">
        <f>(SUMIFS(BX51:BX73,$G$11:$G$33,1)*'ONS population estimates'!$J$8)-BX50</f>
        <v>6227.6516239149205</v>
      </c>
      <c r="BY49" s="100">
        <f>(SUMIFS(BY51:BY73,$G$11:$G$33,1)*'ONS population estimates'!$J$8)-BY50</f>
        <v>6692.1498921329039</v>
      </c>
      <c r="BZ49" s="100">
        <f>(SUMIFS(BZ51:BZ73,$G$11:$G$33,1)*'ONS population estimates'!$J$8)-BZ50</f>
        <v>7143.6338582282915</v>
      </c>
      <c r="CA49" s="100">
        <f>(SUMIFS(CA51:CA73,$G$11:$G$33,1)*'ONS population estimates'!$J$8)-CA50</f>
        <v>7567.0921478968521</v>
      </c>
      <c r="CB49" s="100">
        <f>(SUMIFS(CB51:CB73,$G$11:$G$33,1)*'ONS population estimates'!$J$8)-CB50</f>
        <v>8007.1203122058796</v>
      </c>
      <c r="CC49" s="100">
        <f>(SUMIFS(CC51:CC73,$G$11:$G$33,1)*'ONS population estimates'!$J$8)-CC50</f>
        <v>8447.5619760113186</v>
      </c>
      <c r="CD49" s="100">
        <f>(SUMIFS(CD51:CD73,$G$11:$G$33,1)*'ONS population estimates'!$J$8)-CD50</f>
        <v>9513.3412016389921</v>
      </c>
      <c r="CE49" s="100">
        <f>(SUMIFS(CE51:CE73,$G$11:$G$33,1)*'ONS population estimates'!$J$8)-CE50</f>
        <v>10591.89757925173</v>
      </c>
      <c r="CF49" s="100">
        <f>(SUMIFS(CF51:CF73,$G$11:$G$33,1)*'ONS population estimates'!$J$8)-CF50</f>
        <v>11658.405582413878</v>
      </c>
      <c r="CG49" s="100">
        <f>(SUMIFS(CG51:CG73,$G$11:$G$33,1)*'ONS population estimates'!$J$8)-CG50</f>
        <v>12732.485756902475</v>
      </c>
      <c r="CH49" s="100">
        <f>(SUMIFS(CH51:CH73,$G$11:$G$33,1)*'ONS population estimates'!$J$8)-CH50</f>
        <v>13817.858709903419</v>
      </c>
      <c r="CI49" s="100">
        <f>(SUMIFS(CI51:CI73,$G$11:$G$33,1)*'ONS population estimates'!$J$8)-CI50</f>
        <v>14656.844240923543</v>
      </c>
      <c r="CJ49" s="100">
        <f>(SUMIFS(CJ51:CJ73,$G$11:$G$33,1)*'ONS population estimates'!$J$8)-CJ50</f>
        <v>15495.829771943667</v>
      </c>
      <c r="CK49" s="100">
        <f>(SUMIFS(CK51:CK73,$G$11:$G$33,1)*'ONS population estimates'!$J$8)-CK50</f>
        <v>18090.557555041465</v>
      </c>
      <c r="CL49" s="100">
        <f>(SUMIFS(CL51:CL73,$G$11:$G$33,1)*'ONS population estimates'!$J$8)-CL50</f>
        <v>20685.285338139292</v>
      </c>
      <c r="CM49" s="100">
        <f>(SUMIFS(CM51:CM73,$G$11:$G$33,1)*'ONS population estimates'!$J$8)-CM50</f>
        <v>23280.013121237091</v>
      </c>
      <c r="CN49" s="100">
        <f>(SUMIFS(CN51:CN73,$G$11:$G$33,1)*'ONS population estimates'!$J$8)-CN50</f>
        <v>25874.740904334729</v>
      </c>
    </row>
    <row r="50" spans="1:92" ht="14.4">
      <c r="A50" s="98" t="s">
        <v>72</v>
      </c>
      <c r="B50" s="117" t="s">
        <v>43</v>
      </c>
      <c r="C50" s="98" t="s">
        <v>67</v>
      </c>
      <c r="D50" s="98" t="s">
        <v>70</v>
      </c>
      <c r="E50" s="99" t="s">
        <v>71</v>
      </c>
      <c r="F50" s="98">
        <v>1</v>
      </c>
      <c r="G50" s="98">
        <v>1</v>
      </c>
      <c r="H50" s="100" t="e">
        <f>SUMIFS(H51:H73,$F$51:$F$73,1)*'ONS population estimates'!$J$8</f>
        <v>#REF!</v>
      </c>
      <c r="I50" s="100" t="e">
        <f>SUMIFS(I51:I73,$F$51:$F$73,1)*'ONS population estimates'!$J$8</f>
        <v>#REF!</v>
      </c>
      <c r="J50" s="100" t="e">
        <f>SUMIFS(J51:J73,$F$51:$F$73,1)*'ONS population estimates'!$J$8</f>
        <v>#REF!</v>
      </c>
      <c r="K50" s="100" t="e">
        <f>SUMIFS(K51:K73,$F$51:$F$73,1)*'ONS population estimates'!$J$8</f>
        <v>#REF!</v>
      </c>
      <c r="L50" s="100" t="e">
        <f>SUMIFS(L51:L73,$F$51:$F$73,1)*'ONS population estimates'!$J$8</f>
        <v>#REF!</v>
      </c>
      <c r="M50" s="100" t="e">
        <f>SUMIFS(M51:M73,$F$51:$F$73,1)*'ONS population estimates'!$J$8</f>
        <v>#REF!</v>
      </c>
      <c r="N50" s="100" t="e">
        <f>SUMIFS(N51:N73,$F$51:$F$73,1)*'ONS population estimates'!$J$8</f>
        <v>#REF!</v>
      </c>
      <c r="O50" s="100" t="e">
        <f>SUMIFS(O51:O73,$F$51:$F$73,1)*'ONS population estimates'!$J$8</f>
        <v>#REF!</v>
      </c>
      <c r="P50" s="100" t="e">
        <f>SUMIFS(P51:P73,$F$51:$F$73,1)*'ONS population estimates'!$J$8</f>
        <v>#REF!</v>
      </c>
      <c r="Q50" s="100" t="e">
        <f>SUMIFS(Q51:Q73,$F$51:$F$73,1)*'ONS population estimates'!$J$8</f>
        <v>#REF!</v>
      </c>
      <c r="R50" s="100" t="e">
        <f>SUMIFS(R51:R73,$F$51:$F$73,1)*'ONS population estimates'!$J$8</f>
        <v>#REF!</v>
      </c>
      <c r="S50" s="100" t="e">
        <f>SUMIFS(S51:S73,$F$51:$F$73,1)*'ONS population estimates'!$J$8</f>
        <v>#REF!</v>
      </c>
      <c r="T50" s="100" t="e">
        <f>SUMIFS(T51:T73,$F$51:$F$73,1)*'ONS population estimates'!$J$8</f>
        <v>#REF!</v>
      </c>
      <c r="U50" s="100" t="e">
        <f>SUMIFS(U51:U73,$F$51:$F$73,1)*'ONS population estimates'!$J$8</f>
        <v>#REF!</v>
      </c>
      <c r="V50" s="100" t="e">
        <f>SUMIFS(V51:V73,$F$51:$F$73,1)*'ONS population estimates'!$J$8</f>
        <v>#REF!</v>
      </c>
      <c r="W50" s="100" t="e">
        <f>SUMIFS(W51:W73,$F$51:$F$73,1)*'ONS population estimates'!$J$8</f>
        <v>#REF!</v>
      </c>
      <c r="X50" s="100" t="e">
        <f>SUMIFS(X51:X73,$F$51:$F$73,1)*'ONS population estimates'!$J$8</f>
        <v>#REF!</v>
      </c>
      <c r="Y50" s="100" t="e">
        <f>SUMIFS(Y51:Y73,$F$51:$F$73,1)*'ONS population estimates'!$J$8</f>
        <v>#REF!</v>
      </c>
      <c r="Z50" s="100" t="e">
        <f>SUMIFS(Z51:Z73,$F$51:$F$73,1)*'ONS population estimates'!$J$8</f>
        <v>#REF!</v>
      </c>
      <c r="AA50" s="100" t="e">
        <f>SUMIFS(AA51:AA73,$F$51:$F$73,1)*'ONS population estimates'!$J$8</f>
        <v>#REF!</v>
      </c>
      <c r="AB50" s="100" t="e">
        <f>SUMIFS(AB51:AB73,$F$51:$F$73,1)*'ONS population estimates'!$J$8</f>
        <v>#REF!</v>
      </c>
      <c r="AC50" s="100" t="e">
        <f>SUMIFS(AC51:AC73,$F$51:$F$73,1)*'ONS population estimates'!$J$8</f>
        <v>#REF!</v>
      </c>
      <c r="AD50" s="100" t="e">
        <f>SUMIFS(AD51:AD73,$F$51:$F$73,1)*'ONS population estimates'!$J$8</f>
        <v>#REF!</v>
      </c>
      <c r="AE50" s="100" t="e">
        <f>SUMIFS(AE51:AE73,$F$51:$F$73,1)*'ONS population estimates'!$J$8</f>
        <v>#REF!</v>
      </c>
      <c r="AF50" s="100" t="e">
        <f>SUMIFS(AF51:AF73,$F$51:$F$73,1)*'ONS population estimates'!$J$8</f>
        <v>#REF!</v>
      </c>
      <c r="AG50" s="100" t="e">
        <f>SUMIFS(AG51:AG73,$F$51:$F$73,1)*'ONS population estimates'!$J$8</f>
        <v>#REF!</v>
      </c>
      <c r="AH50" s="100" t="e">
        <f>SUMIFS(AH51:AH73,$F$51:$F$73,1)*'ONS population estimates'!$J$8</f>
        <v>#REF!</v>
      </c>
      <c r="AI50" s="100" t="e">
        <f>SUMIFS(AI51:AI73,$F$51:$F$73,1)*'ONS population estimates'!$J$8</f>
        <v>#REF!</v>
      </c>
      <c r="AJ50" s="100" t="e">
        <f>SUMIFS(AJ51:AJ73,$F$51:$F$73,1)*'ONS population estimates'!$J$8</f>
        <v>#REF!</v>
      </c>
      <c r="AK50" s="100" t="e">
        <f>SUMIFS(AK51:AK73,$F$51:$F$73,1)*'ONS population estimates'!$J$8</f>
        <v>#REF!</v>
      </c>
      <c r="AL50" s="100" t="e">
        <f>SUMIFS(AL51:AL73,$F$51:$F$73,1)*'ONS population estimates'!$J$8</f>
        <v>#REF!</v>
      </c>
      <c r="AM50" s="100" t="e">
        <f>SUMIFS(AM51:AM73,$F$51:$F$73,1)*'ONS population estimates'!$J$8</f>
        <v>#REF!</v>
      </c>
      <c r="AN50" s="100" t="e">
        <f>SUMIFS(AN51:AN73,$F$51:$F$73,1)*'ONS population estimates'!$J$8</f>
        <v>#REF!</v>
      </c>
      <c r="AO50" s="100" t="e">
        <f>SUMIFS(AO51:AO73,$F$51:$F$73,1)*'ONS population estimates'!$J$8</f>
        <v>#REF!</v>
      </c>
      <c r="AP50" s="100" t="e">
        <f>SUMIFS(AP51:AP73,$F$51:$F$73,1)*'ONS population estimates'!$J$8</f>
        <v>#REF!</v>
      </c>
      <c r="AQ50" s="100" t="e">
        <f>SUMIFS(AQ51:AQ73,$F$51:$F$73,1)*'ONS population estimates'!$J$8</f>
        <v>#REF!</v>
      </c>
      <c r="AR50" s="100" t="e">
        <f>SUMIFS(AR51:AR73,$F$51:$F$73,1)*'ONS population estimates'!$J$8</f>
        <v>#REF!</v>
      </c>
      <c r="AS50" s="100" t="e">
        <f>SUMIFS(AS51:AS73,$F$51:$F$73,1)*'ONS population estimates'!$J$8</f>
        <v>#REF!</v>
      </c>
      <c r="AT50" s="100" t="e">
        <f>SUMIFS(AT51:AT73,$F$51:$F$73,1)*'ONS population estimates'!$J$8</f>
        <v>#REF!</v>
      </c>
      <c r="AU50" s="100" t="e">
        <f>SUMIFS(AU51:AU73,$F$51:$F$73,1)*'ONS population estimates'!$J$8</f>
        <v>#REF!</v>
      </c>
      <c r="AV50" s="100" t="e">
        <f>SUMIFS(AV51:AV73,$F$51:$F$73,1)*'ONS population estimates'!$J$8</f>
        <v>#REF!</v>
      </c>
      <c r="AW50" s="100">
        <f>SUMIFS(AW51:AW73,$F$51:$F$73,1)*'ONS population estimates'!$J$8</f>
        <v>62174.787666137076</v>
      </c>
      <c r="AX50" s="100">
        <f>SUMIFS(AX51:AX73,$F$51:$F$73,1)*'ONS population estimates'!$J$8</f>
        <v>63718.83745075667</v>
      </c>
      <c r="AY50" s="100">
        <f>SUMIFS(AY51:AY73,$F$51:$F$73,1)*'ONS population estimates'!$J$8</f>
        <v>65242.88469142493</v>
      </c>
      <c r="AZ50" s="100">
        <f>SUMIFS(AZ51:AZ73,$F$51:$F$73,1)*'ONS population estimates'!$J$8</f>
        <v>66735.639953918217</v>
      </c>
      <c r="BA50" s="100">
        <f>SUMIFS(BA51:BA73,$F$51:$F$73,1)*'ONS population estimates'!$J$8</f>
        <v>67534.510276592744</v>
      </c>
      <c r="BB50" s="100">
        <f>SUMIFS(BB51:BB73,$F$51:$F$73,1)*'ONS population estimates'!$J$8</f>
        <v>67386.467088885765</v>
      </c>
      <c r="BC50" s="100">
        <f>SUMIFS(BC51:BC73,$F$51:$F$73,1)*'ONS population estimates'!$J$8</f>
        <v>66964.800054975669</v>
      </c>
      <c r="BD50" s="100">
        <f>SUMIFS(BD51:BD73,$F$51:$F$73,1)*'ONS population estimates'!$J$8</f>
        <v>66445.209302160642</v>
      </c>
      <c r="BE50" s="100">
        <f>SUMIFS(BE51:BE73,$F$51:$F$73,1)*'ONS population estimates'!$J$8</f>
        <v>67091.290573619102</v>
      </c>
      <c r="BF50" s="100">
        <f>SUMIFS(BF51:BF73,$F$51:$F$73,1)*'ONS population estimates'!$J$8</f>
        <v>68105.928996478746</v>
      </c>
      <c r="BG50" s="100">
        <f>SUMIFS(BG51:BG73,$F$51:$F$73,1)*'ONS population estimates'!$J$8</f>
        <v>69099.951418619705</v>
      </c>
      <c r="BH50" s="100">
        <f>SUMIFS(BH51:BH73,$F$51:$F$73,1)*'ONS population estimates'!$J$8</f>
        <v>69520.778111075822</v>
      </c>
      <c r="BI50" s="100">
        <f>SUMIFS(BI51:BI73,$F$51:$F$73,1)*'ONS population estimates'!$J$8</f>
        <v>68489.842750315147</v>
      </c>
      <c r="BJ50" s="100">
        <f>SUMIFS(BJ51:BJ73,$F$51:$F$73,1)*'ONS population estimates'!$J$8</f>
        <v>68769.141898699527</v>
      </c>
      <c r="BK50" s="100">
        <f>SUMIFS(BK51:BK73,$F$51:$F$73,1)*'ONS population estimates'!$J$8</f>
        <v>68933.595593515085</v>
      </c>
      <c r="BL50" s="100">
        <f>SUMIFS(BL51:BL73,$F$51:$F$73,1)*'ONS population estimates'!$J$8</f>
        <v>70215.760502926496</v>
      </c>
      <c r="BM50" s="100">
        <f>SUMIFS(BM51:BM73,$F$51:$F$73,1)*'ONS population estimates'!$J$8</f>
        <v>71706.284138191739</v>
      </c>
      <c r="BN50" s="100">
        <f>SUMIFS(BN51:BN73,$F$51:$F$73,1)*'ONS population estimates'!$J$8</f>
        <v>73172.140218322718</v>
      </c>
      <c r="BO50" s="100">
        <f>SUMIFS(BO51:BO73,$F$51:$F$73,1)*'ONS population estimates'!$J$8</f>
        <v>74135.755403099582</v>
      </c>
      <c r="BP50" s="100">
        <f>SUMIFS(BP51:BP73,$F$51:$F$73,1)*'ONS population estimates'!$J$8</f>
        <v>74561.319862287797</v>
      </c>
      <c r="BQ50" s="100">
        <f>SUMIFS(BQ51:BQ73,$F$51:$F$73,1)*'ONS population estimates'!$J$8</f>
        <v>74686.928714794689</v>
      </c>
      <c r="BR50" s="100">
        <f>SUMIFS(BR51:BR73,$F$51:$F$73,1)*'ONS population estimates'!$J$8</f>
        <v>74693.42262074507</v>
      </c>
      <c r="BS50" s="100">
        <f>SUMIFS(BS51:BS73,$F$51:$F$73,1)*'ONS population estimates'!$J$8</f>
        <v>75792.59165121532</v>
      </c>
      <c r="BT50" s="100">
        <f>SUMIFS(BT51:BT73,$F$51:$F$73,1)*'ONS population estimates'!$J$8</f>
        <v>77057.479899919039</v>
      </c>
      <c r="BU50" s="100">
        <f>SUMIFS(BU51:BU73,$F$51:$F$73,1)*'ONS population estimates'!$J$8</f>
        <v>78276.748974994174</v>
      </c>
      <c r="BV50" s="100">
        <f>SUMIFS(BV51:BV73,$F$51:$F$73,1)*'ONS population estimates'!$J$8</f>
        <v>78985.314466700278</v>
      </c>
      <c r="BW50" s="100">
        <f>SUMIFS(BW51:BW73,$F$51:$F$73,1)*'ONS population estimates'!$J$8</f>
        <v>79454.439404509249</v>
      </c>
      <c r="BX50" s="100">
        <f>SUMIFS(BX51:BX73,$F$51:$F$73,1)*'ONS population estimates'!$J$8</f>
        <v>79646.968280825648</v>
      </c>
      <c r="BY50" s="100">
        <f>SUMIFS(BY51:BY73,$F$51:$F$73,1)*'ONS population estimates'!$J$8</f>
        <v>79705.28201898413</v>
      </c>
      <c r="BZ50" s="100">
        <f>SUMIFS(BZ51:BZ73,$F$51:$F$73,1)*'ONS population estimates'!$J$8</f>
        <v>80913.977782718241</v>
      </c>
      <c r="CA50" s="100">
        <f>SUMIFS(CA51:CA73,$F$51:$F$73,1)*'ONS population estimates'!$J$8</f>
        <v>82172.75773439309</v>
      </c>
      <c r="CB50" s="100">
        <f>SUMIFS(CB51:CB73,$F$51:$F$73,1)*'ONS population estimates'!$J$8</f>
        <v>83386.058106071636</v>
      </c>
      <c r="CC50" s="100">
        <f>SUMIFS(CC51:CC73,$F$51:$F$73,1)*'ONS population estimates'!$J$8</f>
        <v>84124.728791264686</v>
      </c>
      <c r="CD50" s="100">
        <f>SUMIFS(CD51:CD73,$F$51:$F$73,1)*'ONS population estimates'!$J$8</f>
        <v>84107.535119819426</v>
      </c>
      <c r="CE50" s="100">
        <f>SUMIFS(CE51:CE73,$F$51:$F$73,1)*'ONS population estimates'!$J$8</f>
        <v>83843.725163997238</v>
      </c>
      <c r="CF50" s="100">
        <f>SUMIFS(CF51:CF73,$F$51:$F$73,1)*'ONS population estimates'!$J$8</f>
        <v>83404.741312897808</v>
      </c>
      <c r="CG50" s="100">
        <f>SUMIFS(CG51:CG73,$F$51:$F$73,1)*'ONS population estimates'!$J$8</f>
        <v>83239.701753838075</v>
      </c>
      <c r="CH50" s="100">
        <f>SUMIFS(CH51:CH73,$F$51:$F$73,1)*'ONS population estimates'!$J$8</f>
        <v>84039.715933502739</v>
      </c>
      <c r="CI50" s="100">
        <f>SUMIFS(CI51:CI73,$F$51:$F$73,1)*'ONS population estimates'!$J$8</f>
        <v>84326.99767061061</v>
      </c>
      <c r="CJ50" s="100">
        <f>SUMIFS(CJ51:CJ73,$F$51:$F$73,1)*'ONS population estimates'!$J$8</f>
        <v>84136.837306824949</v>
      </c>
      <c r="CK50" s="100">
        <f>SUMIFS(CK51:CK73,$F$51:$F$73,1)*'ONS population estimates'!$J$8</f>
        <v>83543.875838483393</v>
      </c>
      <c r="CL50" s="100">
        <f>SUMIFS(CL51:CL73,$F$51:$F$73,1)*'ONS population estimates'!$J$8</f>
        <v>82683.643089080681</v>
      </c>
      <c r="CM50" s="100">
        <f>SUMIFS(CM51:CM73,$F$51:$F$73,1)*'ONS population estimates'!$J$8</f>
        <v>81720.650127099085</v>
      </c>
      <c r="CN50" s="100">
        <f>SUMIFS(CN51:CN73,$F$51:$F$73,1)*'ONS population estimates'!$J$8</f>
        <v>81778.988175512568</v>
      </c>
    </row>
    <row r="51" spans="1:92">
      <c r="A51" s="98" t="s">
        <v>73</v>
      </c>
      <c r="B51" s="98" t="s">
        <v>44</v>
      </c>
      <c r="C51" s="98" t="s">
        <v>67</v>
      </c>
      <c r="D51" s="98" t="s">
        <v>74</v>
      </c>
      <c r="E51" s="98" t="s">
        <v>5</v>
      </c>
      <c r="F51" s="98">
        <v>0</v>
      </c>
      <c r="G51" s="98">
        <v>0</v>
      </c>
      <c r="H51" s="100" t="e">
        <f>INDEX(#REF!,MATCH($A51,#REF!,0),MATCH(H$44,#REF!,0))</f>
        <v>#REF!</v>
      </c>
      <c r="I51" s="100" t="e">
        <f>INDEX(#REF!,MATCH($A51,#REF!,0),MATCH(I$44,#REF!,0))</f>
        <v>#REF!</v>
      </c>
      <c r="J51" s="100" t="e">
        <f>INDEX(#REF!,MATCH($A51,#REF!,0),MATCH(J$44,#REF!,0))</f>
        <v>#REF!</v>
      </c>
      <c r="K51" s="100" t="e">
        <f>INDEX(#REF!,MATCH($A51,#REF!,0),MATCH(K$44,#REF!,0))</f>
        <v>#REF!</v>
      </c>
      <c r="L51" s="100" t="e">
        <f>INDEX(#REF!,MATCH($A51,#REF!,0),MATCH(L$44,#REF!,0))</f>
        <v>#REF!</v>
      </c>
      <c r="M51" s="100" t="e">
        <f>INDEX(#REF!,MATCH($A51,#REF!,0),MATCH(M$44,#REF!,0))</f>
        <v>#REF!</v>
      </c>
      <c r="N51" s="100" t="e">
        <f>INDEX(#REF!,MATCH($A51,#REF!,0),MATCH(N$44,#REF!,0))</f>
        <v>#REF!</v>
      </c>
      <c r="O51" s="100" t="e">
        <f>INDEX(#REF!,MATCH($A51,#REF!,0),MATCH(O$44,#REF!,0))</f>
        <v>#REF!</v>
      </c>
      <c r="P51" s="100" t="e">
        <f>INDEX(#REF!,MATCH($A51,#REF!,0),MATCH(P$44,#REF!,0))</f>
        <v>#REF!</v>
      </c>
      <c r="Q51" s="100" t="e">
        <f>INDEX(#REF!,MATCH($A51,#REF!,0),MATCH(Q$44,#REF!,0))</f>
        <v>#REF!</v>
      </c>
      <c r="R51" s="100" t="e">
        <f>INDEX(#REF!,MATCH($A51,#REF!,0),MATCH(R$44,#REF!,0))</f>
        <v>#REF!</v>
      </c>
      <c r="S51" s="100" t="e">
        <f>INDEX(#REF!,MATCH($A51,#REF!,0),MATCH(S$44,#REF!,0))</f>
        <v>#REF!</v>
      </c>
      <c r="T51" s="100" t="e">
        <f>INDEX(#REF!,MATCH($A51,#REF!,0),MATCH(T$44,#REF!,0))</f>
        <v>#REF!</v>
      </c>
      <c r="U51" s="100" t="e">
        <f>INDEX(#REF!,MATCH($A51,#REF!,0),MATCH(U$44,#REF!,0))</f>
        <v>#REF!</v>
      </c>
      <c r="V51" s="100" t="e">
        <f>INDEX(#REF!,MATCH($A51,#REF!,0),MATCH(V$44,#REF!,0))</f>
        <v>#REF!</v>
      </c>
      <c r="W51" s="100" t="e">
        <f>INDEX(#REF!,MATCH($A51,#REF!,0),MATCH(W$44,#REF!,0))</f>
        <v>#REF!</v>
      </c>
      <c r="X51" s="100" t="e">
        <f>INDEX(#REF!,MATCH($A51,#REF!,0),MATCH(X$44,#REF!,0))</f>
        <v>#REF!</v>
      </c>
      <c r="Y51" s="100" t="e">
        <f>INDEX(#REF!,MATCH($A51,#REF!,0),MATCH(Y$44,#REF!,0))</f>
        <v>#REF!</v>
      </c>
      <c r="Z51" s="100" t="e">
        <f>INDEX(#REF!,MATCH($A51,#REF!,0),MATCH(Z$44,#REF!,0))</f>
        <v>#REF!</v>
      </c>
      <c r="AA51" s="100" t="e">
        <f>INDEX(#REF!,MATCH($A51,#REF!,0),MATCH(AA$44,#REF!,0))</f>
        <v>#REF!</v>
      </c>
      <c r="AB51" s="100" t="e">
        <f>INDEX(#REF!,MATCH($A51,#REF!,0),MATCH(AB$44,#REF!,0))</f>
        <v>#REF!</v>
      </c>
      <c r="AC51" s="100" t="e">
        <f>INDEX(#REF!,MATCH($A51,#REF!,0),MATCH(AC$44,#REF!,0))</f>
        <v>#REF!</v>
      </c>
      <c r="AD51" s="100" t="e">
        <f>INDEX(#REF!,MATCH($A51,#REF!,0),MATCH(AD$44,#REF!,0))</f>
        <v>#REF!</v>
      </c>
      <c r="AE51" s="100" t="e">
        <f>INDEX(#REF!,MATCH($A51,#REF!,0),MATCH(AE$44,#REF!,0))</f>
        <v>#REF!</v>
      </c>
      <c r="AF51" s="100" t="e">
        <f>INDEX(#REF!,MATCH($A51,#REF!,0),MATCH(AF$44,#REF!,0))</f>
        <v>#REF!</v>
      </c>
      <c r="AG51" s="100" t="e">
        <f>INDEX(#REF!,MATCH($A51,#REF!,0),MATCH(AG$44,#REF!,0))</f>
        <v>#REF!</v>
      </c>
      <c r="AH51" s="100" t="e">
        <f>INDEX(#REF!,MATCH($A51,#REF!,0),MATCH(AH$44,#REF!,0))</f>
        <v>#REF!</v>
      </c>
      <c r="AI51" s="100" t="e">
        <f>INDEX(#REF!,MATCH($A51,#REF!,0),MATCH(AI$44,#REF!,0))</f>
        <v>#REF!</v>
      </c>
      <c r="AJ51" s="100" t="e">
        <f>INDEX(#REF!,MATCH($A51,#REF!,0),MATCH(AJ$44,#REF!,0))</f>
        <v>#REF!</v>
      </c>
      <c r="AK51" s="100" t="e">
        <f>INDEX(#REF!,MATCH($A51,#REF!,0),MATCH(AK$44,#REF!,0))</f>
        <v>#REF!</v>
      </c>
      <c r="AL51" s="100" t="e">
        <f>INDEX(#REF!,MATCH($A51,#REF!,0),MATCH(AL$44,#REF!,0))</f>
        <v>#REF!</v>
      </c>
      <c r="AM51" s="100" t="e">
        <f>INDEX(#REF!,MATCH($A51,#REF!,0),MATCH(AM$44,#REF!,0))</f>
        <v>#REF!</v>
      </c>
      <c r="AN51" s="100" t="e">
        <f>INDEX(#REF!,MATCH($A51,#REF!,0),MATCH(AN$44,#REF!,0))</f>
        <v>#REF!</v>
      </c>
      <c r="AO51" s="100" t="e">
        <f>INDEX(#REF!,MATCH($A51,#REF!,0),MATCH(AO$44,#REF!,0))</f>
        <v>#REF!</v>
      </c>
      <c r="AP51" s="100" t="e">
        <f>INDEX(#REF!,MATCH($A51,#REF!,0),MATCH(AP$44,#REF!,0))</f>
        <v>#REF!</v>
      </c>
      <c r="AQ51" s="100" t="e">
        <f>INDEX(#REF!,MATCH($A51,#REF!,0),MATCH(AQ$44,#REF!,0))</f>
        <v>#REF!</v>
      </c>
      <c r="AR51" s="100" t="e">
        <f>INDEX(#REF!,MATCH($A51,#REF!,0),MATCH(AR$44,#REF!,0))</f>
        <v>#REF!</v>
      </c>
      <c r="AS51" s="100">
        <f>INDEX('Use Case and Labs'!$A$1:$BB$19,MATCH($A11,'Use Case and Labs'!$A$1:$A$19,0),MATCH(AS$4,'Use Case and Labs'!$A$1:$BB$1,0))</f>
        <v>27806.48</v>
      </c>
      <c r="AT51" s="100">
        <f>INDEX('Use Case and Labs'!$A$1:$BB$19,MATCH($A11,'Use Case and Labs'!$A$1:$A$19,0),MATCH(AT$4,'Use Case and Labs'!$A$1:$BB$1,0))</f>
        <v>36559.500000000015</v>
      </c>
      <c r="AU51" s="100">
        <f>INDEX('Use Case and Labs'!$A$1:$BB$19,MATCH($A11,'Use Case and Labs'!$A$1:$A$19,0),MATCH(AU$4,'Use Case and Labs'!$A$1:$BB$1,0))</f>
        <v>31916.999999999993</v>
      </c>
      <c r="AV51" s="100">
        <f>INDEX('Use Case and Labs'!$A$1:$BB$19,MATCH($A11,'Use Case and Labs'!$A$1:$A$19,0),MATCH(AV$4,'Use Case and Labs'!$A$1:$BB$1,0))</f>
        <v>24241.25</v>
      </c>
      <c r="AW51" s="100">
        <f>INDEX('Use Case and Labs'!$A$1:$BB$19,MATCH($A11,'Use Case and Labs'!$A$1:$A$19,0),MATCH(AW$4,'Use Case and Labs'!$A$1:$BB$1,0))</f>
        <v>24191.249999999993</v>
      </c>
      <c r="AX51" s="100">
        <f>INDEX('Use Case and Labs'!$A$1:$BB$19,MATCH($A11,'Use Case and Labs'!$A$1:$A$19,0),MATCH(AX$4,'Use Case and Labs'!$A$1:$BB$1,0))</f>
        <v>37720</v>
      </c>
      <c r="AY51" s="100">
        <f>INDEX('Use Case and Labs'!$A$1:$BB$19,MATCH($A11,'Use Case and Labs'!$A$1:$A$19,0),MATCH(AY$4,'Use Case and Labs'!$A$1:$BB$1,0))</f>
        <v>37719.999999999993</v>
      </c>
      <c r="AZ51" s="100">
        <f>INDEX('Use Case and Labs'!$A$1:$BB$19,MATCH($A11,'Use Case and Labs'!$A$1:$A$19,0),MATCH(AZ$4,'Use Case and Labs'!$A$1:$BB$1,0))</f>
        <v>37644.999999999985</v>
      </c>
      <c r="BA51" s="100">
        <f>INDEX('Use Case and Labs'!$A$1:$BB$19,MATCH($A11,'Use Case and Labs'!$A$1:$A$19,0),MATCH(BA$4,'Use Case and Labs'!$A$1:$BB$1,0))</f>
        <v>35259.5</v>
      </c>
      <c r="BB51" s="100">
        <f>INDEX('Use Case and Labs'!$A$1:$BB$19,MATCH($A11,'Use Case and Labs'!$A$1:$A$19,0),MATCH(BB$4,'Use Case and Labs'!$A$1:$BB$1,0))</f>
        <v>31616.999999999989</v>
      </c>
      <c r="BC51" s="100">
        <f>INDEX('Use Case and Labs'!$A$1:$BB$19,MATCH($A11,'Use Case and Labs'!$A$1:$A$19,0),MATCH(BC$4,'Use Case and Labs'!$A$1:$BB$1,0))</f>
        <v>24011.250000000007</v>
      </c>
      <c r="BD51" s="100">
        <f>INDEX('Use Case and Labs'!$A$1:$BB$19,MATCH($A11,'Use Case and Labs'!$A$1:$A$19,0),MATCH(BD$4,'Use Case and Labs'!$A$1:$BB$1,0))</f>
        <v>24011.250000000011</v>
      </c>
      <c r="BE51" s="100">
        <f>INDEX('Use Case and Labs'!$A$1:$BB$19,MATCH($A11,'Use Case and Labs'!$A$1:$A$19,0),MATCH(BE$4,'Use Case and Labs'!$A$1:$BB$1,0))</f>
        <v>36790.000000000015</v>
      </c>
      <c r="BF51" s="100">
        <f>INDEX('Use Case and Labs'!$A$1:$BB$19,MATCH($A11,'Use Case and Labs'!$A$1:$A$19,0),MATCH(BF$4,'Use Case and Labs'!$A$1:$BB$1,0))</f>
        <v>36769.999999999985</v>
      </c>
      <c r="BG51" s="100">
        <f>INDEX('Use Case and Labs'!$A$1:$BB$19,MATCH($A11,'Use Case and Labs'!$A$1:$A$19,0),MATCH(BG$4,'Use Case and Labs'!$A$1:$BB$1,0))</f>
        <v>36769.999999999985</v>
      </c>
      <c r="BH51" s="100">
        <f>INDEX('Use Case and Labs'!$A$1:$BB$19,MATCH($A11,'Use Case and Labs'!$A$1:$A$19,0),MATCH(BH$4,'Use Case and Labs'!$A$1:$BB$1,0))</f>
        <v>34584.500000000007</v>
      </c>
      <c r="BI51" s="100">
        <f>INDEX('Use Case and Labs'!$A$1:$BB$19,MATCH($A11,'Use Case and Labs'!$A$1:$A$19,0),MATCH(BI$4,'Use Case and Labs'!$A$1:$BB$1,0))</f>
        <v>30742</v>
      </c>
      <c r="BJ51" s="100">
        <f>INDEX('Use Case and Labs'!$A$1:$BB$19,MATCH($A11,'Use Case and Labs'!$A$1:$A$19,0),MATCH(BJ$4,'Use Case and Labs'!$A$1:$BB$1,0))</f>
        <v>23726.249999999985</v>
      </c>
      <c r="BK51" s="100">
        <f>INDEX('Use Case and Labs'!$A$1:$BB$19,MATCH($A11,'Use Case and Labs'!$A$1:$A$19,0),MATCH(BK$4,'Use Case and Labs'!$A$1:$BB$1,0))</f>
        <v>23726.25</v>
      </c>
      <c r="BL51" s="100">
        <f>INDEX('Use Case and Labs'!$A$1:$BB$19,MATCH($A11,'Use Case and Labs'!$A$1:$A$19,0),MATCH(BL$4,'Use Case and Labs'!$A$1:$BB$1,0))</f>
        <v>36484.999999999993</v>
      </c>
      <c r="BM51" s="100">
        <f>INDEX('Use Case and Labs'!$A$1:$BB$19,MATCH($A11,'Use Case and Labs'!$A$1:$A$19,0),MATCH(BM$4,'Use Case and Labs'!$A$1:$BB$1,0))</f>
        <v>36485</v>
      </c>
      <c r="BN51" s="100">
        <f>INDEX('Use Case and Labs'!$A$1:$BB$19,MATCH($A11,'Use Case and Labs'!$A$1:$A$19,0),MATCH(BN$4,'Use Case and Labs'!$A$1:$BB$1,0))</f>
        <v>36484.999999999993</v>
      </c>
      <c r="BO51" s="100">
        <f>INDEX('Use Case and Labs'!$A$1:$BB$19,MATCH($A11,'Use Case and Labs'!$A$1:$A$19,0),MATCH(BO$4,'Use Case and Labs'!$A$1:$BB$1,0))</f>
        <v>34299.499999999971</v>
      </c>
      <c r="BP51" s="100">
        <f>INDEX('Use Case and Labs'!$A$1:$BB$19,MATCH($A11,'Use Case and Labs'!$A$1:$A$19,0),MATCH(BP$4,'Use Case and Labs'!$A$1:$BB$1,0))</f>
        <v>30656.999999999993</v>
      </c>
      <c r="BQ51" s="100">
        <f>INDEX('Use Case and Labs'!$A$1:$BB$19,MATCH($A11,'Use Case and Labs'!$A$1:$A$19,0),MATCH(BQ$4,'Use Case and Labs'!$A$1:$BB$1,0))</f>
        <v>23676.25</v>
      </c>
      <c r="BR51" s="100">
        <f>INDEX('Use Case and Labs'!$A$1:$BB$19,MATCH($A11,'Use Case and Labs'!$A$1:$A$19,0),MATCH(BR$4,'Use Case and Labs'!$A$1:$BB$1,0))</f>
        <v>23676.249999999993</v>
      </c>
      <c r="BS51" s="100">
        <f>INDEX('Use Case and Labs'!$A$1:$BB$19,MATCH($A11,'Use Case and Labs'!$A$1:$A$19,0),MATCH(BS$4,'Use Case and Labs'!$A$1:$BB$1,0))</f>
        <v>36450.000000000007</v>
      </c>
      <c r="BT51" s="100">
        <f>INDEX('Use Case and Labs'!$A$1:$BB$19,MATCH($A11,'Use Case and Labs'!$A$1:$A$19,0),MATCH(BT$4,'Use Case and Labs'!$A$1:$BB$1,0))</f>
        <v>36450.000000000015</v>
      </c>
      <c r="BU51" s="100">
        <f>INDEX('Use Case and Labs'!$A$1:$BB$19,MATCH($A11,'Use Case and Labs'!$A$1:$A$19,0),MATCH(BU$4,'Use Case and Labs'!$A$1:$BB$1,0))</f>
        <v>36450</v>
      </c>
      <c r="BV51" s="100">
        <f>INDEX('Use Case and Labs'!$A$1:$BB$19,MATCH($A11,'Use Case and Labs'!$A$1:$A$19,0),MATCH(BV$4,'Use Case and Labs'!$A$1:$BB$1,0))</f>
        <v>34264.5</v>
      </c>
      <c r="BW51" s="100">
        <f>INDEX('Use Case and Labs'!$A$1:$BB$19,MATCH($A11,'Use Case and Labs'!$A$1:$A$19,0),MATCH(BW$4,'Use Case and Labs'!$A$1:$BB$1,0))</f>
        <v>30621.999999999978</v>
      </c>
      <c r="BX51" s="100">
        <f>INDEX('Use Case and Labs'!$A$1:$BB$19,MATCH($A11,'Use Case and Labs'!$A$1:$A$19,0),MATCH(BX$4,'Use Case and Labs'!$A$1:$BB$1,0))</f>
        <v>23676.250000000007</v>
      </c>
      <c r="BY51" s="100">
        <f>INDEX('Use Case and Labs'!$A$1:$BB$19,MATCH($A11,'Use Case and Labs'!$A$1:$A$19,0),MATCH(BY$4,'Use Case and Labs'!$A$1:$BB$1,0))</f>
        <v>23676.249999999985</v>
      </c>
      <c r="BZ51" s="100">
        <f>INDEX('Use Case and Labs'!$A$1:$BB$19,MATCH($A11,'Use Case and Labs'!$A$1:$A$19,0),MATCH(BZ$4,'Use Case and Labs'!$A$1:$BB$1,0))</f>
        <v>36425.000000000007</v>
      </c>
      <c r="CA51" s="100">
        <f>INDEX('Use Case and Labs'!$A$1:$BB$19,MATCH($A11,'Use Case and Labs'!$A$1:$A$19,0),MATCH(CA$4,'Use Case and Labs'!$A$1:$BB$1,0))</f>
        <v>36449.999999999971</v>
      </c>
      <c r="CB51" s="100">
        <f>INDEX('Use Case and Labs'!$A$1:$BB$19,MATCH($A11,'Use Case and Labs'!$A$1:$A$19,0),MATCH(CB$4,'Use Case and Labs'!$A$1:$BB$1,0))</f>
        <v>36450</v>
      </c>
      <c r="CC51" s="100">
        <f>INDEX('Use Case and Labs'!$A$1:$BB$19,MATCH($A11,'Use Case and Labs'!$A$1:$A$19,0),MATCH(CC$4,'Use Case and Labs'!$A$1:$BB$1,0))</f>
        <v>34264.5</v>
      </c>
      <c r="CD51" s="100">
        <f>INDEX('Use Case and Labs'!$A$1:$BB$19,MATCH($A11,'Use Case and Labs'!$A$1:$A$19,0),MATCH(CD$4,'Use Case and Labs'!$A$1:$BB$1,0))</f>
        <v>30622</v>
      </c>
      <c r="CE51" s="100">
        <f>INDEX('Use Case and Labs'!$A$1:$BB$19,MATCH($A11,'Use Case and Labs'!$A$1:$A$19,0),MATCH(CE$4,'Use Case and Labs'!$A$1:$BB$1,0))</f>
        <v>23676.249999999993</v>
      </c>
      <c r="CF51" s="100">
        <f>INDEX('Use Case and Labs'!$A$1:$BB$19,MATCH($A11,'Use Case and Labs'!$A$1:$A$19,0),MATCH(CF$4,'Use Case and Labs'!$A$1:$BB$1,0))</f>
        <v>23676.25</v>
      </c>
      <c r="CG51" s="100">
        <f>INDEX('Use Case and Labs'!$A$1:$BB$19,MATCH($A11,'Use Case and Labs'!$A$1:$A$19,0),MATCH(CG$4,'Use Case and Labs'!$A$1:$BB$1,0))</f>
        <v>36425</v>
      </c>
      <c r="CH51" s="100">
        <f>INDEX('Use Case and Labs'!$A$1:$BB$19,MATCH($A11,'Use Case and Labs'!$A$1:$A$19,0),MATCH(CH$4,'Use Case and Labs'!$A$1:$BB$1,0))</f>
        <v>36450</v>
      </c>
      <c r="CI51" s="100">
        <f>INDEX('Use Case and Labs'!$A$1:$BB$19,MATCH($A11,'Use Case and Labs'!$A$1:$A$19,0),MATCH(CI$4,'Use Case and Labs'!$A$1:$BB$1,0))</f>
        <v>36449.999999999978</v>
      </c>
      <c r="CJ51" s="100">
        <f>INDEX('Use Case and Labs'!$A$1:$BB$19,MATCH($A11,'Use Case and Labs'!$A$1:$A$19,0),MATCH(CJ$4,'Use Case and Labs'!$A$1:$BB$1,0))</f>
        <v>34264.5</v>
      </c>
      <c r="CK51" s="100">
        <f>INDEX('Use Case and Labs'!$A$1:$BB$19,MATCH($A11,'Use Case and Labs'!$A$1:$A$19,0),MATCH(CK$4,'Use Case and Labs'!$A$1:$BB$1,0))</f>
        <v>30621.999999999982</v>
      </c>
      <c r="CL51" s="100">
        <f>INDEX('Use Case and Labs'!$A$1:$BB$19,MATCH($A11,'Use Case and Labs'!$A$1:$A$19,0),MATCH(CL$4,'Use Case and Labs'!$A$1:$BB$1,0))</f>
        <v>23676.25</v>
      </c>
      <c r="CM51" s="100">
        <f>INDEX('Use Case and Labs'!$A$1:$BB$19,MATCH($A11,'Use Case and Labs'!$A$1:$A$19,0),MATCH(CM$4,'Use Case and Labs'!$A$1:$BB$1,0))</f>
        <v>23676.249999999985</v>
      </c>
      <c r="CN51" s="100">
        <f>INDEX('Use Case and Labs'!$A$1:$BB$19,MATCH($A11,'Use Case and Labs'!$A$1:$A$19,0),MATCH(CN$4,'Use Case and Labs'!$A$1:$BB$1,0))</f>
        <v>36424.999999999993</v>
      </c>
    </row>
    <row r="52" spans="1:92">
      <c r="A52" s="98" t="s">
        <v>75</v>
      </c>
      <c r="B52" s="98" t="s">
        <v>51</v>
      </c>
      <c r="C52" s="98" t="s">
        <v>67</v>
      </c>
      <c r="D52" s="98" t="s">
        <v>74</v>
      </c>
      <c r="E52" s="98" t="s">
        <v>5</v>
      </c>
      <c r="F52" s="98">
        <v>1</v>
      </c>
      <c r="G52" s="98">
        <v>1</v>
      </c>
      <c r="H52" s="100" t="e">
        <f>INDEX(#REF!,MATCH($A52,#REF!,0),MATCH(H$44,#REF!,0))</f>
        <v>#REF!</v>
      </c>
      <c r="I52" s="100" t="e">
        <f>INDEX(#REF!,MATCH($A52,#REF!,0),MATCH(I$44,#REF!,0))</f>
        <v>#REF!</v>
      </c>
      <c r="J52" s="100" t="e">
        <f>INDEX(#REF!,MATCH($A52,#REF!,0),MATCH(J$44,#REF!,0))</f>
        <v>#REF!</v>
      </c>
      <c r="K52" s="100" t="e">
        <f>INDEX(#REF!,MATCH($A52,#REF!,0),MATCH(K$44,#REF!,0))</f>
        <v>#REF!</v>
      </c>
      <c r="L52" s="100" t="e">
        <f>INDEX(#REF!,MATCH($A52,#REF!,0),MATCH(L$44,#REF!,0))</f>
        <v>#REF!</v>
      </c>
      <c r="M52" s="100" t="e">
        <f>INDEX(#REF!,MATCH($A52,#REF!,0),MATCH(M$44,#REF!,0))</f>
        <v>#REF!</v>
      </c>
      <c r="N52" s="100" t="e">
        <f>INDEX(#REF!,MATCH($A52,#REF!,0),MATCH(N$44,#REF!,0))</f>
        <v>#REF!</v>
      </c>
      <c r="O52" s="100" t="e">
        <f>INDEX(#REF!,MATCH($A52,#REF!,0),MATCH(O$44,#REF!,0))</f>
        <v>#REF!</v>
      </c>
      <c r="P52" s="100" t="e">
        <f>INDEX(#REF!,MATCH($A52,#REF!,0),MATCH(P$44,#REF!,0))</f>
        <v>#REF!</v>
      </c>
      <c r="Q52" s="100" t="e">
        <f>INDEX(#REF!,MATCH($A52,#REF!,0),MATCH(Q$44,#REF!,0))</f>
        <v>#REF!</v>
      </c>
      <c r="R52" s="100" t="e">
        <f>INDEX(#REF!,MATCH($A52,#REF!,0),MATCH(R$44,#REF!,0))</f>
        <v>#REF!</v>
      </c>
      <c r="S52" s="100" t="e">
        <f>INDEX(#REF!,MATCH($A52,#REF!,0),MATCH(S$44,#REF!,0))</f>
        <v>#REF!</v>
      </c>
      <c r="T52" s="100" t="e">
        <f>INDEX(#REF!,MATCH($A52,#REF!,0),MATCH(T$44,#REF!,0))</f>
        <v>#REF!</v>
      </c>
      <c r="U52" s="100" t="e">
        <f>INDEX(#REF!,MATCH($A52,#REF!,0),MATCH(U$44,#REF!,0))</f>
        <v>#REF!</v>
      </c>
      <c r="V52" s="100" t="e">
        <f>INDEX(#REF!,MATCH($A52,#REF!,0),MATCH(V$44,#REF!,0))</f>
        <v>#REF!</v>
      </c>
      <c r="W52" s="100" t="e">
        <f>INDEX(#REF!,MATCH($A52,#REF!,0),MATCH(W$44,#REF!,0))</f>
        <v>#REF!</v>
      </c>
      <c r="X52" s="100" t="e">
        <f>INDEX(#REF!,MATCH($A52,#REF!,0),MATCH(X$44,#REF!,0))</f>
        <v>#REF!</v>
      </c>
      <c r="Y52" s="100" t="e">
        <f>INDEX(#REF!,MATCH($A52,#REF!,0),MATCH(Y$44,#REF!,0))</f>
        <v>#REF!</v>
      </c>
      <c r="Z52" s="100" t="e">
        <f>INDEX(#REF!,MATCH($A52,#REF!,0),MATCH(Z$44,#REF!,0))</f>
        <v>#REF!</v>
      </c>
      <c r="AA52" s="100" t="e">
        <f>INDEX(#REF!,MATCH($A52,#REF!,0),MATCH(AA$44,#REF!,0))</f>
        <v>#REF!</v>
      </c>
      <c r="AB52" s="100" t="e">
        <f>INDEX(#REF!,MATCH($A52,#REF!,0),MATCH(AB$44,#REF!,0))</f>
        <v>#REF!</v>
      </c>
      <c r="AC52" s="100" t="e">
        <f>INDEX(#REF!,MATCH($A52,#REF!,0),MATCH(AC$44,#REF!,0))</f>
        <v>#REF!</v>
      </c>
      <c r="AD52" s="100" t="e">
        <f>INDEX(#REF!,MATCH($A52,#REF!,0),MATCH(AD$44,#REF!,0))</f>
        <v>#REF!</v>
      </c>
      <c r="AE52" s="100" t="e">
        <f>INDEX(#REF!,MATCH($A52,#REF!,0),MATCH(AE$44,#REF!,0))</f>
        <v>#REF!</v>
      </c>
      <c r="AF52" s="100">
        <v>0</v>
      </c>
      <c r="AG52" s="100">
        <v>0</v>
      </c>
      <c r="AH52" s="100">
        <v>0</v>
      </c>
      <c r="AI52" s="100">
        <v>0</v>
      </c>
      <c r="AJ52" s="100">
        <v>0</v>
      </c>
      <c r="AK52" s="100">
        <v>0</v>
      </c>
      <c r="AL52" s="100">
        <v>0</v>
      </c>
      <c r="AM52" s="100">
        <v>0</v>
      </c>
      <c r="AN52" s="100">
        <v>0</v>
      </c>
      <c r="AO52" s="100">
        <v>0</v>
      </c>
      <c r="AP52" s="100">
        <v>0</v>
      </c>
      <c r="AQ52" s="100">
        <v>0</v>
      </c>
      <c r="AR52" s="100">
        <v>0</v>
      </c>
      <c r="AS52" s="100">
        <v>0</v>
      </c>
      <c r="AT52" s="100">
        <f>INDEX('Use Case and Labs'!$A$1:$BB$19,MATCH($A12,'Use Case and Labs'!$A$1:$A$19,0),MATCH(AT$4,'Use Case and Labs'!$A$1:$BB$1,0))</f>
        <v>6040</v>
      </c>
      <c r="AU52" s="100">
        <f>INDEX('Use Case and Labs'!$A$1:$BB$19,MATCH($A12,'Use Case and Labs'!$A$1:$A$19,0),MATCH(AU$4,'Use Case and Labs'!$A$1:$BB$1,0))</f>
        <v>0</v>
      </c>
      <c r="AV52" s="100">
        <f>INDEX('Use Case and Labs'!$A$1:$BB$19,MATCH($A12,'Use Case and Labs'!$A$1:$A$19,0),MATCH(AV$4,'Use Case and Labs'!$A$1:$BB$1,0))</f>
        <v>0</v>
      </c>
      <c r="AW52" s="100">
        <f>INDEX('Use Case and Labs'!$A$1:$BB$19,MATCH($A12,'Use Case and Labs'!$A$1:$A$19,0),MATCH(AW$4,'Use Case and Labs'!$A$1:$BB$1,0))</f>
        <v>0</v>
      </c>
      <c r="AX52" s="100">
        <f>INDEX('Use Case and Labs'!$A$1:$BB$19,MATCH($A12,'Use Case and Labs'!$A$1:$A$19,0),MATCH(AX$4,'Use Case and Labs'!$A$1:$BB$1,0))</f>
        <v>0</v>
      </c>
      <c r="AY52" s="100">
        <f>INDEX('Use Case and Labs'!$A$1:$BB$19,MATCH($A12,'Use Case and Labs'!$A$1:$A$19,0),MATCH(AY$4,'Use Case and Labs'!$A$1:$BB$1,0))</f>
        <v>0</v>
      </c>
      <c r="AZ52" s="100">
        <f>INDEX('Use Case and Labs'!$A$1:$BB$19,MATCH($A12,'Use Case and Labs'!$A$1:$A$19,0),MATCH(AZ$4,'Use Case and Labs'!$A$1:$BB$1,0))</f>
        <v>0</v>
      </c>
      <c r="BA52" s="100">
        <f>INDEX('Use Case and Labs'!$A$1:$BB$19,MATCH($A12,'Use Case and Labs'!$A$1:$A$19,0),MATCH(BA$4,'Use Case and Labs'!$A$1:$BB$1,0))</f>
        <v>0</v>
      </c>
      <c r="BB52" s="100">
        <f>INDEX('Use Case and Labs'!$A$1:$BB$19,MATCH($A12,'Use Case and Labs'!$A$1:$A$19,0),MATCH(BB$4,'Use Case and Labs'!$A$1:$BB$1,0))</f>
        <v>0</v>
      </c>
      <c r="BC52" s="100">
        <f>INDEX('Use Case and Labs'!$A$1:$BB$19,MATCH($A12,'Use Case and Labs'!$A$1:$A$19,0),MATCH(BC$4,'Use Case and Labs'!$A$1:$BB$1,0))</f>
        <v>0</v>
      </c>
      <c r="BD52" s="100">
        <f>INDEX('Use Case and Labs'!$A$1:$BB$19,MATCH($A12,'Use Case and Labs'!$A$1:$A$19,0),MATCH(BD$4,'Use Case and Labs'!$A$1:$BB$1,0))</f>
        <v>0</v>
      </c>
      <c r="BE52" s="100">
        <f>INDEX('Use Case and Labs'!$A$1:$BB$19,MATCH($A12,'Use Case and Labs'!$A$1:$A$19,0),MATCH(BE$4,'Use Case and Labs'!$A$1:$BB$1,0))</f>
        <v>0</v>
      </c>
      <c r="BF52" s="100">
        <f>INDEX('Use Case and Labs'!$A$1:$BB$19,MATCH($A12,'Use Case and Labs'!$A$1:$A$19,0),MATCH(BF$4,'Use Case and Labs'!$A$1:$BB$1,0))</f>
        <v>0</v>
      </c>
      <c r="BG52" s="100">
        <f>INDEX('Use Case and Labs'!$A$1:$BB$19,MATCH($A12,'Use Case and Labs'!$A$1:$A$19,0),MATCH(BG$4,'Use Case and Labs'!$A$1:$BB$1,0))</f>
        <v>0</v>
      </c>
      <c r="BH52" s="100">
        <f>INDEX('Use Case and Labs'!$A$1:$BB$19,MATCH($A12,'Use Case and Labs'!$A$1:$A$19,0),MATCH(BH$4,'Use Case and Labs'!$A$1:$BB$1,0))</f>
        <v>0</v>
      </c>
      <c r="BI52" s="100">
        <f>INDEX('Use Case and Labs'!$A$1:$BB$19,MATCH($A12,'Use Case and Labs'!$A$1:$A$19,0),MATCH(BI$4,'Use Case and Labs'!$A$1:$BB$1,0))</f>
        <v>0</v>
      </c>
      <c r="BJ52" s="100">
        <f>INDEX('Use Case and Labs'!$A$1:$BB$19,MATCH($A12,'Use Case and Labs'!$A$1:$A$19,0),MATCH(BJ$4,'Use Case and Labs'!$A$1:$BB$1,0))</f>
        <v>0</v>
      </c>
      <c r="BK52" s="100">
        <f>INDEX('Use Case and Labs'!$A$1:$BB$19,MATCH($A12,'Use Case and Labs'!$A$1:$A$19,0),MATCH(BK$4,'Use Case and Labs'!$A$1:$BB$1,0))</f>
        <v>0</v>
      </c>
      <c r="BL52" s="100">
        <f>INDEX('Use Case and Labs'!$A$1:$BB$19,MATCH($A12,'Use Case and Labs'!$A$1:$A$19,0),MATCH(BL$4,'Use Case and Labs'!$A$1:$BB$1,0))</f>
        <v>0</v>
      </c>
      <c r="BM52" s="100">
        <f>INDEX('Use Case and Labs'!$A$1:$BB$19,MATCH($A12,'Use Case and Labs'!$A$1:$A$19,0),MATCH(BM$4,'Use Case and Labs'!$A$1:$BB$1,0))</f>
        <v>0</v>
      </c>
      <c r="BN52" s="100">
        <f>INDEX('Use Case and Labs'!$A$1:$BB$19,MATCH($A12,'Use Case and Labs'!$A$1:$A$19,0),MATCH(BN$4,'Use Case and Labs'!$A$1:$BB$1,0))</f>
        <v>0</v>
      </c>
      <c r="BO52" s="100">
        <f>INDEX('Use Case and Labs'!$A$1:$BB$19,MATCH($A12,'Use Case and Labs'!$A$1:$A$19,0),MATCH(BO$4,'Use Case and Labs'!$A$1:$BB$1,0))</f>
        <v>0</v>
      </c>
      <c r="BP52" s="100">
        <f>INDEX('Use Case and Labs'!$A$1:$BB$19,MATCH($A12,'Use Case and Labs'!$A$1:$A$19,0),MATCH(BP$4,'Use Case and Labs'!$A$1:$BB$1,0))</f>
        <v>0</v>
      </c>
      <c r="BQ52" s="100">
        <f>INDEX('Use Case and Labs'!$A$1:$BB$19,MATCH($A12,'Use Case and Labs'!$A$1:$A$19,0),MATCH(BQ$4,'Use Case and Labs'!$A$1:$BB$1,0))</f>
        <v>0</v>
      </c>
      <c r="BR52" s="100">
        <f>INDEX('Use Case and Labs'!$A$1:$BB$19,MATCH($A12,'Use Case and Labs'!$A$1:$A$19,0),MATCH(BR$4,'Use Case and Labs'!$A$1:$BB$1,0))</f>
        <v>0</v>
      </c>
      <c r="BS52" s="100">
        <f>INDEX('Use Case and Labs'!$A$1:$BB$19,MATCH($A12,'Use Case and Labs'!$A$1:$A$19,0),MATCH(BS$4,'Use Case and Labs'!$A$1:$BB$1,0))</f>
        <v>0</v>
      </c>
      <c r="BT52" s="100">
        <f>INDEX('Use Case and Labs'!$A$1:$BB$19,MATCH($A12,'Use Case and Labs'!$A$1:$A$19,0),MATCH(BT$4,'Use Case and Labs'!$A$1:$BB$1,0))</f>
        <v>0</v>
      </c>
      <c r="BU52" s="100">
        <f>INDEX('Use Case and Labs'!$A$1:$BB$19,MATCH($A12,'Use Case and Labs'!$A$1:$A$19,0),MATCH(BU$4,'Use Case and Labs'!$A$1:$BB$1,0))</f>
        <v>0</v>
      </c>
      <c r="BV52" s="100">
        <f>INDEX('Use Case and Labs'!$A$1:$BB$19,MATCH($A12,'Use Case and Labs'!$A$1:$A$19,0),MATCH(BV$4,'Use Case and Labs'!$A$1:$BB$1,0))</f>
        <v>0</v>
      </c>
      <c r="BW52" s="100">
        <f>INDEX('Use Case and Labs'!$A$1:$BB$19,MATCH($A12,'Use Case and Labs'!$A$1:$A$19,0),MATCH(BW$4,'Use Case and Labs'!$A$1:$BB$1,0))</f>
        <v>0</v>
      </c>
      <c r="BX52" s="100">
        <f>INDEX('Use Case and Labs'!$A$1:$BB$19,MATCH($A12,'Use Case and Labs'!$A$1:$A$19,0),MATCH(BX$4,'Use Case and Labs'!$A$1:$BB$1,0))</f>
        <v>0</v>
      </c>
      <c r="BY52" s="100">
        <f>INDEX('Use Case and Labs'!$A$1:$BB$19,MATCH($A12,'Use Case and Labs'!$A$1:$A$19,0),MATCH(BY$4,'Use Case and Labs'!$A$1:$BB$1,0))</f>
        <v>0</v>
      </c>
      <c r="BZ52" s="100">
        <f>INDEX('Use Case and Labs'!$A$1:$BB$19,MATCH($A12,'Use Case and Labs'!$A$1:$A$19,0),MATCH(BZ$4,'Use Case and Labs'!$A$1:$BB$1,0))</f>
        <v>0</v>
      </c>
      <c r="CA52" s="100">
        <f>INDEX('Use Case and Labs'!$A$1:$BB$19,MATCH($A12,'Use Case and Labs'!$A$1:$A$19,0),MATCH(CA$4,'Use Case and Labs'!$A$1:$BB$1,0))</f>
        <v>0</v>
      </c>
      <c r="CB52" s="100">
        <f>INDEX('Use Case and Labs'!$A$1:$BB$19,MATCH($A12,'Use Case and Labs'!$A$1:$A$19,0),MATCH(CB$4,'Use Case and Labs'!$A$1:$BB$1,0))</f>
        <v>0</v>
      </c>
      <c r="CC52" s="100">
        <f>INDEX('Use Case and Labs'!$A$1:$BB$19,MATCH($A12,'Use Case and Labs'!$A$1:$A$19,0),MATCH(CC$4,'Use Case and Labs'!$A$1:$BB$1,0))</f>
        <v>0</v>
      </c>
      <c r="CD52" s="100">
        <f>INDEX('Use Case and Labs'!$A$1:$BB$19,MATCH($A12,'Use Case and Labs'!$A$1:$A$19,0),MATCH(CD$4,'Use Case and Labs'!$A$1:$BB$1,0))</f>
        <v>0</v>
      </c>
      <c r="CE52" s="100">
        <f>INDEX('Use Case and Labs'!$A$1:$BB$19,MATCH($A12,'Use Case and Labs'!$A$1:$A$19,0),MATCH(CE$4,'Use Case and Labs'!$A$1:$BB$1,0))</f>
        <v>0</v>
      </c>
      <c r="CF52" s="100">
        <f>INDEX('Use Case and Labs'!$A$1:$BB$19,MATCH($A12,'Use Case and Labs'!$A$1:$A$19,0),MATCH(CF$4,'Use Case and Labs'!$A$1:$BB$1,0))</f>
        <v>0</v>
      </c>
      <c r="CG52" s="100">
        <f>INDEX('Use Case and Labs'!$A$1:$BB$19,MATCH($A12,'Use Case and Labs'!$A$1:$A$19,0),MATCH(CG$4,'Use Case and Labs'!$A$1:$BB$1,0))</f>
        <v>0</v>
      </c>
      <c r="CH52" s="100">
        <f>INDEX('Use Case and Labs'!$A$1:$BB$19,MATCH($A12,'Use Case and Labs'!$A$1:$A$19,0),MATCH(CH$4,'Use Case and Labs'!$A$1:$BB$1,0))</f>
        <v>0</v>
      </c>
      <c r="CI52" s="100">
        <f>INDEX('Use Case and Labs'!$A$1:$BB$19,MATCH($A12,'Use Case and Labs'!$A$1:$A$19,0),MATCH(CI$4,'Use Case and Labs'!$A$1:$BB$1,0))</f>
        <v>0</v>
      </c>
      <c r="CJ52" s="100">
        <f>INDEX('Use Case and Labs'!$A$1:$BB$19,MATCH($A12,'Use Case and Labs'!$A$1:$A$19,0),MATCH(CJ$4,'Use Case and Labs'!$A$1:$BB$1,0))</f>
        <v>0</v>
      </c>
      <c r="CK52" s="100">
        <f>INDEX('Use Case and Labs'!$A$1:$BB$19,MATCH($A12,'Use Case and Labs'!$A$1:$A$19,0),MATCH(CK$4,'Use Case and Labs'!$A$1:$BB$1,0))</f>
        <v>0</v>
      </c>
      <c r="CL52" s="100">
        <f>INDEX('Use Case and Labs'!$A$1:$BB$19,MATCH($A12,'Use Case and Labs'!$A$1:$A$19,0),MATCH(CL$4,'Use Case and Labs'!$A$1:$BB$1,0))</f>
        <v>0</v>
      </c>
      <c r="CM52" s="100">
        <f>INDEX('Use Case and Labs'!$A$1:$BB$19,MATCH($A12,'Use Case and Labs'!$A$1:$A$19,0),MATCH(CM$4,'Use Case and Labs'!$A$1:$BB$1,0))</f>
        <v>0</v>
      </c>
      <c r="CN52" s="100">
        <f>INDEX('Use Case and Labs'!$A$1:$BB$19,MATCH($A12,'Use Case and Labs'!$A$1:$A$19,0),MATCH(CN$4,'Use Case and Labs'!$A$1:$BB$1,0))</f>
        <v>0</v>
      </c>
    </row>
    <row r="53" spans="1:92">
      <c r="A53" s="98" t="s">
        <v>76</v>
      </c>
      <c r="B53" s="98" t="s">
        <v>51</v>
      </c>
      <c r="C53" s="98" t="s">
        <v>67</v>
      </c>
      <c r="D53" s="98" t="s">
        <v>74</v>
      </c>
      <c r="E53" s="98" t="s">
        <v>5</v>
      </c>
      <c r="F53" s="98">
        <v>1</v>
      </c>
      <c r="G53" s="98">
        <v>1</v>
      </c>
      <c r="H53" s="100" t="e">
        <f>INDEX(#REF!,MATCH($A53,#REF!,0),MATCH(H$44,#REF!,0))</f>
        <v>#REF!</v>
      </c>
      <c r="I53" s="100" t="e">
        <f>INDEX(#REF!,MATCH($A53,#REF!,0),MATCH(I$44,#REF!,0))</f>
        <v>#REF!</v>
      </c>
      <c r="J53" s="100" t="e">
        <f>INDEX(#REF!,MATCH($A53,#REF!,0),MATCH(J$44,#REF!,0))</f>
        <v>#REF!</v>
      </c>
      <c r="K53" s="100" t="e">
        <f>INDEX(#REF!,MATCH($A53,#REF!,0),MATCH(K$44,#REF!,0))</f>
        <v>#REF!</v>
      </c>
      <c r="L53" s="100" t="e">
        <f>INDEX(#REF!,MATCH($A53,#REF!,0),MATCH(L$44,#REF!,0))</f>
        <v>#REF!</v>
      </c>
      <c r="M53" s="100" t="e">
        <f>INDEX(#REF!,MATCH($A53,#REF!,0),MATCH(M$44,#REF!,0))</f>
        <v>#REF!</v>
      </c>
      <c r="N53" s="100" t="e">
        <f>INDEX(#REF!,MATCH($A53,#REF!,0),MATCH(N$44,#REF!,0))</f>
        <v>#REF!</v>
      </c>
      <c r="O53" s="100" t="e">
        <f>INDEX(#REF!,MATCH($A53,#REF!,0),MATCH(O$44,#REF!,0))</f>
        <v>#REF!</v>
      </c>
      <c r="P53" s="100" t="e">
        <f>INDEX(#REF!,MATCH($A53,#REF!,0),MATCH(P$44,#REF!,0))</f>
        <v>#REF!</v>
      </c>
      <c r="Q53" s="100" t="e">
        <f>INDEX(#REF!,MATCH($A53,#REF!,0),MATCH(Q$44,#REF!,0))</f>
        <v>#REF!</v>
      </c>
      <c r="R53" s="100" t="e">
        <f>INDEX(#REF!,MATCH($A53,#REF!,0),MATCH(R$44,#REF!,0))</f>
        <v>#REF!</v>
      </c>
      <c r="S53" s="100" t="e">
        <f>INDEX(#REF!,MATCH($A53,#REF!,0),MATCH(S$44,#REF!,0))</f>
        <v>#REF!</v>
      </c>
      <c r="T53" s="100" t="e">
        <f>INDEX(#REF!,MATCH($A53,#REF!,0),MATCH(T$44,#REF!,0))</f>
        <v>#REF!</v>
      </c>
      <c r="U53" s="100" t="e">
        <f>INDEX(#REF!,MATCH($A53,#REF!,0),MATCH(U$44,#REF!,0))</f>
        <v>#REF!</v>
      </c>
      <c r="V53" s="100" t="e">
        <f>INDEX(#REF!,MATCH($A53,#REF!,0),MATCH(V$44,#REF!,0))</f>
        <v>#REF!</v>
      </c>
      <c r="W53" s="100" t="e">
        <f>INDEX(#REF!,MATCH($A53,#REF!,0),MATCH(W$44,#REF!,0))</f>
        <v>#REF!</v>
      </c>
      <c r="X53" s="100" t="e">
        <f>INDEX(#REF!,MATCH($A53,#REF!,0),MATCH(X$44,#REF!,0))</f>
        <v>#REF!</v>
      </c>
      <c r="Y53" s="100" t="e">
        <f>INDEX(#REF!,MATCH($A53,#REF!,0),MATCH(Y$44,#REF!,0))</f>
        <v>#REF!</v>
      </c>
      <c r="Z53" s="100" t="e">
        <f>INDEX(#REF!,MATCH($A53,#REF!,0),MATCH(Z$44,#REF!,0))</f>
        <v>#REF!</v>
      </c>
      <c r="AA53" s="100" t="e">
        <f>INDEX(#REF!,MATCH($A53,#REF!,0),MATCH(AA$44,#REF!,0))</f>
        <v>#REF!</v>
      </c>
      <c r="AB53" s="100" t="e">
        <f>INDEX(#REF!,MATCH($A53,#REF!,0),MATCH(AB$44,#REF!,0))</f>
        <v>#REF!</v>
      </c>
      <c r="AC53" s="100" t="e">
        <f>INDEX(#REF!,MATCH($A53,#REF!,0),MATCH(AC$44,#REF!,0))</f>
        <v>#REF!</v>
      </c>
      <c r="AD53" s="100" t="e">
        <f>INDEX(#REF!,MATCH($A53,#REF!,0),MATCH(AD$44,#REF!,0))</f>
        <v>#REF!</v>
      </c>
      <c r="AE53" s="100" t="e">
        <f>INDEX(#REF!,MATCH($A53,#REF!,0),MATCH(AE$44,#REF!,0))</f>
        <v>#REF!</v>
      </c>
      <c r="AF53" s="100" t="e">
        <f>INDEX(#REF!,MATCH($A53,#REF!,0),MATCH(AF$44,#REF!,0))</f>
        <v>#REF!</v>
      </c>
      <c r="AG53" s="100" t="e">
        <f>INDEX(#REF!,MATCH($A53,#REF!,0),MATCH(AG$44,#REF!,0))</f>
        <v>#REF!</v>
      </c>
      <c r="AH53" s="100" t="e">
        <f>INDEX(#REF!,MATCH($A53,#REF!,0),MATCH(AH$44,#REF!,0))</f>
        <v>#REF!</v>
      </c>
      <c r="AI53" s="100" t="e">
        <f>INDEX(#REF!,MATCH($A53,#REF!,0),MATCH(AI$44,#REF!,0))</f>
        <v>#REF!</v>
      </c>
      <c r="AJ53" s="100" t="e">
        <f>INDEX(#REF!,MATCH($A53,#REF!,0),MATCH(AJ$44,#REF!,0))</f>
        <v>#REF!</v>
      </c>
      <c r="AK53" s="100" t="e">
        <f>INDEX(#REF!,MATCH($A53,#REF!,0),MATCH(AK$44,#REF!,0))</f>
        <v>#REF!</v>
      </c>
      <c r="AL53" s="100" t="e">
        <f>INDEX(#REF!,MATCH($A53,#REF!,0),MATCH(AL$44,#REF!,0))</f>
        <v>#REF!</v>
      </c>
      <c r="AM53" s="100" t="e">
        <f>INDEX(#REF!,MATCH($A53,#REF!,0),MATCH(AM$44,#REF!,0))</f>
        <v>#REF!</v>
      </c>
      <c r="AN53" s="100" t="e">
        <f>INDEX(#REF!,MATCH($A53,#REF!,0),MATCH(AN$44,#REF!,0))</f>
        <v>#REF!</v>
      </c>
      <c r="AO53" s="100" t="e">
        <f>INDEX(#REF!,MATCH($A53,#REF!,0),MATCH(AO$44,#REF!,0))</f>
        <v>#REF!</v>
      </c>
      <c r="AP53" s="100" t="e">
        <f>INDEX(#REF!,MATCH($A53,#REF!,0),MATCH(AP$44,#REF!,0))</f>
        <v>#REF!</v>
      </c>
      <c r="AQ53" s="100" t="e">
        <f>INDEX(#REF!,MATCH($A53,#REF!,0),MATCH(AQ$44,#REF!,0))</f>
        <v>#REF!</v>
      </c>
      <c r="AR53" s="100" t="e">
        <f>INDEX(#REF!,MATCH($A53,#REF!,0),MATCH(AR$44,#REF!,0))</f>
        <v>#REF!</v>
      </c>
      <c r="AS53" s="100">
        <f>INDEX('Use Case and Labs'!$A$1:$BB$19,MATCH($A13,'Use Case and Labs'!$A$1:$A$19,0),MATCH(AS$4,'Use Case and Labs'!$A$1:$BB$1,0))</f>
        <v>17927</v>
      </c>
      <c r="AT53" s="100">
        <f>INDEX('Use Case and Labs'!$A$1:$BB$19,MATCH($A13,'Use Case and Labs'!$A$1:$A$19,0),MATCH(AT$4,'Use Case and Labs'!$A$1:$BB$1,0))</f>
        <v>26336.885020740854</v>
      </c>
      <c r="AU53" s="100">
        <f>INDEX('Use Case and Labs'!$A$1:$BB$19,MATCH($A13,'Use Case and Labs'!$A$1:$A$19,0),MATCH(AU$4,'Use Case and Labs'!$A$1:$BB$1,0))</f>
        <v>24191.951011204015</v>
      </c>
      <c r="AV53" s="100">
        <f>INDEX('Use Case and Labs'!$A$1:$BB$19,MATCH($A13,'Use Case and Labs'!$A$1:$A$19,0),MATCH(AV$4,'Use Case and Labs'!$A$1:$BB$1,0))</f>
        <v>20278.35166652219</v>
      </c>
      <c r="AW53" s="100">
        <f>INDEX('Use Case and Labs'!$A$1:$BB$19,MATCH($A13,'Use Case and Labs'!$A$1:$A$19,0),MATCH(AW$4,'Use Case and Labs'!$A$1:$BB$1,0))</f>
        <v>15684.737525268094</v>
      </c>
      <c r="AX53" s="100">
        <f>INDEX('Use Case and Labs'!$A$1:$BB$19,MATCH($A13,'Use Case and Labs'!$A$1:$A$19,0),MATCH(AX$4,'Use Case and Labs'!$A$1:$BB$1,0))</f>
        <v>17927.767845644368</v>
      </c>
      <c r="AY53" s="100">
        <f>INDEX('Use Case and Labs'!$A$1:$BB$19,MATCH($A13,'Use Case and Labs'!$A$1:$A$19,0),MATCH(AY$4,'Use Case and Labs'!$A$1:$BB$1,0))</f>
        <v>21444.303227588811</v>
      </c>
      <c r="AZ53" s="100">
        <f>INDEX('Use Case and Labs'!$A$1:$BB$19,MATCH($A13,'Use Case and Labs'!$A$1:$A$19,0),MATCH(AZ$4,'Use Case and Labs'!$A$1:$BB$1,0))</f>
        <v>24759.586070107573</v>
      </c>
      <c r="BA53" s="100">
        <f>INDEX('Use Case and Labs'!$A$1:$BB$19,MATCH($A13,'Use Case and Labs'!$A$1:$A$19,0),MATCH(BA$4,'Use Case and Labs'!$A$1:$BB$1,0))</f>
        <v>25067.66080873393</v>
      </c>
      <c r="BB53" s="100">
        <f>INDEX('Use Case and Labs'!$A$1:$BB$19,MATCH($A13,'Use Case and Labs'!$A$1:$A$19,0),MATCH(BB$4,'Use Case and Labs'!$A$1:$BB$1,0))</f>
        <v>23026.095218655857</v>
      </c>
      <c r="BC53" s="100">
        <f>INDEX('Use Case and Labs'!$A$1:$BB$19,MATCH($A13,'Use Case and Labs'!$A$1:$A$19,0),MATCH(BC$4,'Use Case and Labs'!$A$1:$BB$1,0))</f>
        <v>19301.099615094245</v>
      </c>
      <c r="BD53" s="100">
        <f>INDEX('Use Case and Labs'!$A$1:$BB$19,MATCH($A13,'Use Case and Labs'!$A$1:$A$19,0),MATCH(BD$4,'Use Case and Labs'!$A$1:$BB$1,0))</f>
        <v>14928.860411844607</v>
      </c>
      <c r="BE53" s="100">
        <f>INDEX('Use Case and Labs'!$A$1:$BB$19,MATCH($A13,'Use Case and Labs'!$A$1:$A$19,0),MATCH(BE$4,'Use Case and Labs'!$A$1:$BB$1,0))</f>
        <v>16766.530175276217</v>
      </c>
      <c r="BF53" s="100">
        <f>INDEX('Use Case and Labs'!$A$1:$BB$19,MATCH($A13,'Use Case and Labs'!$A$1:$A$19,0),MATCH(BF$4,'Use Case and Labs'!$A$1:$BB$1,0))</f>
        <v>20055.28854728529</v>
      </c>
      <c r="BG53" s="100">
        <f>INDEX('Use Case and Labs'!$A$1:$BB$19,MATCH($A13,'Use Case and Labs'!$A$1:$A$19,0),MATCH(BG$4,'Use Case and Labs'!$A$1:$BB$1,0))</f>
        <v>23155.830137139215</v>
      </c>
      <c r="BH53" s="100">
        <f>INDEX('Use Case and Labs'!$A$1:$BB$19,MATCH($A13,'Use Case and Labs'!$A$1:$A$19,0),MATCH(BH$4,'Use Case and Labs'!$A$1:$BB$1,0))</f>
        <v>23443.949910102147</v>
      </c>
      <c r="BI53" s="100">
        <f>INDEX('Use Case and Labs'!$A$1:$BB$19,MATCH($A13,'Use Case and Labs'!$A$1:$A$19,0),MATCH(BI$4,'Use Case and Labs'!$A$1:$BB$1,0))</f>
        <v>21534.6229171622</v>
      </c>
      <c r="BJ53" s="100">
        <f>INDEX('Use Case and Labs'!$A$1:$BB$19,MATCH($A13,'Use Case and Labs'!$A$1:$A$19,0),MATCH(BJ$4,'Use Case and Labs'!$A$1:$BB$1,0))</f>
        <v>18050.906944955386</v>
      </c>
      <c r="BK53" s="100">
        <f>INDEX('Use Case and Labs'!$A$1:$BB$19,MATCH($A13,'Use Case and Labs'!$A$1:$A$19,0),MATCH(BK$4,'Use Case and Labs'!$A$1:$BB$1,0))</f>
        <v>13961.871368079539</v>
      </c>
      <c r="BL53" s="100">
        <f>INDEX('Use Case and Labs'!$A$1:$BB$19,MATCH($A13,'Use Case and Labs'!$A$1:$A$19,0),MATCH(BL$4,'Use Case and Labs'!$A$1:$BB$1,0))</f>
        <v>15887.373433832285</v>
      </c>
      <c r="BM53" s="100">
        <f>INDEX('Use Case and Labs'!$A$1:$BB$19,MATCH($A13,'Use Case and Labs'!$A$1:$A$19,0),MATCH(BM$4,'Use Case and Labs'!$A$1:$BB$1,0))</f>
        <v>19003.685028630684</v>
      </c>
      <c r="BN53" s="100">
        <f>INDEX('Use Case and Labs'!$A$1:$BB$19,MATCH($A13,'Use Case and Labs'!$A$1:$A$19,0),MATCH(BN$4,'Use Case and Labs'!$A$1:$BB$1,0))</f>
        <v>21941.649030137385</v>
      </c>
      <c r="BO53" s="100">
        <f>INDEX('Use Case and Labs'!$A$1:$BB$19,MATCH($A13,'Use Case and Labs'!$A$1:$A$19,0),MATCH(BO$4,'Use Case and Labs'!$A$1:$BB$1,0))</f>
        <v>22214.661178678583</v>
      </c>
      <c r="BP53" s="100">
        <f>INDEX('Use Case and Labs'!$A$1:$BB$19,MATCH($A13,'Use Case and Labs'!$A$1:$A$19,0),MATCH(BP$4,'Use Case and Labs'!$A$1:$BB$1,0))</f>
        <v>20405.450171569701</v>
      </c>
      <c r="BQ53" s="100">
        <f>INDEX('Use Case and Labs'!$A$1:$BB$19,MATCH($A13,'Use Case and Labs'!$A$1:$A$19,0),MATCH(BQ$4,'Use Case and Labs'!$A$1:$BB$1,0))</f>
        <v>17104.403621731377</v>
      </c>
      <c r="BR53" s="100">
        <f>INDEX('Use Case and Labs'!$A$1:$BB$19,MATCH($A13,'Use Case and Labs'!$A$1:$A$19,0),MATCH(BR$4,'Use Case and Labs'!$A$1:$BB$1,0))</f>
        <v>13229.77753541998</v>
      </c>
      <c r="BS53" s="100">
        <f>INDEX('Use Case and Labs'!$A$1:$BB$19,MATCH($A13,'Use Case and Labs'!$A$1:$A$19,0),MATCH(BS$4,'Use Case and Labs'!$A$1:$BB$1,0))</f>
        <v>15352.681614474574</v>
      </c>
      <c r="BT53" s="100">
        <f>INDEX('Use Case and Labs'!$A$1:$BB$19,MATCH($A13,'Use Case and Labs'!$A$1:$A$19,0),MATCH(BT$4,'Use Case and Labs'!$A$1:$BB$1,0))</f>
        <v>18364.113297986944</v>
      </c>
      <c r="BU53" s="100">
        <f>INDEX('Use Case and Labs'!$A$1:$BB$19,MATCH($A13,'Use Case and Labs'!$A$1:$A$19,0),MATCH(BU$4,'Use Case and Labs'!$A$1:$BB$1,0))</f>
        <v>21203.199701902355</v>
      </c>
      <c r="BV53" s="100">
        <f>INDEX('Use Case and Labs'!$A$1:$BB$19,MATCH($A13,'Use Case and Labs'!$A$1:$A$19,0),MATCH(BV$4,'Use Case and Labs'!$A$1:$BB$1,0))</f>
        <v>21467.023587637355</v>
      </c>
      <c r="BW53" s="100">
        <f>INDEX('Use Case and Labs'!$A$1:$BB$19,MATCH($A13,'Use Case and Labs'!$A$1:$A$19,0),MATCH(BW$4,'Use Case and Labs'!$A$1:$BB$1,0))</f>
        <v>19718.701835069001</v>
      </c>
      <c r="BX53" s="100">
        <f>INDEX('Use Case and Labs'!$A$1:$BB$19,MATCH($A13,'Use Case and Labs'!$A$1:$A$19,0),MATCH(BX$4,'Use Case and Labs'!$A$1:$BB$1,0))</f>
        <v>16528.752477782269</v>
      </c>
      <c r="BY53" s="100">
        <f>INDEX('Use Case and Labs'!$A$1:$BB$19,MATCH($A13,'Use Case and Labs'!$A$1:$A$19,0),MATCH(BY$4,'Use Case and Labs'!$A$1:$BB$1,0))</f>
        <v>12784.527485147499</v>
      </c>
      <c r="BZ53" s="100">
        <f>INDEX('Use Case and Labs'!$A$1:$BB$19,MATCH($A13,'Use Case and Labs'!$A$1:$A$19,0),MATCH(BZ$4,'Use Case and Labs'!$A$1:$BB$1,0))</f>
        <v>15280.703869561035</v>
      </c>
      <c r="CA53" s="100">
        <f>INDEX('Use Case and Labs'!$A$1:$BB$19,MATCH($A13,'Use Case and Labs'!$A$1:$A$19,0),MATCH(CA$4,'Use Case and Labs'!$A$1:$BB$1,0))</f>
        <v>18278.01710347721</v>
      </c>
      <c r="CB53" s="100">
        <f>INDEX('Use Case and Labs'!$A$1:$BB$19,MATCH($A13,'Use Case and Labs'!$A$1:$A$19,0),MATCH(CB$4,'Use Case and Labs'!$A$1:$BB$1,0))</f>
        <v>21103.793061563021</v>
      </c>
      <c r="CC53" s="100">
        <f>INDEX('Use Case and Labs'!$A$1:$BB$19,MATCH($A13,'Use Case and Labs'!$A$1:$A$19,0),MATCH(CC$4,'Use Case and Labs'!$A$1:$BB$1,0))</f>
        <v>21366.380065766421</v>
      </c>
      <c r="CD53" s="100">
        <f>INDEX('Use Case and Labs'!$A$1:$BB$19,MATCH($A13,'Use Case and Labs'!$A$1:$A$19,0),MATCH(CD$4,'Use Case and Labs'!$A$1:$BB$1,0))</f>
        <v>19626.254943616983</v>
      </c>
      <c r="CE53" s="100">
        <f>INDEX('Use Case and Labs'!$A$1:$BB$19,MATCH($A13,'Use Case and Labs'!$A$1:$A$19,0),MATCH(CE$4,'Use Case and Labs'!$A$1:$BB$1,0))</f>
        <v>16451.260977635273</v>
      </c>
      <c r="CF53" s="100">
        <f>INDEX('Use Case and Labs'!$A$1:$BB$19,MATCH($A13,'Use Case and Labs'!$A$1:$A$19,0),MATCH(CF$4,'Use Case and Labs'!$A$1:$BB$1,0))</f>
        <v>12724.589978380049</v>
      </c>
      <c r="CG53" s="100">
        <f>INDEX('Use Case and Labs'!$A$1:$BB$19,MATCH($A13,'Use Case and Labs'!$A$1:$A$19,0),MATCH(CG$4,'Use Case and Labs'!$A$1:$BB$1,0))</f>
        <v>15243.858119188628</v>
      </c>
      <c r="CH53" s="100">
        <f>INDEX('Use Case and Labs'!$A$1:$BB$19,MATCH($A13,'Use Case and Labs'!$A$1:$A$19,0),MATCH(CH$4,'Use Case and Labs'!$A$1:$BB$1,0))</f>
        <v>18233.944051525799</v>
      </c>
      <c r="CI53" s="100">
        <f>INDEX('Use Case and Labs'!$A$1:$BB$19,MATCH($A13,'Use Case and Labs'!$A$1:$A$19,0),MATCH(CI$4,'Use Case and Labs'!$A$1:$BB$1,0))</f>
        <v>21052.906329008365</v>
      </c>
      <c r="CJ53" s="100">
        <f>INDEX('Use Case and Labs'!$A$1:$BB$19,MATCH($A13,'Use Case and Labs'!$A$1:$A$19,0),MATCH(CJ$4,'Use Case and Labs'!$A$1:$BB$1,0))</f>
        <v>21314.860167665822</v>
      </c>
      <c r="CK53" s="100">
        <f>INDEX('Use Case and Labs'!$A$1:$BB$19,MATCH($A13,'Use Case and Labs'!$A$1:$A$19,0),MATCH(CK$4,'Use Case and Labs'!$A$1:$BB$1,0))</f>
        <v>19578.930939659404</v>
      </c>
      <c r="CL53" s="100">
        <f>INDEX('Use Case and Labs'!$A$1:$BB$19,MATCH($A13,'Use Case and Labs'!$A$1:$A$19,0),MATCH(CL$4,'Use Case and Labs'!$A$1:$BB$1,0))</f>
        <v>16411.592709702883</v>
      </c>
      <c r="CM53" s="100">
        <f>INDEX('Use Case and Labs'!$A$1:$BB$19,MATCH($A13,'Use Case and Labs'!$A$1:$A$19,0),MATCH(CM$4,'Use Case and Labs'!$A$1:$BB$1,0))</f>
        <v>12693.907683249094</v>
      </c>
      <c r="CN53" s="100">
        <f>INDEX('Use Case and Labs'!$A$1:$BB$19,MATCH($A13,'Use Case and Labs'!$A$1:$A$19,0),MATCH(CN$4,'Use Case and Labs'!$A$1:$BB$1,0))</f>
        <v>14446.104779730247</v>
      </c>
    </row>
    <row r="54" spans="1:92">
      <c r="A54" s="98" t="s">
        <v>77</v>
      </c>
      <c r="B54" s="98" t="s">
        <v>51</v>
      </c>
      <c r="C54" s="98" t="s">
        <v>67</v>
      </c>
      <c r="D54" s="98" t="s">
        <v>74</v>
      </c>
      <c r="E54" s="98" t="s">
        <v>5</v>
      </c>
      <c r="F54" s="98">
        <v>1</v>
      </c>
      <c r="G54" s="98">
        <v>1</v>
      </c>
      <c r="H54" s="100" t="e">
        <f>INDEX(#REF!,MATCH($A54,#REF!,0),MATCH(H$44,#REF!,0))</f>
        <v>#REF!</v>
      </c>
      <c r="I54" s="100" t="e">
        <f>INDEX(#REF!,MATCH($A54,#REF!,0),MATCH(I$44,#REF!,0))</f>
        <v>#REF!</v>
      </c>
      <c r="J54" s="100" t="e">
        <f>INDEX(#REF!,MATCH($A54,#REF!,0),MATCH(J$44,#REF!,0))</f>
        <v>#REF!</v>
      </c>
      <c r="K54" s="100" t="e">
        <f>INDEX(#REF!,MATCH($A54,#REF!,0),MATCH(K$44,#REF!,0))</f>
        <v>#REF!</v>
      </c>
      <c r="L54" s="100" t="e">
        <f>INDEX(#REF!,MATCH($A54,#REF!,0),MATCH(L$44,#REF!,0))</f>
        <v>#REF!</v>
      </c>
      <c r="M54" s="100" t="e">
        <f>INDEX(#REF!,MATCH($A54,#REF!,0),MATCH(M$44,#REF!,0))</f>
        <v>#REF!</v>
      </c>
      <c r="N54" s="100" t="e">
        <f>INDEX(#REF!,MATCH($A54,#REF!,0),MATCH(N$44,#REF!,0))</f>
        <v>#REF!</v>
      </c>
      <c r="O54" s="100" t="e">
        <f>INDEX(#REF!,MATCH($A54,#REF!,0),MATCH(O$44,#REF!,0))</f>
        <v>#REF!</v>
      </c>
      <c r="P54" s="100" t="e">
        <f>INDEX(#REF!,MATCH($A54,#REF!,0),MATCH(P$44,#REF!,0))</f>
        <v>#REF!</v>
      </c>
      <c r="Q54" s="100" t="e">
        <f>INDEX(#REF!,MATCH($A54,#REF!,0),MATCH(Q$44,#REF!,0))</f>
        <v>#REF!</v>
      </c>
      <c r="R54" s="100" t="e">
        <f>INDEX(#REF!,MATCH($A54,#REF!,0),MATCH(R$44,#REF!,0))</f>
        <v>#REF!</v>
      </c>
      <c r="S54" s="100" t="e">
        <f>INDEX(#REF!,MATCH($A54,#REF!,0),MATCH(S$44,#REF!,0))</f>
        <v>#REF!</v>
      </c>
      <c r="T54" s="100" t="e">
        <f>INDEX(#REF!,MATCH($A54,#REF!,0),MATCH(T$44,#REF!,0))</f>
        <v>#REF!</v>
      </c>
      <c r="U54" s="100" t="e">
        <f>INDEX(#REF!,MATCH($A54,#REF!,0),MATCH(U$44,#REF!,0))</f>
        <v>#REF!</v>
      </c>
      <c r="V54" s="100" t="e">
        <f>INDEX(#REF!,MATCH($A54,#REF!,0),MATCH(V$44,#REF!,0))</f>
        <v>#REF!</v>
      </c>
      <c r="W54" s="100" t="e">
        <f>INDEX(#REF!,MATCH($A54,#REF!,0),MATCH(W$44,#REF!,0))</f>
        <v>#REF!</v>
      </c>
      <c r="X54" s="100" t="e">
        <f>INDEX(#REF!,MATCH($A54,#REF!,0),MATCH(X$44,#REF!,0))</f>
        <v>#REF!</v>
      </c>
      <c r="Y54" s="100" t="e">
        <f>INDEX(#REF!,MATCH($A54,#REF!,0),MATCH(Y$44,#REF!,0))</f>
        <v>#REF!</v>
      </c>
      <c r="Z54" s="100" t="e">
        <f>INDEX(#REF!,MATCH($A54,#REF!,0),MATCH(Z$44,#REF!,0))</f>
        <v>#REF!</v>
      </c>
      <c r="AA54" s="100" t="e">
        <f>INDEX(#REF!,MATCH($A54,#REF!,0),MATCH(AA$44,#REF!,0))</f>
        <v>#REF!</v>
      </c>
      <c r="AB54" s="100" t="e">
        <f>INDEX(#REF!,MATCH($A54,#REF!,0),MATCH(AB$44,#REF!,0))</f>
        <v>#REF!</v>
      </c>
      <c r="AC54" s="100" t="e">
        <f>INDEX(#REF!,MATCH($A54,#REF!,0),MATCH(AC$44,#REF!,0))</f>
        <v>#REF!</v>
      </c>
      <c r="AD54" s="100" t="e">
        <f>INDEX(#REF!,MATCH($A54,#REF!,0),MATCH(AD$44,#REF!,0))</f>
        <v>#REF!</v>
      </c>
      <c r="AE54" s="100" t="e">
        <f>INDEX(#REF!,MATCH($A54,#REF!,0),MATCH(AE$44,#REF!,0))</f>
        <v>#REF!</v>
      </c>
      <c r="AF54" s="100">
        <v>0</v>
      </c>
      <c r="AG54" s="100">
        <v>0</v>
      </c>
      <c r="AH54" s="100">
        <v>0</v>
      </c>
      <c r="AI54" s="100">
        <v>0</v>
      </c>
      <c r="AJ54" s="100">
        <v>0</v>
      </c>
      <c r="AK54" s="100">
        <v>0</v>
      </c>
      <c r="AL54" s="100">
        <v>0</v>
      </c>
      <c r="AM54" s="100">
        <v>0</v>
      </c>
      <c r="AN54" s="100">
        <v>0</v>
      </c>
      <c r="AO54" s="100">
        <v>0</v>
      </c>
      <c r="AP54" s="100">
        <v>0</v>
      </c>
      <c r="AQ54" s="100">
        <v>0</v>
      </c>
      <c r="AR54" s="100">
        <v>0</v>
      </c>
      <c r="AS54" s="100">
        <v>0</v>
      </c>
      <c r="AT54" s="100">
        <v>0</v>
      </c>
      <c r="AU54" s="100">
        <v>0</v>
      </c>
      <c r="AV54" s="100">
        <v>0</v>
      </c>
      <c r="AW54" s="100">
        <v>0</v>
      </c>
      <c r="AX54" s="100">
        <v>0</v>
      </c>
      <c r="AY54" s="100">
        <v>0</v>
      </c>
      <c r="AZ54" s="100">
        <v>0</v>
      </c>
      <c r="BA54" s="100">
        <v>0</v>
      </c>
      <c r="BB54" s="100">
        <v>0</v>
      </c>
      <c r="BC54" s="100">
        <v>0</v>
      </c>
      <c r="BD54" s="100">
        <v>0</v>
      </c>
      <c r="BE54" s="100">
        <v>0</v>
      </c>
      <c r="BF54" s="100">
        <v>0</v>
      </c>
      <c r="BG54" s="100">
        <v>0</v>
      </c>
      <c r="BH54" s="100">
        <v>0</v>
      </c>
      <c r="BI54" s="100">
        <v>0</v>
      </c>
      <c r="BJ54" s="100">
        <v>0</v>
      </c>
      <c r="BK54" s="100">
        <v>0</v>
      </c>
      <c r="BL54" s="100">
        <v>0</v>
      </c>
      <c r="BM54" s="100">
        <v>0</v>
      </c>
      <c r="BN54" s="100">
        <v>0</v>
      </c>
      <c r="BO54" s="100">
        <v>0</v>
      </c>
      <c r="BP54" s="100">
        <v>0</v>
      </c>
      <c r="BQ54" s="100">
        <v>0</v>
      </c>
      <c r="BR54" s="100">
        <v>0</v>
      </c>
      <c r="BS54" s="100">
        <v>0</v>
      </c>
      <c r="BT54" s="100">
        <v>0</v>
      </c>
      <c r="BU54" s="100">
        <v>0</v>
      </c>
      <c r="BV54" s="100">
        <v>0</v>
      </c>
      <c r="BW54" s="100">
        <v>0</v>
      </c>
      <c r="BX54" s="100">
        <v>0</v>
      </c>
      <c r="BY54" s="100">
        <v>0</v>
      </c>
      <c r="BZ54" s="100">
        <v>0</v>
      </c>
      <c r="CA54" s="100">
        <v>0</v>
      </c>
      <c r="CB54" s="100">
        <v>0</v>
      </c>
      <c r="CC54" s="100">
        <v>0</v>
      </c>
      <c r="CD54" s="100">
        <v>0</v>
      </c>
      <c r="CE54" s="100">
        <v>0</v>
      </c>
      <c r="CF54" s="100">
        <v>0</v>
      </c>
      <c r="CG54" s="100">
        <v>0</v>
      </c>
      <c r="CH54" s="100">
        <v>0</v>
      </c>
      <c r="CI54" s="100">
        <v>0</v>
      </c>
      <c r="CJ54" s="100">
        <v>0</v>
      </c>
      <c r="CK54" s="100">
        <v>0</v>
      </c>
      <c r="CL54" s="100">
        <v>0</v>
      </c>
      <c r="CM54" s="100">
        <v>0</v>
      </c>
      <c r="CN54" s="100">
        <v>0</v>
      </c>
    </row>
    <row r="55" spans="1:92">
      <c r="A55" s="98" t="s">
        <v>78</v>
      </c>
      <c r="B55" s="98" t="s">
        <v>54</v>
      </c>
      <c r="C55" s="98" t="s">
        <v>67</v>
      </c>
      <c r="D55" s="98" t="s">
        <v>74</v>
      </c>
      <c r="E55" s="98" t="s">
        <v>5</v>
      </c>
      <c r="F55" s="98">
        <v>0</v>
      </c>
      <c r="G55" s="98">
        <v>0</v>
      </c>
      <c r="H55" s="100" t="e">
        <f>INDEX(#REF!,MATCH($A55,#REF!,0),MATCH(H$44,#REF!,0))</f>
        <v>#REF!</v>
      </c>
      <c r="I55" s="100" t="e">
        <f>INDEX(#REF!,MATCH($A55,#REF!,0),MATCH(I$44,#REF!,0))</f>
        <v>#REF!</v>
      </c>
      <c r="J55" s="100" t="e">
        <f>INDEX(#REF!,MATCH($A55,#REF!,0),MATCH(J$44,#REF!,0))</f>
        <v>#REF!</v>
      </c>
      <c r="K55" s="100" t="e">
        <f>INDEX(#REF!,MATCH($A55,#REF!,0),MATCH(K$44,#REF!,0))</f>
        <v>#REF!</v>
      </c>
      <c r="L55" s="100" t="e">
        <f>INDEX(#REF!,MATCH($A55,#REF!,0),MATCH(L$44,#REF!,0))</f>
        <v>#REF!</v>
      </c>
      <c r="M55" s="100" t="e">
        <f>INDEX(#REF!,MATCH($A55,#REF!,0),MATCH(M$44,#REF!,0))</f>
        <v>#REF!</v>
      </c>
      <c r="N55" s="100" t="e">
        <f>INDEX(#REF!,MATCH($A55,#REF!,0),MATCH(N$44,#REF!,0))</f>
        <v>#REF!</v>
      </c>
      <c r="O55" s="100" t="e">
        <f>INDEX(#REF!,MATCH($A55,#REF!,0),MATCH(O$44,#REF!,0))</f>
        <v>#REF!</v>
      </c>
      <c r="P55" s="100" t="e">
        <f>INDEX(#REF!,MATCH($A55,#REF!,0),MATCH(P$44,#REF!,0))</f>
        <v>#REF!</v>
      </c>
      <c r="Q55" s="100" t="e">
        <f>INDEX(#REF!,MATCH($A55,#REF!,0),MATCH(Q$44,#REF!,0))</f>
        <v>#REF!</v>
      </c>
      <c r="R55" s="100" t="e">
        <f>INDEX(#REF!,MATCH($A55,#REF!,0),MATCH(R$44,#REF!,0))</f>
        <v>#REF!</v>
      </c>
      <c r="S55" s="100" t="e">
        <f>INDEX(#REF!,MATCH($A55,#REF!,0),MATCH(S$44,#REF!,0))</f>
        <v>#REF!</v>
      </c>
      <c r="T55" s="100" t="e">
        <f>INDEX(#REF!,MATCH($A55,#REF!,0),MATCH(T$44,#REF!,0))</f>
        <v>#REF!</v>
      </c>
      <c r="U55" s="100" t="e">
        <f>INDEX(#REF!,MATCH($A55,#REF!,0),MATCH(U$44,#REF!,0))</f>
        <v>#REF!</v>
      </c>
      <c r="V55" s="100" t="e">
        <f>INDEX(#REF!,MATCH($A55,#REF!,0),MATCH(V$44,#REF!,0))</f>
        <v>#REF!</v>
      </c>
      <c r="W55" s="100" t="e">
        <f>INDEX(#REF!,MATCH($A55,#REF!,0),MATCH(W$44,#REF!,0))</f>
        <v>#REF!</v>
      </c>
      <c r="X55" s="100" t="e">
        <f>INDEX(#REF!,MATCH($A55,#REF!,0),MATCH(X$44,#REF!,0))</f>
        <v>#REF!</v>
      </c>
      <c r="Y55" s="100" t="e">
        <f>INDEX(#REF!,MATCH($A55,#REF!,0),MATCH(Y$44,#REF!,0))</f>
        <v>#REF!</v>
      </c>
      <c r="Z55" s="100" t="e">
        <f>INDEX(#REF!,MATCH($A55,#REF!,0),MATCH(Z$44,#REF!,0))</f>
        <v>#REF!</v>
      </c>
      <c r="AA55" s="100" t="e">
        <f>INDEX(#REF!,MATCH($A55,#REF!,0),MATCH(AA$44,#REF!,0))</f>
        <v>#REF!</v>
      </c>
      <c r="AB55" s="100" t="e">
        <f>INDEX(#REF!,MATCH($A55,#REF!,0),MATCH(AB$44,#REF!,0))</f>
        <v>#REF!</v>
      </c>
      <c r="AC55" s="100" t="e">
        <f>INDEX(#REF!,MATCH($A55,#REF!,0),MATCH(AC$44,#REF!,0))</f>
        <v>#REF!</v>
      </c>
      <c r="AD55" s="100" t="e">
        <f>INDEX(#REF!,MATCH($A55,#REF!,0),MATCH(AD$44,#REF!,0))</f>
        <v>#REF!</v>
      </c>
      <c r="AE55" s="100" t="e">
        <f>INDEX(#REF!,MATCH($A55,#REF!,0),MATCH(AE$44,#REF!,0))</f>
        <v>#REF!</v>
      </c>
      <c r="AF55" s="100" t="e">
        <f>INDEX(#REF!,MATCH($A55,#REF!,0),MATCH(AF$44,#REF!,0))</f>
        <v>#REF!</v>
      </c>
      <c r="AG55" s="100" t="e">
        <f>INDEX(#REF!,MATCH($A55,#REF!,0),MATCH(AG$44,#REF!,0))</f>
        <v>#REF!</v>
      </c>
      <c r="AH55" s="100" t="e">
        <f>INDEX(#REF!,MATCH($A55,#REF!,0),MATCH(AH$44,#REF!,0))</f>
        <v>#REF!</v>
      </c>
      <c r="AI55" s="100" t="e">
        <f>INDEX(#REF!,MATCH($A55,#REF!,0),MATCH(AI$44,#REF!,0))</f>
        <v>#REF!</v>
      </c>
      <c r="AJ55" s="100" t="e">
        <f>INDEX(#REF!,MATCH($A55,#REF!,0),MATCH(AJ$44,#REF!,0))</f>
        <v>#REF!</v>
      </c>
      <c r="AK55" s="100" t="e">
        <f>INDEX(#REF!,MATCH($A55,#REF!,0),MATCH(AK$44,#REF!,0))</f>
        <v>#REF!</v>
      </c>
      <c r="AL55" s="100" t="e">
        <f>INDEX(#REF!,MATCH($A55,#REF!,0),MATCH(AL$44,#REF!,0))</f>
        <v>#REF!</v>
      </c>
      <c r="AM55" s="100" t="e">
        <f>INDEX(#REF!,MATCH($A55,#REF!,0),MATCH(AM$44,#REF!,0))</f>
        <v>#REF!</v>
      </c>
      <c r="AN55" s="100" t="e">
        <f>INDEX(#REF!,MATCH($A55,#REF!,0),MATCH(AN$44,#REF!,0))</f>
        <v>#REF!</v>
      </c>
      <c r="AO55" s="100" t="e">
        <f>INDEX(#REF!,MATCH($A55,#REF!,0),MATCH(AO$44,#REF!,0))</f>
        <v>#REF!</v>
      </c>
      <c r="AP55" s="100" t="e">
        <f>INDEX(#REF!,MATCH($A55,#REF!,0),MATCH(AP$44,#REF!,0))</f>
        <v>#REF!</v>
      </c>
      <c r="AQ55" s="100" t="e">
        <f>INDEX(#REF!,MATCH($A55,#REF!,0),MATCH(AQ$44,#REF!,0))</f>
        <v>#REF!</v>
      </c>
      <c r="AR55" s="100" t="e">
        <f>INDEX(#REF!,MATCH($A55,#REF!,0),MATCH(AR$44,#REF!,0))</f>
        <v>#REF!</v>
      </c>
      <c r="AS55" s="100">
        <f>INDEX('Use Case and Labs'!$A$1:$BB$19,MATCH($A15,'Use Case and Labs'!$A$1:$A$19,0),MATCH(AS$4,'Use Case and Labs'!$A$1:$BB$1,0))</f>
        <v>343.63470487090905</v>
      </c>
      <c r="AT55" s="100">
        <f>INDEX('Use Case and Labs'!$A$1:$BB$19,MATCH($A15,'Use Case and Labs'!$A$1:$A$19,0),MATCH(AT$4,'Use Case and Labs'!$A$1:$BB$1,0))</f>
        <v>390.83230207067146</v>
      </c>
      <c r="AU55" s="100">
        <f>INDEX('Use Case and Labs'!$A$1:$BB$19,MATCH($A15,'Use Case and Labs'!$A$1:$A$19,0),MATCH(AU$4,'Use Case and Labs'!$A$1:$BB$1,0))</f>
        <v>325.41622681330529</v>
      </c>
      <c r="AV55" s="100">
        <f>INDEX('Use Case and Labs'!$A$1:$BB$19,MATCH($A15,'Use Case and Labs'!$A$1:$A$19,0),MATCH(AV$4,'Use Case and Labs'!$A$1:$BB$1,0))</f>
        <v>254.57368069936507</v>
      </c>
      <c r="AW55" s="100">
        <f>INDEX('Use Case and Labs'!$A$1:$BB$19,MATCH($A15,'Use Case and Labs'!$A$1:$A$19,0),MATCH(AW$4,'Use Case and Labs'!$A$1:$BB$1,0))</f>
        <v>0</v>
      </c>
      <c r="AX55" s="100">
        <f>INDEX('Use Case and Labs'!$A$1:$BB$19,MATCH($A15,'Use Case and Labs'!$A$1:$A$19,0),MATCH(AX$4,'Use Case and Labs'!$A$1:$BB$1,0))</f>
        <v>308.89960375932225</v>
      </c>
      <c r="AY55" s="100">
        <f>INDEX('Use Case and Labs'!$A$1:$BB$19,MATCH($A15,'Use Case and Labs'!$A$1:$A$19,0),MATCH(AY$4,'Use Case and Labs'!$A$1:$BB$1,0))</f>
        <v>346.43478287471248</v>
      </c>
      <c r="AZ55" s="100">
        <f>INDEX('Use Case and Labs'!$A$1:$BB$19,MATCH($A15,'Use Case and Labs'!$A$1:$A$19,0),MATCH(AZ$4,'Use Case and Labs'!$A$1:$BB$1,0))</f>
        <v>375.11662622534197</v>
      </c>
      <c r="BA55" s="100">
        <f>INDEX('Use Case and Labs'!$A$1:$BB$19,MATCH($A15,'Use Case and Labs'!$A$1:$A$19,0),MATCH(BA$4,'Use Case and Labs'!$A$1:$BB$1,0))</f>
        <v>380.05965283030002</v>
      </c>
      <c r="BB55" s="100">
        <f>INDEX('Use Case and Labs'!$A$1:$BB$19,MATCH($A15,'Use Case and Labs'!$A$1:$A$19,0),MATCH(BB$4,'Use Case and Labs'!$A$1:$BB$1,0))</f>
        <v>324.52239711813104</v>
      </c>
      <c r="BC55" s="100">
        <f>INDEX('Use Case and Labs'!$A$1:$BB$19,MATCH($A15,'Use Case and Labs'!$A$1:$A$19,0),MATCH(BC$4,'Use Case and Labs'!$A$1:$BB$1,0))</f>
        <v>250.79164297858298</v>
      </c>
      <c r="BD55" s="100">
        <f>INDEX('Use Case and Labs'!$A$1:$BB$19,MATCH($A15,'Use Case and Labs'!$A$1:$A$19,0),MATCH(BD$4,'Use Case and Labs'!$A$1:$BB$1,0))</f>
        <v>0</v>
      </c>
      <c r="BE55" s="100">
        <f>INDEX('Use Case and Labs'!$A$1:$BB$19,MATCH($A15,'Use Case and Labs'!$A$1:$A$19,0),MATCH(BE$4,'Use Case and Labs'!$A$1:$BB$1,0))</f>
        <v>302.74858915854719</v>
      </c>
      <c r="BF55" s="100">
        <f>INDEX('Use Case and Labs'!$A$1:$BB$19,MATCH($A15,'Use Case and Labs'!$A$1:$A$19,0),MATCH(BF$4,'Use Case and Labs'!$A$1:$BB$1,0))</f>
        <v>345.46279142513851</v>
      </c>
      <c r="BG55" s="100">
        <f>INDEX('Use Case and Labs'!$A$1:$BB$19,MATCH($A15,'Use Case and Labs'!$A$1:$A$19,0),MATCH(BG$4,'Use Case and Labs'!$A$1:$BB$1,0))</f>
        <v>375.72246530465935</v>
      </c>
      <c r="BH55" s="100">
        <f>INDEX('Use Case and Labs'!$A$1:$BB$19,MATCH($A15,'Use Case and Labs'!$A$1:$A$19,0),MATCH(BH$4,'Use Case and Labs'!$A$1:$BB$1,0))</f>
        <v>376.64708999897556</v>
      </c>
      <c r="BI55" s="100">
        <f>INDEX('Use Case and Labs'!$A$1:$BB$19,MATCH($A15,'Use Case and Labs'!$A$1:$A$19,0),MATCH(BI$4,'Use Case and Labs'!$A$1:$BB$1,0))</f>
        <v>320.98109967978183</v>
      </c>
      <c r="BJ55" s="100">
        <f>INDEX('Use Case and Labs'!$A$1:$BB$19,MATCH($A15,'Use Case and Labs'!$A$1:$A$19,0),MATCH(BJ$4,'Use Case and Labs'!$A$1:$BB$1,0))</f>
        <v>249.73182631703381</v>
      </c>
      <c r="BK55" s="100">
        <f>INDEX('Use Case and Labs'!$A$1:$BB$19,MATCH($A15,'Use Case and Labs'!$A$1:$A$19,0),MATCH(BK$4,'Use Case and Labs'!$A$1:$BB$1,0))</f>
        <v>0</v>
      </c>
      <c r="BL55" s="100">
        <f>INDEX('Use Case and Labs'!$A$1:$BB$19,MATCH($A15,'Use Case and Labs'!$A$1:$A$19,0),MATCH(BL$4,'Use Case and Labs'!$A$1:$BB$1,0))</f>
        <v>307.93631919058055</v>
      </c>
      <c r="BM55" s="100">
        <f>INDEX('Use Case and Labs'!$A$1:$BB$19,MATCH($A15,'Use Case and Labs'!$A$1:$A$19,0),MATCH(BM$4,'Use Case and Labs'!$A$1:$BB$1,0))</f>
        <v>346.46704190180418</v>
      </c>
      <c r="BN55" s="100">
        <f>INDEX('Use Case and Labs'!$A$1:$BB$19,MATCH($A15,'Use Case and Labs'!$A$1:$A$19,0),MATCH(BN$4,'Use Case and Labs'!$A$1:$BB$1,0))</f>
        <v>376.48833669072906</v>
      </c>
      <c r="BO55" s="100">
        <f>INDEX('Use Case and Labs'!$A$1:$BB$19,MATCH($A15,'Use Case and Labs'!$A$1:$A$19,0),MATCH(BO$4,'Use Case and Labs'!$A$1:$BB$1,0))</f>
        <v>376.79590504307532</v>
      </c>
      <c r="BP55" s="100">
        <f>INDEX('Use Case and Labs'!$A$1:$BB$19,MATCH($A15,'Use Case and Labs'!$A$1:$A$19,0),MATCH(BP$4,'Use Case and Labs'!$A$1:$BB$1,0))</f>
        <v>322.33348562667783</v>
      </c>
      <c r="BQ55" s="100">
        <f>INDEX('Use Case and Labs'!$A$1:$BB$19,MATCH($A15,'Use Case and Labs'!$A$1:$A$19,0),MATCH(BQ$4,'Use Case and Labs'!$A$1:$BB$1,0))</f>
        <v>250.85005699548338</v>
      </c>
      <c r="BR55" s="100">
        <f>INDEX('Use Case and Labs'!$A$1:$BB$19,MATCH($A15,'Use Case and Labs'!$A$1:$A$19,0),MATCH(BR$4,'Use Case and Labs'!$A$1:$BB$1,0))</f>
        <v>0</v>
      </c>
      <c r="BS55" s="100">
        <f>INDEX('Use Case and Labs'!$A$1:$BB$19,MATCH($A15,'Use Case and Labs'!$A$1:$A$19,0),MATCH(BS$4,'Use Case and Labs'!$A$1:$BB$1,0))</f>
        <v>304.77485687266096</v>
      </c>
      <c r="BT55" s="100">
        <f>INDEX('Use Case and Labs'!$A$1:$BB$19,MATCH($A15,'Use Case and Labs'!$A$1:$A$19,0),MATCH(BT$4,'Use Case and Labs'!$A$1:$BB$1,0))</f>
        <v>348.42075073504282</v>
      </c>
      <c r="BU55" s="100">
        <f>INDEX('Use Case and Labs'!$A$1:$BB$19,MATCH($A15,'Use Case and Labs'!$A$1:$A$19,0),MATCH(BU$4,'Use Case and Labs'!$A$1:$BB$1,0))</f>
        <v>378.52766472275198</v>
      </c>
      <c r="BV55" s="100">
        <f>INDEX('Use Case and Labs'!$A$1:$BB$19,MATCH($A15,'Use Case and Labs'!$A$1:$A$19,0),MATCH(BV$4,'Use Case and Labs'!$A$1:$BB$1,0))</f>
        <v>378.78399646916</v>
      </c>
      <c r="BW55" s="100">
        <f>INDEX('Use Case and Labs'!$A$1:$BB$19,MATCH($A15,'Use Case and Labs'!$A$1:$A$19,0),MATCH(BW$4,'Use Case and Labs'!$A$1:$BB$1,0))</f>
        <v>324.06671260084073</v>
      </c>
      <c r="BX55" s="100">
        <f>INDEX('Use Case and Labs'!$A$1:$BB$19,MATCH($A15,'Use Case and Labs'!$A$1:$A$19,0),MATCH(BX$4,'Use Case and Labs'!$A$1:$BB$1,0))</f>
        <v>252.35620899622452</v>
      </c>
      <c r="BY55" s="100">
        <f>INDEX('Use Case and Labs'!$A$1:$BB$19,MATCH($A15,'Use Case and Labs'!$A$1:$A$19,0),MATCH(BY$4,'Use Case and Labs'!$A$1:$BB$1,0))</f>
        <v>0</v>
      </c>
      <c r="BZ55" s="100">
        <f>INDEX('Use Case and Labs'!$A$1:$BB$19,MATCH($A15,'Use Case and Labs'!$A$1:$A$19,0),MATCH(BZ$4,'Use Case and Labs'!$A$1:$BB$1,0))</f>
        <v>306.47682377074506</v>
      </c>
      <c r="CA55" s="100">
        <f>INDEX('Use Case and Labs'!$A$1:$BB$19,MATCH($A15,'Use Case and Labs'!$A$1:$A$19,0),MATCH(CA$4,'Use Case and Labs'!$A$1:$BB$1,0))</f>
        <v>348.42075073504282</v>
      </c>
      <c r="CB55" s="100">
        <f>INDEX('Use Case and Labs'!$A$1:$BB$19,MATCH($A15,'Use Case and Labs'!$A$1:$A$19,0),MATCH(CB$4,'Use Case and Labs'!$A$1:$BB$1,0))</f>
        <v>378.52766472275198</v>
      </c>
      <c r="CC55" s="100">
        <f>INDEX('Use Case and Labs'!$A$1:$BB$19,MATCH($A15,'Use Case and Labs'!$A$1:$A$19,0),MATCH(CC$4,'Use Case and Labs'!$A$1:$BB$1,0))</f>
        <v>378.78399646916</v>
      </c>
      <c r="CD55" s="100">
        <f>INDEX('Use Case and Labs'!$A$1:$BB$19,MATCH($A15,'Use Case and Labs'!$A$1:$A$19,0),MATCH(CD$4,'Use Case and Labs'!$A$1:$BB$1,0))</f>
        <v>324.06671260084073</v>
      </c>
      <c r="CE55" s="100">
        <f>INDEX('Use Case and Labs'!$A$1:$BB$19,MATCH($A15,'Use Case and Labs'!$A$1:$A$19,0),MATCH(CE$4,'Use Case and Labs'!$A$1:$BB$1,0))</f>
        <v>252.35620899622452</v>
      </c>
      <c r="CF55" s="100">
        <f>INDEX('Use Case and Labs'!$A$1:$BB$19,MATCH($A15,'Use Case and Labs'!$A$1:$A$19,0),MATCH(CF$4,'Use Case and Labs'!$A$1:$BB$1,0))</f>
        <v>0</v>
      </c>
      <c r="CG55" s="100">
        <f>INDEX('Use Case and Labs'!$A$1:$BB$19,MATCH($A15,'Use Case and Labs'!$A$1:$A$19,0),MATCH(CG$4,'Use Case and Labs'!$A$1:$BB$1,0))</f>
        <v>306.47682377074506</v>
      </c>
      <c r="CH55" s="100">
        <f>INDEX('Use Case and Labs'!$A$1:$BB$19,MATCH($A15,'Use Case and Labs'!$A$1:$A$19,0),MATCH(CH$4,'Use Case and Labs'!$A$1:$BB$1,0))</f>
        <v>348.42075073504282</v>
      </c>
      <c r="CI55" s="100">
        <f>INDEX('Use Case and Labs'!$A$1:$BB$19,MATCH($A15,'Use Case and Labs'!$A$1:$A$19,0),MATCH(CI$4,'Use Case and Labs'!$A$1:$BB$1,0))</f>
        <v>378.52766472275198</v>
      </c>
      <c r="CJ55" s="100">
        <f>INDEX('Use Case and Labs'!$A$1:$BB$19,MATCH($A15,'Use Case and Labs'!$A$1:$A$19,0),MATCH(CJ$4,'Use Case and Labs'!$A$1:$BB$1,0))</f>
        <v>378.78399646916</v>
      </c>
      <c r="CK55" s="100">
        <f>INDEX('Use Case and Labs'!$A$1:$BB$19,MATCH($A15,'Use Case and Labs'!$A$1:$A$19,0),MATCH(CK$4,'Use Case and Labs'!$A$1:$BB$1,0))</f>
        <v>324.06671260084073</v>
      </c>
      <c r="CL55" s="100">
        <f>INDEX('Use Case and Labs'!$A$1:$BB$19,MATCH($A15,'Use Case and Labs'!$A$1:$A$19,0),MATCH(CL$4,'Use Case and Labs'!$A$1:$BB$1,0))</f>
        <v>252.35620899622452</v>
      </c>
      <c r="CM55" s="100">
        <f>INDEX('Use Case and Labs'!$A$1:$BB$19,MATCH($A15,'Use Case and Labs'!$A$1:$A$19,0),MATCH(CM$4,'Use Case and Labs'!$A$1:$BB$1,0))</f>
        <v>0</v>
      </c>
      <c r="CN55" s="100">
        <f>INDEX('Use Case and Labs'!$A$1:$BB$19,MATCH($A15,'Use Case and Labs'!$A$1:$A$19,0),MATCH(CN$4,'Use Case and Labs'!$A$1:$BB$1,0))</f>
        <v>306.47682377074506</v>
      </c>
    </row>
    <row r="56" spans="1:92">
      <c r="A56" s="98" t="s">
        <v>458</v>
      </c>
      <c r="B56" s="98" t="s">
        <v>52</v>
      </c>
      <c r="C56" s="98" t="s">
        <v>67</v>
      </c>
      <c r="D56" s="98" t="s">
        <v>74</v>
      </c>
      <c r="E56" s="98" t="s">
        <v>5</v>
      </c>
      <c r="F56" s="98">
        <v>0</v>
      </c>
      <c r="G56" s="98">
        <v>0</v>
      </c>
      <c r="H56" s="100" t="e">
        <f>INDEX(#REF!,MATCH($A56,#REF!,0),MATCH(H$44,#REF!,0))</f>
        <v>#REF!</v>
      </c>
      <c r="I56" s="100" t="e">
        <f>INDEX(#REF!,MATCH($A56,#REF!,0),MATCH(I$44,#REF!,0))</f>
        <v>#REF!</v>
      </c>
      <c r="J56" s="100" t="e">
        <f>INDEX(#REF!,MATCH($A56,#REF!,0),MATCH(J$44,#REF!,0))</f>
        <v>#REF!</v>
      </c>
      <c r="K56" s="100" t="e">
        <f>INDEX(#REF!,MATCH($A56,#REF!,0),MATCH(K$44,#REF!,0))</f>
        <v>#REF!</v>
      </c>
      <c r="L56" s="100" t="e">
        <f>INDEX(#REF!,MATCH($A56,#REF!,0),MATCH(L$44,#REF!,0))</f>
        <v>#REF!</v>
      </c>
      <c r="M56" s="100" t="e">
        <f>INDEX(#REF!,MATCH($A56,#REF!,0),MATCH(M$44,#REF!,0))</f>
        <v>#REF!</v>
      </c>
      <c r="N56" s="100" t="e">
        <f>INDEX(#REF!,MATCH($A56,#REF!,0),MATCH(N$44,#REF!,0))</f>
        <v>#REF!</v>
      </c>
      <c r="O56" s="100" t="e">
        <f>INDEX(#REF!,MATCH($A56,#REF!,0),MATCH(O$44,#REF!,0))</f>
        <v>#REF!</v>
      </c>
      <c r="P56" s="100" t="e">
        <f>INDEX(#REF!,MATCH($A56,#REF!,0),MATCH(P$44,#REF!,0))</f>
        <v>#REF!</v>
      </c>
      <c r="Q56" s="100" t="e">
        <f>INDEX(#REF!,MATCH($A56,#REF!,0),MATCH(Q$44,#REF!,0))</f>
        <v>#REF!</v>
      </c>
      <c r="R56" s="100" t="e">
        <f>INDEX(#REF!,MATCH($A56,#REF!,0),MATCH(R$44,#REF!,0))</f>
        <v>#REF!</v>
      </c>
      <c r="S56" s="100" t="e">
        <f>INDEX(#REF!,MATCH($A56,#REF!,0),MATCH(S$44,#REF!,0))</f>
        <v>#REF!</v>
      </c>
      <c r="T56" s="100" t="e">
        <f>INDEX(#REF!,MATCH($A56,#REF!,0),MATCH(T$44,#REF!,0))</f>
        <v>#REF!</v>
      </c>
      <c r="U56" s="100" t="e">
        <f>INDEX(#REF!,MATCH($A56,#REF!,0),MATCH(U$44,#REF!,0))</f>
        <v>#REF!</v>
      </c>
      <c r="V56" s="100" t="e">
        <f>INDEX(#REF!,MATCH($A56,#REF!,0),MATCH(V$44,#REF!,0))</f>
        <v>#REF!</v>
      </c>
      <c r="W56" s="100" t="e">
        <f>INDEX(#REF!,MATCH($A56,#REF!,0),MATCH(W$44,#REF!,0))</f>
        <v>#REF!</v>
      </c>
      <c r="X56" s="100" t="e">
        <f>INDEX(#REF!,MATCH($A56,#REF!,0),MATCH(X$44,#REF!,0))</f>
        <v>#REF!</v>
      </c>
      <c r="Y56" s="100" t="e">
        <f>INDEX(#REF!,MATCH($A56,#REF!,0),MATCH(Y$44,#REF!,0))</f>
        <v>#REF!</v>
      </c>
      <c r="Z56" s="100" t="e">
        <f>INDEX(#REF!,MATCH($A56,#REF!,0),MATCH(Z$44,#REF!,0))</f>
        <v>#REF!</v>
      </c>
      <c r="AA56" s="100" t="e">
        <f>INDEX(#REF!,MATCH($A56,#REF!,0),MATCH(AA$44,#REF!,0))</f>
        <v>#REF!</v>
      </c>
      <c r="AB56" s="100" t="e">
        <f>INDEX(#REF!,MATCH($A56,#REF!,0),MATCH(AB$44,#REF!,0))</f>
        <v>#REF!</v>
      </c>
      <c r="AC56" s="100" t="e">
        <f>INDEX(#REF!,MATCH($A56,#REF!,0),MATCH(AC$44,#REF!,0))</f>
        <v>#REF!</v>
      </c>
      <c r="AD56" s="100" t="e">
        <f>INDEX(#REF!,MATCH($A56,#REF!,0),MATCH(AD$44,#REF!,0))</f>
        <v>#REF!</v>
      </c>
      <c r="AE56" s="100" t="e">
        <f>INDEX(#REF!,MATCH($A56,#REF!,0),MATCH(AE$44,#REF!,0))</f>
        <v>#REF!</v>
      </c>
      <c r="AF56" s="100" t="e">
        <f>INDEX(#REF!,MATCH($A56,#REF!,0),MATCH(AF$44,#REF!,0))</f>
        <v>#REF!</v>
      </c>
      <c r="AG56" s="100" t="e">
        <f>INDEX(#REF!,MATCH($A56,#REF!,0),MATCH(AG$44,#REF!,0))</f>
        <v>#REF!</v>
      </c>
      <c r="AH56" s="100" t="e">
        <f>INDEX(#REF!,MATCH($A56,#REF!,0),MATCH(AH$44,#REF!,0))</f>
        <v>#REF!</v>
      </c>
      <c r="AI56" s="100" t="e">
        <f>INDEX(#REF!,MATCH($A56,#REF!,0),MATCH(AI$44,#REF!,0))</f>
        <v>#REF!</v>
      </c>
      <c r="AJ56" s="100" t="e">
        <f>INDEX(#REF!,MATCH($A56,#REF!,0),MATCH(AJ$44,#REF!,0))</f>
        <v>#REF!</v>
      </c>
      <c r="AK56" s="100" t="e">
        <f>INDEX(#REF!,MATCH($A56,#REF!,0),MATCH(AK$44,#REF!,0))</f>
        <v>#REF!</v>
      </c>
      <c r="AL56" s="100" t="e">
        <f>INDEX(#REF!,MATCH($A56,#REF!,0),MATCH(AL$44,#REF!,0))</f>
        <v>#REF!</v>
      </c>
      <c r="AM56" s="100" t="e">
        <f>INDEX(#REF!,MATCH($A56,#REF!,0),MATCH(AM$44,#REF!,0))</f>
        <v>#REF!</v>
      </c>
      <c r="AN56" s="100" t="e">
        <f>INDEX(#REF!,MATCH($A56,#REF!,0),MATCH(AN$44,#REF!,0))</f>
        <v>#REF!</v>
      </c>
      <c r="AO56" s="100" t="e">
        <f>INDEX(#REF!,MATCH($A56,#REF!,0),MATCH(AO$44,#REF!,0))</f>
        <v>#REF!</v>
      </c>
      <c r="AP56" s="100" t="e">
        <f>INDEX(#REF!,MATCH($A56,#REF!,0),MATCH(AP$44,#REF!,0))</f>
        <v>#REF!</v>
      </c>
      <c r="AQ56" s="100" t="e">
        <f>INDEX(#REF!,MATCH($A56,#REF!,0),MATCH(AQ$44,#REF!,0))</f>
        <v>#REF!</v>
      </c>
      <c r="AR56" s="100" t="e">
        <f>INDEX(#REF!,MATCH($A56,#REF!,0),MATCH(AR$44,#REF!,0))</f>
        <v>#REF!</v>
      </c>
      <c r="AS56" s="100">
        <f>INDEX('Use Case and Labs'!$A$1:$BB$19,MATCH($A16,'Use Case and Labs'!$A$1:$A$19,0),MATCH(AS$4,'Use Case and Labs'!$A$1:$BB$1,0))</f>
        <v>132090</v>
      </c>
      <c r="AT56" s="100">
        <f>INDEX('Use Case and Labs'!$A$1:$BB$19,MATCH($A16,'Use Case and Labs'!$A$1:$A$19,0),MATCH(AT$4,'Use Case and Labs'!$A$1:$BB$1,0))</f>
        <v>130210</v>
      </c>
      <c r="AU56" s="100">
        <f>INDEX('Use Case and Labs'!$A$1:$BB$19,MATCH($A16,'Use Case and Labs'!$A$1:$A$19,0),MATCH(AU$4,'Use Case and Labs'!$A$1:$BB$1,0))</f>
        <v>130650</v>
      </c>
      <c r="AV56" s="100">
        <f>INDEX('Use Case and Labs'!$A$1:$BB$19,MATCH($A16,'Use Case and Labs'!$A$1:$A$19,0),MATCH(AV$4,'Use Case and Labs'!$A$1:$BB$1,0))</f>
        <v>130650</v>
      </c>
      <c r="AW56" s="100">
        <f>INDEX('Use Case and Labs'!$A$1:$BB$19,MATCH($A16,'Use Case and Labs'!$A$1:$A$19,0),MATCH(AW$4,'Use Case and Labs'!$A$1:$BB$1,0))</f>
        <v>130650</v>
      </c>
      <c r="AX56" s="100">
        <f>INDEX('Use Case and Labs'!$A$1:$BB$19,MATCH($A16,'Use Case and Labs'!$A$1:$A$19,0),MATCH(AX$4,'Use Case and Labs'!$A$1:$BB$1,0))</f>
        <v>130650</v>
      </c>
      <c r="AY56" s="100">
        <f>INDEX('Use Case and Labs'!$A$1:$BB$19,MATCH($A16,'Use Case and Labs'!$A$1:$A$19,0),MATCH(AY$4,'Use Case and Labs'!$A$1:$BB$1,0))</f>
        <v>130650</v>
      </c>
      <c r="AZ56" s="100">
        <f>INDEX('Use Case and Labs'!$A$1:$BB$19,MATCH($A16,'Use Case and Labs'!$A$1:$A$19,0),MATCH(AZ$4,'Use Case and Labs'!$A$1:$BB$1,0))</f>
        <v>130650</v>
      </c>
      <c r="BA56" s="100">
        <f>INDEX('Use Case and Labs'!$A$1:$BB$19,MATCH($A16,'Use Case and Labs'!$A$1:$A$19,0),MATCH(BA$4,'Use Case and Labs'!$A$1:$BB$1,0))</f>
        <v>130650</v>
      </c>
      <c r="BB56" s="100">
        <f>INDEX('Use Case and Labs'!$A$1:$BB$19,MATCH($A16,'Use Case and Labs'!$A$1:$A$19,0),MATCH(BB$4,'Use Case and Labs'!$A$1:$BB$1,0))</f>
        <v>130650</v>
      </c>
      <c r="BC56" s="100">
        <f>INDEX('Use Case and Labs'!$A$1:$BB$19,MATCH($A16,'Use Case and Labs'!$A$1:$A$19,0),MATCH(BC$4,'Use Case and Labs'!$A$1:$BB$1,0))</f>
        <v>130650</v>
      </c>
      <c r="BD56" s="100">
        <f>INDEX('Use Case and Labs'!$A$1:$BB$19,MATCH($A16,'Use Case and Labs'!$A$1:$A$19,0),MATCH(BD$4,'Use Case and Labs'!$A$1:$BB$1,0))</f>
        <v>130650</v>
      </c>
      <c r="BE56" s="100">
        <f>INDEX('Use Case and Labs'!$A$1:$BB$19,MATCH($A16,'Use Case and Labs'!$A$1:$A$19,0),MATCH(BE$4,'Use Case and Labs'!$A$1:$BB$1,0))</f>
        <v>130650</v>
      </c>
      <c r="BF56" s="100">
        <f>INDEX('Use Case and Labs'!$A$1:$BB$19,MATCH($A16,'Use Case and Labs'!$A$1:$A$19,0),MATCH(BF$4,'Use Case and Labs'!$A$1:$BB$1,0))</f>
        <v>130650</v>
      </c>
      <c r="BG56" s="100">
        <f>INDEX('Use Case and Labs'!$A$1:$BB$19,MATCH($A16,'Use Case and Labs'!$A$1:$A$19,0),MATCH(BG$4,'Use Case and Labs'!$A$1:$BB$1,0))</f>
        <v>130650</v>
      </c>
      <c r="BH56" s="100">
        <f>INDEX('Use Case and Labs'!$A$1:$BB$19,MATCH($A16,'Use Case and Labs'!$A$1:$A$19,0),MATCH(BH$4,'Use Case and Labs'!$A$1:$BB$1,0))</f>
        <v>130650</v>
      </c>
      <c r="BI56" s="100">
        <f>INDEX('Use Case and Labs'!$A$1:$BB$19,MATCH($A16,'Use Case and Labs'!$A$1:$A$19,0),MATCH(BI$4,'Use Case and Labs'!$A$1:$BB$1,0))</f>
        <v>120650</v>
      </c>
      <c r="BJ56" s="100">
        <f>INDEX('Use Case and Labs'!$A$1:$BB$19,MATCH($A16,'Use Case and Labs'!$A$1:$A$19,0),MATCH(BJ$4,'Use Case and Labs'!$A$1:$BB$1,0))</f>
        <v>120650</v>
      </c>
      <c r="BK56" s="100">
        <f>INDEX('Use Case and Labs'!$A$1:$BB$19,MATCH($A16,'Use Case and Labs'!$A$1:$A$19,0),MATCH(BK$4,'Use Case and Labs'!$A$1:$BB$1,0))</f>
        <v>120650</v>
      </c>
      <c r="BL56" s="100">
        <f>INDEX('Use Case and Labs'!$A$1:$BB$19,MATCH($A16,'Use Case and Labs'!$A$1:$A$19,0),MATCH(BL$4,'Use Case and Labs'!$A$1:$BB$1,0))</f>
        <v>120650</v>
      </c>
      <c r="BM56" s="100">
        <f>INDEX('Use Case and Labs'!$A$1:$BB$19,MATCH($A16,'Use Case and Labs'!$A$1:$A$19,0),MATCH(BM$4,'Use Case and Labs'!$A$1:$BB$1,0))</f>
        <v>120650</v>
      </c>
      <c r="BN56" s="100">
        <f>INDEX('Use Case and Labs'!$A$1:$BB$19,MATCH($A16,'Use Case and Labs'!$A$1:$A$19,0),MATCH(BN$4,'Use Case and Labs'!$A$1:$BB$1,0))</f>
        <v>120650</v>
      </c>
      <c r="BO56" s="100">
        <f>INDEX('Use Case and Labs'!$A$1:$BB$19,MATCH($A16,'Use Case and Labs'!$A$1:$A$19,0),MATCH(BO$4,'Use Case and Labs'!$A$1:$BB$1,0))</f>
        <v>120650</v>
      </c>
      <c r="BP56" s="100">
        <f>INDEX('Use Case and Labs'!$A$1:$BB$19,MATCH($A16,'Use Case and Labs'!$A$1:$A$19,0),MATCH(BP$4,'Use Case and Labs'!$A$1:$BB$1,0))</f>
        <v>120650</v>
      </c>
      <c r="BQ56" s="100">
        <f>INDEX('Use Case and Labs'!$A$1:$BB$19,MATCH($A16,'Use Case and Labs'!$A$1:$A$19,0),MATCH(BQ$4,'Use Case and Labs'!$A$1:$BB$1,0))</f>
        <v>120650</v>
      </c>
      <c r="BR56" s="100">
        <f>INDEX('Use Case and Labs'!$A$1:$BB$19,MATCH($A16,'Use Case and Labs'!$A$1:$A$19,0),MATCH(BR$4,'Use Case and Labs'!$A$1:$BB$1,0))</f>
        <v>120650</v>
      </c>
      <c r="BS56" s="100">
        <f>INDEX('Use Case and Labs'!$A$1:$BB$19,MATCH($A16,'Use Case and Labs'!$A$1:$A$19,0),MATCH(BS$4,'Use Case and Labs'!$A$1:$BB$1,0))</f>
        <v>120650</v>
      </c>
      <c r="BT56" s="100">
        <f>INDEX('Use Case and Labs'!$A$1:$BB$19,MATCH($A16,'Use Case and Labs'!$A$1:$A$19,0),MATCH(BT$4,'Use Case and Labs'!$A$1:$BB$1,0))</f>
        <v>120650</v>
      </c>
      <c r="BU56" s="100">
        <f>INDEX('Use Case and Labs'!$A$1:$BB$19,MATCH($A16,'Use Case and Labs'!$A$1:$A$19,0),MATCH(BU$4,'Use Case and Labs'!$A$1:$BB$1,0))</f>
        <v>120650</v>
      </c>
      <c r="BV56" s="100">
        <f>INDEX('Use Case and Labs'!$A$1:$BB$19,MATCH($A16,'Use Case and Labs'!$A$1:$A$19,0),MATCH(BV$4,'Use Case and Labs'!$A$1:$BB$1,0))</f>
        <v>120650</v>
      </c>
      <c r="BW56" s="100">
        <f>INDEX('Use Case and Labs'!$A$1:$BB$19,MATCH($A16,'Use Case and Labs'!$A$1:$A$19,0),MATCH(BW$4,'Use Case and Labs'!$A$1:$BB$1,0))</f>
        <v>120650</v>
      </c>
      <c r="BX56" s="100">
        <f>INDEX('Use Case and Labs'!$A$1:$BB$19,MATCH($A16,'Use Case and Labs'!$A$1:$A$19,0),MATCH(BX$4,'Use Case and Labs'!$A$1:$BB$1,0))</f>
        <v>120650</v>
      </c>
      <c r="BY56" s="100">
        <f>INDEX('Use Case and Labs'!$A$1:$BB$19,MATCH($A16,'Use Case and Labs'!$A$1:$A$19,0),MATCH(BY$4,'Use Case and Labs'!$A$1:$BB$1,0))</f>
        <v>120650</v>
      </c>
      <c r="BZ56" s="100">
        <f>INDEX('Use Case and Labs'!$A$1:$BB$19,MATCH($A16,'Use Case and Labs'!$A$1:$A$19,0),MATCH(BZ$4,'Use Case and Labs'!$A$1:$BB$1,0))</f>
        <v>120650</v>
      </c>
      <c r="CA56" s="100">
        <f>INDEX('Use Case and Labs'!$A$1:$BB$19,MATCH($A16,'Use Case and Labs'!$A$1:$A$19,0),MATCH(CA$4,'Use Case and Labs'!$A$1:$BB$1,0))</f>
        <v>120650</v>
      </c>
      <c r="CB56" s="100">
        <f>INDEX('Use Case and Labs'!$A$1:$BB$19,MATCH($A16,'Use Case and Labs'!$A$1:$A$19,0),MATCH(CB$4,'Use Case and Labs'!$A$1:$BB$1,0))</f>
        <v>120650</v>
      </c>
      <c r="CC56" s="100">
        <f>INDEX('Use Case and Labs'!$A$1:$BB$19,MATCH($A16,'Use Case and Labs'!$A$1:$A$19,0),MATCH(CC$4,'Use Case and Labs'!$A$1:$BB$1,0))</f>
        <v>120650</v>
      </c>
      <c r="CD56" s="100">
        <f>INDEX('Use Case and Labs'!$A$1:$BB$19,MATCH($A16,'Use Case and Labs'!$A$1:$A$19,0),MATCH(CD$4,'Use Case and Labs'!$A$1:$BB$1,0))</f>
        <v>120650</v>
      </c>
      <c r="CE56" s="100">
        <f>INDEX('Use Case and Labs'!$A$1:$BB$19,MATCH($A16,'Use Case and Labs'!$A$1:$A$19,0),MATCH(CE$4,'Use Case and Labs'!$A$1:$BB$1,0))</f>
        <v>120650</v>
      </c>
      <c r="CF56" s="100">
        <f>INDEX('Use Case and Labs'!$A$1:$BB$19,MATCH($A16,'Use Case and Labs'!$A$1:$A$19,0),MATCH(CF$4,'Use Case and Labs'!$A$1:$BB$1,0))</f>
        <v>120650</v>
      </c>
      <c r="CG56" s="100">
        <f>INDEX('Use Case and Labs'!$A$1:$BB$19,MATCH($A16,'Use Case and Labs'!$A$1:$A$19,0),MATCH(CG$4,'Use Case and Labs'!$A$1:$BB$1,0))</f>
        <v>120650</v>
      </c>
      <c r="CH56" s="100">
        <f>INDEX('Use Case and Labs'!$A$1:$BB$19,MATCH($A16,'Use Case and Labs'!$A$1:$A$19,0),MATCH(CH$4,'Use Case and Labs'!$A$1:$BB$1,0))</f>
        <v>120650</v>
      </c>
      <c r="CI56" s="100">
        <f>INDEX('Use Case and Labs'!$A$1:$BB$19,MATCH($A16,'Use Case and Labs'!$A$1:$A$19,0),MATCH(CI$4,'Use Case and Labs'!$A$1:$BB$1,0))</f>
        <v>120650</v>
      </c>
      <c r="CJ56" s="100">
        <f>INDEX('Use Case and Labs'!$A$1:$BB$19,MATCH($A16,'Use Case and Labs'!$A$1:$A$19,0),MATCH(CJ$4,'Use Case and Labs'!$A$1:$BB$1,0))</f>
        <v>120650</v>
      </c>
      <c r="CK56" s="100">
        <f>INDEX('Use Case and Labs'!$A$1:$BB$19,MATCH($A16,'Use Case and Labs'!$A$1:$A$19,0),MATCH(CK$4,'Use Case and Labs'!$A$1:$BB$1,0))</f>
        <v>120650</v>
      </c>
      <c r="CL56" s="100">
        <f>INDEX('Use Case and Labs'!$A$1:$BB$19,MATCH($A16,'Use Case and Labs'!$A$1:$A$19,0),MATCH(CL$4,'Use Case and Labs'!$A$1:$BB$1,0))</f>
        <v>120650</v>
      </c>
      <c r="CM56" s="100">
        <f>INDEX('Use Case and Labs'!$A$1:$BB$19,MATCH($A16,'Use Case and Labs'!$A$1:$A$19,0),MATCH(CM$4,'Use Case and Labs'!$A$1:$BB$1,0))</f>
        <v>120650</v>
      </c>
      <c r="CN56" s="100">
        <f>INDEX('Use Case and Labs'!$A$1:$BB$19,MATCH($A16,'Use Case and Labs'!$A$1:$A$19,0),MATCH(CN$4,'Use Case and Labs'!$A$1:$BB$1,0))</f>
        <v>120650</v>
      </c>
    </row>
    <row r="57" spans="1:92">
      <c r="A57" s="98" t="s">
        <v>461</v>
      </c>
      <c r="B57" s="98" t="s">
        <v>52</v>
      </c>
      <c r="C57" s="98" t="s">
        <v>67</v>
      </c>
      <c r="D57" s="98" t="s">
        <v>74</v>
      </c>
      <c r="E57" s="98" t="s">
        <v>5</v>
      </c>
      <c r="F57" s="98">
        <v>1</v>
      </c>
      <c r="G57" s="98">
        <v>1</v>
      </c>
      <c r="H57" s="100" t="e">
        <f>H56*0.856</f>
        <v>#REF!</v>
      </c>
      <c r="I57" s="100" t="e">
        <f t="shared" ref="I57:Q57" si="11">I56*0.856</f>
        <v>#REF!</v>
      </c>
      <c r="J57" s="100" t="e">
        <f t="shared" si="11"/>
        <v>#REF!</v>
      </c>
      <c r="K57" s="100" t="e">
        <f t="shared" si="11"/>
        <v>#REF!</v>
      </c>
      <c r="L57" s="100" t="e">
        <f t="shared" si="11"/>
        <v>#REF!</v>
      </c>
      <c r="M57" s="100" t="e">
        <f t="shared" si="11"/>
        <v>#REF!</v>
      </c>
      <c r="N57" s="100" t="e">
        <f t="shared" si="11"/>
        <v>#REF!</v>
      </c>
      <c r="O57" s="100" t="e">
        <f t="shared" si="11"/>
        <v>#REF!</v>
      </c>
      <c r="P57" s="100" t="e">
        <f t="shared" si="11"/>
        <v>#REF!</v>
      </c>
      <c r="Q57" s="100" t="e">
        <f t="shared" si="11"/>
        <v>#REF!</v>
      </c>
      <c r="R57" s="100" t="e">
        <f>R56*('ONS population estimates'!$E$8/'ONS population estimates'!$B$8)</f>
        <v>#REF!</v>
      </c>
      <c r="S57" s="100" t="e">
        <f>S56*('ONS population estimates'!$E$8/'ONS population estimates'!$B$8)</f>
        <v>#REF!</v>
      </c>
      <c r="T57" s="100" t="e">
        <f>T56*('ONS population estimates'!$E$8/'ONS population estimates'!$B$8)</f>
        <v>#REF!</v>
      </c>
      <c r="U57" s="100" t="e">
        <f>U56*('ONS population estimates'!$E$8/'ONS population estimates'!$B$8)</f>
        <v>#REF!</v>
      </c>
      <c r="V57" s="100" t="e">
        <f>V56*('ONS population estimates'!$E$8/'ONS population estimates'!$B$8)</f>
        <v>#REF!</v>
      </c>
      <c r="W57" s="100" t="e">
        <f>W56*('ONS population estimates'!$E$8/'ONS population estimates'!$B$8)</f>
        <v>#REF!</v>
      </c>
      <c r="X57" s="100" t="e">
        <f>X56*('ONS population estimates'!$E$8/'ONS population estimates'!$B$8)</f>
        <v>#REF!</v>
      </c>
      <c r="Y57" s="100" t="e">
        <f>Y56*('ONS population estimates'!$E$8/'ONS population estimates'!$B$8)</f>
        <v>#REF!</v>
      </c>
      <c r="Z57" s="100" t="e">
        <f>Z56*('ONS population estimates'!$E$8/'ONS population estimates'!$B$8)</f>
        <v>#REF!</v>
      </c>
      <c r="AA57" s="100" t="e">
        <f>AA56*('ONS population estimates'!$E$8/'ONS population estimates'!$B$8)</f>
        <v>#REF!</v>
      </c>
      <c r="AB57" s="100" t="e">
        <f>AB56*('ONS population estimates'!$E$8/'ONS population estimates'!$B$8)</f>
        <v>#REF!</v>
      </c>
      <c r="AC57" s="100" t="e">
        <f>AC56*('ONS population estimates'!$E$8/'ONS population estimates'!$B$8)</f>
        <v>#REF!</v>
      </c>
      <c r="AD57" s="100" t="e">
        <f>AD56*('ONS population estimates'!$E$8/'ONS population estimates'!$B$8)</f>
        <v>#REF!</v>
      </c>
      <c r="AE57" s="100" t="e">
        <f>AE56*('ONS population estimates'!$E$8/'ONS population estimates'!$B$8)</f>
        <v>#REF!</v>
      </c>
      <c r="AF57" s="100" t="e">
        <f>AF56*('ONS population estimates'!$E$8/'ONS population estimates'!$B$8)</f>
        <v>#REF!</v>
      </c>
      <c r="AG57" s="100" t="e">
        <f>AG56*('ONS population estimates'!$E$8/'ONS population estimates'!$B$8)</f>
        <v>#REF!</v>
      </c>
      <c r="AH57" s="100" t="e">
        <f>AH56*('ONS population estimates'!$E$8/'ONS population estimates'!$B$8)</f>
        <v>#REF!</v>
      </c>
      <c r="AI57" s="100" t="e">
        <f>AI56*('ONS population estimates'!$E$8/'ONS population estimates'!$B$8)</f>
        <v>#REF!</v>
      </c>
      <c r="AJ57" s="100" t="e">
        <f>AJ56*('ONS population estimates'!$E$8/'ONS population estimates'!$B$8)</f>
        <v>#REF!</v>
      </c>
      <c r="AK57" s="100" t="e">
        <f>AK56*('ONS population estimates'!$E$8/'ONS population estimates'!$B$8)</f>
        <v>#REF!</v>
      </c>
      <c r="AL57" s="100" t="e">
        <f>AL56*('ONS population estimates'!$E$8/'ONS population estimates'!$B$8)</f>
        <v>#REF!</v>
      </c>
      <c r="AM57" s="100" t="e">
        <f>AM56*('ONS population estimates'!$E$8/'ONS population estimates'!$B$8)</f>
        <v>#REF!</v>
      </c>
      <c r="AN57" s="100" t="e">
        <f>AN56*('ONS population estimates'!$E$8/'ONS population estimates'!$B$8)</f>
        <v>#REF!</v>
      </c>
      <c r="AO57" s="100" t="e">
        <f>AO56*('ONS population estimates'!$E$8/'ONS population estimates'!$B$8)</f>
        <v>#REF!</v>
      </c>
      <c r="AP57" s="100" t="e">
        <f>AP56*('ONS population estimates'!$E$8/'ONS population estimates'!$B$8)</f>
        <v>#REF!</v>
      </c>
      <c r="AQ57" s="100" t="e">
        <f>AQ56*('ONS population estimates'!$E$8/'ONS population estimates'!$B$8)</f>
        <v>#REF!</v>
      </c>
      <c r="AR57" s="100" t="e">
        <f>AR56*('ONS population estimates'!$E$8/'ONS population estimates'!$B$8)</f>
        <v>#REF!</v>
      </c>
      <c r="AS57" s="100">
        <f>AS56*('ONS population estimates'!$E$8/'ONS population estimates'!$B$8)</f>
        <v>111306.88744583256</v>
      </c>
      <c r="AT57" s="100">
        <f>AT56*('ONS population estimates'!$E$8/'ONS population estimates'!$B$8)</f>
        <v>109722.68766993607</v>
      </c>
      <c r="AU57" s="100">
        <f>AU56*('ONS population estimates'!$E$8/'ONS population estimates'!$B$8)</f>
        <v>110093.45783025227</v>
      </c>
      <c r="AV57" s="100">
        <f>AV56*('ONS population estimates'!$E$8/'ONS population estimates'!$B$8)</f>
        <v>110093.45783025227</v>
      </c>
      <c r="AW57" s="100">
        <f>AW56*('ONS population estimates'!$E$8/'ONS population estimates'!$B$8)</f>
        <v>110093.45783025227</v>
      </c>
      <c r="AX57" s="100">
        <f>AX56*('ONS population estimates'!$E$8/'ONS population estimates'!$B$8)</f>
        <v>110093.45783025227</v>
      </c>
      <c r="AY57" s="100">
        <f>AY56*('ONS population estimates'!$E$8/'ONS population estimates'!$B$8)</f>
        <v>110093.45783025227</v>
      </c>
      <c r="AZ57" s="100">
        <f>AZ56*('ONS population estimates'!$E$8/'ONS population estimates'!$B$8)</f>
        <v>110093.45783025227</v>
      </c>
      <c r="BA57" s="100">
        <f>BA56*('ONS population estimates'!$E$8/'ONS population estimates'!$B$8)</f>
        <v>110093.45783025227</v>
      </c>
      <c r="BB57" s="100">
        <f>BB56*('ONS population estimates'!$E$8/'ONS population estimates'!$B$8)</f>
        <v>110093.45783025227</v>
      </c>
      <c r="BC57" s="100">
        <f>BC56*('ONS population estimates'!$E$8/'ONS population estimates'!$B$8)</f>
        <v>110093.45783025227</v>
      </c>
      <c r="BD57" s="100">
        <f>BD56*('ONS population estimates'!$E$8/'ONS population estimates'!$B$8)</f>
        <v>110093.45783025227</v>
      </c>
      <c r="BE57" s="100">
        <f>BE56*('ONS population estimates'!$E$8/'ONS population estimates'!$B$8)</f>
        <v>110093.45783025227</v>
      </c>
      <c r="BF57" s="100">
        <f>BF56*('ONS population estimates'!$E$8/'ONS population estimates'!$B$8)</f>
        <v>110093.45783025227</v>
      </c>
      <c r="BG57" s="100">
        <f>BG56*('ONS population estimates'!$E$8/'ONS population estimates'!$B$8)</f>
        <v>110093.45783025227</v>
      </c>
      <c r="BH57" s="100">
        <f>BH56*('ONS population estimates'!$E$8/'ONS population estimates'!$B$8)</f>
        <v>110093.45783025227</v>
      </c>
      <c r="BI57" s="100">
        <f>BI56*('ONS population estimates'!$E$8/'ONS population estimates'!$B$8)</f>
        <v>101666.86327761145</v>
      </c>
      <c r="BJ57" s="100">
        <f>BJ56*('ONS population estimates'!$E$8/'ONS population estimates'!$B$8)</f>
        <v>101666.86327761145</v>
      </c>
      <c r="BK57" s="100">
        <f>BK56*('ONS population estimates'!$E$8/'ONS population estimates'!$B$8)</f>
        <v>101666.86327761145</v>
      </c>
      <c r="BL57" s="100">
        <f>BL56*('ONS population estimates'!$E$8/'ONS population estimates'!$B$8)</f>
        <v>101666.86327761145</v>
      </c>
      <c r="BM57" s="100">
        <f>BM56*('ONS population estimates'!$E$8/'ONS population estimates'!$B$8)</f>
        <v>101666.86327761145</v>
      </c>
      <c r="BN57" s="100">
        <f>BN56*('ONS population estimates'!$E$8/'ONS population estimates'!$B$8)</f>
        <v>101666.86327761145</v>
      </c>
      <c r="BO57" s="100">
        <f>BO56*('ONS population estimates'!$E$8/'ONS population estimates'!$B$8)</f>
        <v>101666.86327761145</v>
      </c>
      <c r="BP57" s="100">
        <f>BP56*('ONS population estimates'!$E$8/'ONS population estimates'!$B$8)</f>
        <v>101666.86327761145</v>
      </c>
      <c r="BQ57" s="100">
        <f>BQ56*('ONS population estimates'!$E$8/'ONS population estimates'!$B$8)</f>
        <v>101666.86327761145</v>
      </c>
      <c r="BR57" s="100">
        <f>BR56*('ONS population estimates'!$E$8/'ONS population estimates'!$B$8)</f>
        <v>101666.86327761145</v>
      </c>
      <c r="BS57" s="100">
        <f>BS56*('ONS population estimates'!$E$8/'ONS population estimates'!$B$8)</f>
        <v>101666.86327761145</v>
      </c>
      <c r="BT57" s="100">
        <f>BT56*('ONS population estimates'!$E$8/'ONS population estimates'!$B$8)</f>
        <v>101666.86327761145</v>
      </c>
      <c r="BU57" s="100">
        <f>BU56*('ONS population estimates'!$E$8/'ONS population estimates'!$B$8)</f>
        <v>101666.86327761145</v>
      </c>
      <c r="BV57" s="100">
        <f>BV56*('ONS population estimates'!$E$8/'ONS population estimates'!$B$8)</f>
        <v>101666.86327761145</v>
      </c>
      <c r="BW57" s="100">
        <f>BW56*('ONS population estimates'!$E$8/'ONS population estimates'!$B$8)</f>
        <v>101666.86327761145</v>
      </c>
      <c r="BX57" s="100">
        <f>BX56*('ONS population estimates'!$E$8/'ONS population estimates'!$B$8)</f>
        <v>101666.86327761145</v>
      </c>
      <c r="BY57" s="100">
        <f>BY56*('ONS population estimates'!$E$8/'ONS population estimates'!$B$8)</f>
        <v>101666.86327761145</v>
      </c>
      <c r="BZ57" s="100">
        <f>BZ56*('ONS population estimates'!$E$8/'ONS population estimates'!$B$8)</f>
        <v>101666.86327761145</v>
      </c>
      <c r="CA57" s="100">
        <f>CA56*('ONS population estimates'!$E$8/'ONS population estimates'!$B$8)</f>
        <v>101666.86327761145</v>
      </c>
      <c r="CB57" s="100">
        <f>CB56*('ONS population estimates'!$E$8/'ONS population estimates'!$B$8)</f>
        <v>101666.86327761145</v>
      </c>
      <c r="CC57" s="100">
        <f>CC56*('ONS population estimates'!$E$8/'ONS population estimates'!$B$8)</f>
        <v>101666.86327761145</v>
      </c>
      <c r="CD57" s="100">
        <f>CD56*('ONS population estimates'!$E$8/'ONS population estimates'!$B$8)</f>
        <v>101666.86327761145</v>
      </c>
      <c r="CE57" s="100">
        <f>CE56*('ONS population estimates'!$E$8/'ONS population estimates'!$B$8)</f>
        <v>101666.86327761145</v>
      </c>
      <c r="CF57" s="100">
        <f>CF56*('ONS population estimates'!$E$8/'ONS population estimates'!$B$8)</f>
        <v>101666.86327761145</v>
      </c>
      <c r="CG57" s="100">
        <f>CG56*('ONS population estimates'!$E$8/'ONS population estimates'!$B$8)</f>
        <v>101666.86327761145</v>
      </c>
      <c r="CH57" s="100">
        <f>CH56*('ONS population estimates'!$E$8/'ONS population estimates'!$B$8)</f>
        <v>101666.86327761145</v>
      </c>
      <c r="CI57" s="100">
        <f>CI56*('ONS population estimates'!$E$8/'ONS population estimates'!$B$8)</f>
        <v>101666.86327761145</v>
      </c>
      <c r="CJ57" s="100">
        <f>CJ56*('ONS population estimates'!$E$8/'ONS population estimates'!$B$8)</f>
        <v>101666.86327761145</v>
      </c>
      <c r="CK57" s="100">
        <f>CK56*('ONS population estimates'!$E$8/'ONS population estimates'!$B$8)</f>
        <v>101666.86327761145</v>
      </c>
      <c r="CL57" s="100">
        <f>CL56*('ONS population estimates'!$E$8/'ONS population estimates'!$B$8)</f>
        <v>101666.86327761145</v>
      </c>
      <c r="CM57" s="100">
        <f>CM56*('ONS population estimates'!$E$8/'ONS population estimates'!$B$8)</f>
        <v>101666.86327761145</v>
      </c>
      <c r="CN57" s="100">
        <f>CN56*('ONS population estimates'!$E$8/'ONS population estimates'!$B$8)</f>
        <v>101666.86327761145</v>
      </c>
    </row>
    <row r="58" spans="1:92">
      <c r="A58" s="98" t="s">
        <v>79</v>
      </c>
      <c r="B58" s="98" t="s">
        <v>54</v>
      </c>
      <c r="C58" s="98" t="s">
        <v>67</v>
      </c>
      <c r="D58" s="98" t="s">
        <v>74</v>
      </c>
      <c r="E58" s="98" t="s">
        <v>5</v>
      </c>
      <c r="F58" s="98">
        <v>0</v>
      </c>
      <c r="G58" s="98">
        <v>0</v>
      </c>
      <c r="H58" s="100" t="e">
        <f>INDEX(#REF!,MATCH($A58,#REF!,0),MATCH(H$44,#REF!,0))</f>
        <v>#REF!</v>
      </c>
      <c r="I58" s="100" t="e">
        <f>INDEX(#REF!,MATCH($A58,#REF!,0),MATCH(I$44,#REF!,0))</f>
        <v>#REF!</v>
      </c>
      <c r="J58" s="100" t="e">
        <f>INDEX(#REF!,MATCH($A58,#REF!,0),MATCH(J$44,#REF!,0))</f>
        <v>#REF!</v>
      </c>
      <c r="K58" s="100" t="e">
        <f>INDEX(#REF!,MATCH($A58,#REF!,0),MATCH(K$44,#REF!,0))</f>
        <v>#REF!</v>
      </c>
      <c r="L58" s="100" t="e">
        <f>INDEX(#REF!,MATCH($A58,#REF!,0),MATCH(L$44,#REF!,0))</f>
        <v>#REF!</v>
      </c>
      <c r="M58" s="100" t="e">
        <f>INDEX(#REF!,MATCH($A58,#REF!,0),MATCH(M$44,#REF!,0))</f>
        <v>#REF!</v>
      </c>
      <c r="N58" s="100" t="e">
        <f>INDEX(#REF!,MATCH($A58,#REF!,0),MATCH(N$44,#REF!,0))</f>
        <v>#REF!</v>
      </c>
      <c r="O58" s="100" t="e">
        <f>INDEX(#REF!,MATCH($A58,#REF!,0),MATCH(O$44,#REF!,0))</f>
        <v>#REF!</v>
      </c>
      <c r="P58" s="100" t="e">
        <f>INDEX(#REF!,MATCH($A58,#REF!,0),MATCH(P$44,#REF!,0))</f>
        <v>#REF!</v>
      </c>
      <c r="Q58" s="100" t="e">
        <f>INDEX(#REF!,MATCH($A58,#REF!,0),MATCH(Q$44,#REF!,0))</f>
        <v>#REF!</v>
      </c>
      <c r="R58" s="100" t="e">
        <f>INDEX(#REF!,MATCH($A58,#REF!,0),MATCH(R$44,#REF!,0))</f>
        <v>#REF!</v>
      </c>
      <c r="S58" s="100" t="e">
        <f>INDEX(#REF!,MATCH($A58,#REF!,0),MATCH(S$44,#REF!,0))</f>
        <v>#REF!</v>
      </c>
      <c r="T58" s="100" t="e">
        <f>INDEX(#REF!,MATCH($A58,#REF!,0),MATCH(T$44,#REF!,0))</f>
        <v>#REF!</v>
      </c>
      <c r="U58" s="100" t="e">
        <f>INDEX(#REF!,MATCH($A58,#REF!,0),MATCH(U$44,#REF!,0))</f>
        <v>#REF!</v>
      </c>
      <c r="V58" s="100" t="e">
        <f>INDEX(#REF!,MATCH($A58,#REF!,0),MATCH(V$44,#REF!,0))</f>
        <v>#REF!</v>
      </c>
      <c r="W58" s="100" t="e">
        <f>INDEX(#REF!,MATCH($A58,#REF!,0),MATCH(W$44,#REF!,0))</f>
        <v>#REF!</v>
      </c>
      <c r="X58" s="100" t="e">
        <f>INDEX(#REF!,MATCH($A58,#REF!,0),MATCH(X$44,#REF!,0))</f>
        <v>#REF!</v>
      </c>
      <c r="Y58" s="100" t="e">
        <f>INDEX(#REF!,MATCH($A58,#REF!,0),MATCH(Y$44,#REF!,0))</f>
        <v>#REF!</v>
      </c>
      <c r="Z58" s="100" t="e">
        <f>INDEX(#REF!,MATCH($A58,#REF!,0),MATCH(Z$44,#REF!,0))</f>
        <v>#REF!</v>
      </c>
      <c r="AA58" s="100" t="e">
        <f>INDEX(#REF!,MATCH($A58,#REF!,0),MATCH(AA$44,#REF!,0))</f>
        <v>#REF!</v>
      </c>
      <c r="AB58" s="100" t="e">
        <f>INDEX(#REF!,MATCH($A58,#REF!,0),MATCH(AB$44,#REF!,0))</f>
        <v>#REF!</v>
      </c>
      <c r="AC58" s="100" t="e">
        <f>INDEX(#REF!,MATCH($A58,#REF!,0),MATCH(AC$44,#REF!,0))</f>
        <v>#REF!</v>
      </c>
      <c r="AD58" s="100" t="e">
        <f>INDEX(#REF!,MATCH($A58,#REF!,0),MATCH(AD$44,#REF!,0))</f>
        <v>#REF!</v>
      </c>
      <c r="AE58" s="100" t="e">
        <f>INDEX(#REF!,MATCH($A58,#REF!,0),MATCH(AE$44,#REF!,0))</f>
        <v>#REF!</v>
      </c>
      <c r="AF58" s="100" t="e">
        <f>INDEX(#REF!,MATCH($A58,#REF!,0),MATCH(AF$44,#REF!,0))</f>
        <v>#REF!</v>
      </c>
      <c r="AG58" s="100" t="e">
        <f>INDEX(#REF!,MATCH($A58,#REF!,0),MATCH(AG$44,#REF!,0))</f>
        <v>#REF!</v>
      </c>
      <c r="AH58" s="100" t="e">
        <f>INDEX(#REF!,MATCH($A58,#REF!,0),MATCH(AH$44,#REF!,0))</f>
        <v>#REF!</v>
      </c>
      <c r="AI58" s="100" t="e">
        <f>INDEX(#REF!,MATCH($A58,#REF!,0),MATCH(AI$44,#REF!,0))</f>
        <v>#REF!</v>
      </c>
      <c r="AJ58" s="100" t="e">
        <f>INDEX(#REF!,MATCH($A58,#REF!,0),MATCH(AJ$44,#REF!,0))</f>
        <v>#REF!</v>
      </c>
      <c r="AK58" s="100" t="e">
        <f>INDEX(#REF!,MATCH($A58,#REF!,0),MATCH(AK$44,#REF!,0))</f>
        <v>#REF!</v>
      </c>
      <c r="AL58" s="100" t="e">
        <f>INDEX(#REF!,MATCH($A58,#REF!,0),MATCH(AL$44,#REF!,0))</f>
        <v>#REF!</v>
      </c>
      <c r="AM58" s="100" t="e">
        <f>INDEX(#REF!,MATCH($A58,#REF!,0),MATCH(AM$44,#REF!,0))</f>
        <v>#REF!</v>
      </c>
      <c r="AN58" s="100" t="e">
        <f>INDEX(#REF!,MATCH($A58,#REF!,0),MATCH(AN$44,#REF!,0))</f>
        <v>#REF!</v>
      </c>
      <c r="AO58" s="100" t="e">
        <f>INDEX(#REF!,MATCH($A58,#REF!,0),MATCH(AO$44,#REF!,0))</f>
        <v>#REF!</v>
      </c>
      <c r="AP58" s="100" t="e">
        <f>INDEX(#REF!,MATCH($A58,#REF!,0),MATCH(AP$44,#REF!,0))</f>
        <v>#REF!</v>
      </c>
      <c r="AQ58" s="100" t="e">
        <f>INDEX(#REF!,MATCH($A58,#REF!,0),MATCH(AQ$44,#REF!,0))</f>
        <v>#REF!</v>
      </c>
      <c r="AR58" s="100" t="e">
        <f>INDEX(#REF!,MATCH($A58,#REF!,0),MATCH(AR$44,#REF!,0))</f>
        <v>#REF!</v>
      </c>
      <c r="AS58" s="100">
        <f>INDEX('Use Case and Labs'!$A$1:$BB$19,MATCH($A18,'Use Case and Labs'!$A$1:$A$19,0),MATCH(AS$4,'Use Case and Labs'!$A$1:$BB$1,0))</f>
        <v>3300</v>
      </c>
      <c r="AT58" s="100">
        <f>INDEX('Use Case and Labs'!$A$1:$BB$19,MATCH($A18,'Use Case and Labs'!$A$1:$A$19,0),MATCH(AT$4,'Use Case and Labs'!$A$1:$BB$1,0))</f>
        <v>450</v>
      </c>
      <c r="AU58" s="100">
        <f>INDEX('Use Case and Labs'!$A$1:$BB$19,MATCH($A18,'Use Case and Labs'!$A$1:$A$19,0),MATCH(AU$4,'Use Case and Labs'!$A$1:$BB$1,0))</f>
        <v>1000</v>
      </c>
      <c r="AV58" s="100">
        <f>INDEX('Use Case and Labs'!$A$1:$BB$19,MATCH($A18,'Use Case and Labs'!$A$1:$A$19,0),MATCH(AV$4,'Use Case and Labs'!$A$1:$BB$1,0))</f>
        <v>1000</v>
      </c>
      <c r="AW58" s="100">
        <f>INDEX('Use Case and Labs'!$A$1:$BB$19,MATCH($A18,'Use Case and Labs'!$A$1:$A$19,0),MATCH(AW$4,'Use Case and Labs'!$A$1:$BB$1,0))</f>
        <v>1000</v>
      </c>
      <c r="AX58" s="100">
        <f>INDEX('Use Case and Labs'!$A$1:$BB$19,MATCH($A18,'Use Case and Labs'!$A$1:$A$19,0),MATCH(AX$4,'Use Case and Labs'!$A$1:$BB$1,0))</f>
        <v>1000</v>
      </c>
      <c r="AY58" s="100">
        <f>INDEX('Use Case and Labs'!$A$1:$BB$19,MATCH($A18,'Use Case and Labs'!$A$1:$A$19,0),MATCH(AY$4,'Use Case and Labs'!$A$1:$BB$1,0))</f>
        <v>1000</v>
      </c>
      <c r="AZ58" s="100">
        <f>INDEX('Use Case and Labs'!$A$1:$BB$19,MATCH($A18,'Use Case and Labs'!$A$1:$A$19,0),MATCH(AZ$4,'Use Case and Labs'!$A$1:$BB$1,0))</f>
        <v>1000</v>
      </c>
      <c r="BA58" s="100">
        <f>INDEX('Use Case and Labs'!$A$1:$BB$19,MATCH($A18,'Use Case and Labs'!$A$1:$A$19,0),MATCH(BA$4,'Use Case and Labs'!$A$1:$BB$1,0))</f>
        <v>1000</v>
      </c>
      <c r="BB58" s="100">
        <f>INDEX('Use Case and Labs'!$A$1:$BB$19,MATCH($A18,'Use Case and Labs'!$A$1:$A$19,0),MATCH(BB$4,'Use Case and Labs'!$A$1:$BB$1,0))</f>
        <v>1000</v>
      </c>
      <c r="BC58" s="100">
        <f>INDEX('Use Case and Labs'!$A$1:$BB$19,MATCH($A18,'Use Case and Labs'!$A$1:$A$19,0),MATCH(BC$4,'Use Case and Labs'!$A$1:$BB$1,0))</f>
        <v>1000</v>
      </c>
      <c r="BD58" s="100">
        <f>INDEX('Use Case and Labs'!$A$1:$BB$19,MATCH($A18,'Use Case and Labs'!$A$1:$A$19,0),MATCH(BD$4,'Use Case and Labs'!$A$1:$BB$1,0))</f>
        <v>1000</v>
      </c>
      <c r="BE58" s="100">
        <f>INDEX('Use Case and Labs'!$A$1:$BB$19,MATCH($A18,'Use Case and Labs'!$A$1:$A$19,0),MATCH(BE$4,'Use Case and Labs'!$A$1:$BB$1,0))</f>
        <v>1000</v>
      </c>
      <c r="BF58" s="100">
        <f>INDEX('Use Case and Labs'!$A$1:$BB$19,MATCH($A18,'Use Case and Labs'!$A$1:$A$19,0),MATCH(BF$4,'Use Case and Labs'!$A$1:$BB$1,0))</f>
        <v>1000</v>
      </c>
      <c r="BG58" s="100">
        <f>INDEX('Use Case and Labs'!$A$1:$BB$19,MATCH($A18,'Use Case and Labs'!$A$1:$A$19,0),MATCH(BG$4,'Use Case and Labs'!$A$1:$BB$1,0))</f>
        <v>1000</v>
      </c>
      <c r="BH58" s="100">
        <f>INDEX('Use Case and Labs'!$A$1:$BB$19,MATCH($A18,'Use Case and Labs'!$A$1:$A$19,0),MATCH(BH$4,'Use Case and Labs'!$A$1:$BB$1,0))</f>
        <v>1000</v>
      </c>
      <c r="BI58" s="100">
        <f>INDEX('Use Case and Labs'!$A$1:$BB$19,MATCH($A18,'Use Case and Labs'!$A$1:$A$19,0),MATCH(BI$4,'Use Case and Labs'!$A$1:$BB$1,0))</f>
        <v>1000</v>
      </c>
      <c r="BJ58" s="100">
        <f>INDEX('Use Case and Labs'!$A$1:$BB$19,MATCH($A18,'Use Case and Labs'!$A$1:$A$19,0),MATCH(BJ$4,'Use Case and Labs'!$A$1:$BB$1,0))</f>
        <v>1000</v>
      </c>
      <c r="BK58" s="100">
        <f>INDEX('Use Case and Labs'!$A$1:$BB$19,MATCH($A18,'Use Case and Labs'!$A$1:$A$19,0),MATCH(BK$4,'Use Case and Labs'!$A$1:$BB$1,0))</f>
        <v>1000</v>
      </c>
      <c r="BL58" s="100">
        <f>INDEX('Use Case and Labs'!$A$1:$BB$19,MATCH($A18,'Use Case and Labs'!$A$1:$A$19,0),MATCH(BL$4,'Use Case and Labs'!$A$1:$BB$1,0))</f>
        <v>1000</v>
      </c>
      <c r="BM58" s="100">
        <f>INDEX('Use Case and Labs'!$A$1:$BB$19,MATCH($A18,'Use Case and Labs'!$A$1:$A$19,0),MATCH(BM$4,'Use Case and Labs'!$A$1:$BB$1,0))</f>
        <v>1000</v>
      </c>
      <c r="BN58" s="100">
        <f>INDEX('Use Case and Labs'!$A$1:$BB$19,MATCH($A18,'Use Case and Labs'!$A$1:$A$19,0),MATCH(BN$4,'Use Case and Labs'!$A$1:$BB$1,0))</f>
        <v>1000</v>
      </c>
      <c r="BO58" s="100">
        <f>INDEX('Use Case and Labs'!$A$1:$BB$19,MATCH($A18,'Use Case and Labs'!$A$1:$A$19,0),MATCH(BO$4,'Use Case and Labs'!$A$1:$BB$1,0))</f>
        <v>1000</v>
      </c>
      <c r="BP58" s="100">
        <f>INDEX('Use Case and Labs'!$A$1:$BB$19,MATCH($A18,'Use Case and Labs'!$A$1:$A$19,0),MATCH(BP$4,'Use Case and Labs'!$A$1:$BB$1,0))</f>
        <v>1000</v>
      </c>
      <c r="BQ58" s="100">
        <f>INDEX('Use Case and Labs'!$A$1:$BB$19,MATCH($A18,'Use Case and Labs'!$A$1:$A$19,0),MATCH(BQ$4,'Use Case and Labs'!$A$1:$BB$1,0))</f>
        <v>1000</v>
      </c>
      <c r="BR58" s="100">
        <f>INDEX('Use Case and Labs'!$A$1:$BB$19,MATCH($A18,'Use Case and Labs'!$A$1:$A$19,0),MATCH(BR$4,'Use Case and Labs'!$A$1:$BB$1,0))</f>
        <v>1000</v>
      </c>
      <c r="BS58" s="100">
        <f>INDEX('Use Case and Labs'!$A$1:$BB$19,MATCH($A18,'Use Case and Labs'!$A$1:$A$19,0),MATCH(BS$4,'Use Case and Labs'!$A$1:$BB$1,0))</f>
        <v>1000</v>
      </c>
      <c r="BT58" s="100">
        <f>INDEX('Use Case and Labs'!$A$1:$BB$19,MATCH($A18,'Use Case and Labs'!$A$1:$A$19,0),MATCH(BT$4,'Use Case and Labs'!$A$1:$BB$1,0))</f>
        <v>1000</v>
      </c>
      <c r="BU58" s="100">
        <f>INDEX('Use Case and Labs'!$A$1:$BB$19,MATCH($A18,'Use Case and Labs'!$A$1:$A$19,0),MATCH(BU$4,'Use Case and Labs'!$A$1:$BB$1,0))</f>
        <v>1000</v>
      </c>
      <c r="BV58" s="100">
        <f>INDEX('Use Case and Labs'!$A$1:$BB$19,MATCH($A18,'Use Case and Labs'!$A$1:$A$19,0),MATCH(BV$4,'Use Case and Labs'!$A$1:$BB$1,0))</f>
        <v>1000</v>
      </c>
      <c r="BW58" s="100">
        <f>INDEX('Use Case and Labs'!$A$1:$BB$19,MATCH($A18,'Use Case and Labs'!$A$1:$A$19,0),MATCH(BW$4,'Use Case and Labs'!$A$1:$BB$1,0))</f>
        <v>1000</v>
      </c>
      <c r="BX58" s="100">
        <f>INDEX('Use Case and Labs'!$A$1:$BB$19,MATCH($A18,'Use Case and Labs'!$A$1:$A$19,0),MATCH(BX$4,'Use Case and Labs'!$A$1:$BB$1,0))</f>
        <v>1000</v>
      </c>
      <c r="BY58" s="100">
        <f>INDEX('Use Case and Labs'!$A$1:$BB$19,MATCH($A18,'Use Case and Labs'!$A$1:$A$19,0),MATCH(BY$4,'Use Case and Labs'!$A$1:$BB$1,0))</f>
        <v>1000</v>
      </c>
      <c r="BZ58" s="100">
        <f>INDEX('Use Case and Labs'!$A$1:$BB$19,MATCH($A18,'Use Case and Labs'!$A$1:$A$19,0),MATCH(BZ$4,'Use Case and Labs'!$A$1:$BB$1,0))</f>
        <v>1000</v>
      </c>
      <c r="CA58" s="100">
        <f>INDEX('Use Case and Labs'!$A$1:$BB$19,MATCH($A18,'Use Case and Labs'!$A$1:$A$19,0),MATCH(CA$4,'Use Case and Labs'!$A$1:$BB$1,0))</f>
        <v>1000</v>
      </c>
      <c r="CB58" s="100">
        <f>INDEX('Use Case and Labs'!$A$1:$BB$19,MATCH($A18,'Use Case and Labs'!$A$1:$A$19,0),MATCH(CB$4,'Use Case and Labs'!$A$1:$BB$1,0))</f>
        <v>1000</v>
      </c>
      <c r="CC58" s="100">
        <f>INDEX('Use Case and Labs'!$A$1:$BB$19,MATCH($A18,'Use Case and Labs'!$A$1:$A$19,0),MATCH(CC$4,'Use Case and Labs'!$A$1:$BB$1,0))</f>
        <v>1000</v>
      </c>
      <c r="CD58" s="100">
        <f>INDEX('Use Case and Labs'!$A$1:$BB$19,MATCH($A18,'Use Case and Labs'!$A$1:$A$19,0),MATCH(CD$4,'Use Case and Labs'!$A$1:$BB$1,0))</f>
        <v>1000</v>
      </c>
      <c r="CE58" s="100">
        <f>INDEX('Use Case and Labs'!$A$1:$BB$19,MATCH($A18,'Use Case and Labs'!$A$1:$A$19,0),MATCH(CE$4,'Use Case and Labs'!$A$1:$BB$1,0))</f>
        <v>1000</v>
      </c>
      <c r="CF58" s="100">
        <f>INDEX('Use Case and Labs'!$A$1:$BB$19,MATCH($A18,'Use Case and Labs'!$A$1:$A$19,0),MATCH(CF$4,'Use Case and Labs'!$A$1:$BB$1,0))</f>
        <v>1000</v>
      </c>
      <c r="CG58" s="100">
        <f>INDEX('Use Case and Labs'!$A$1:$BB$19,MATCH($A18,'Use Case and Labs'!$A$1:$A$19,0),MATCH(CG$4,'Use Case and Labs'!$A$1:$BB$1,0))</f>
        <v>1000</v>
      </c>
      <c r="CH58" s="100">
        <f>INDEX('Use Case and Labs'!$A$1:$BB$19,MATCH($A18,'Use Case and Labs'!$A$1:$A$19,0),MATCH(CH$4,'Use Case and Labs'!$A$1:$BB$1,0))</f>
        <v>1000</v>
      </c>
      <c r="CI58" s="100">
        <f>INDEX('Use Case and Labs'!$A$1:$BB$19,MATCH($A18,'Use Case and Labs'!$A$1:$A$19,0),MATCH(CI$4,'Use Case and Labs'!$A$1:$BB$1,0))</f>
        <v>1000</v>
      </c>
      <c r="CJ58" s="100">
        <f>INDEX('Use Case and Labs'!$A$1:$BB$19,MATCH($A18,'Use Case and Labs'!$A$1:$A$19,0),MATCH(CJ$4,'Use Case and Labs'!$A$1:$BB$1,0))</f>
        <v>1000</v>
      </c>
      <c r="CK58" s="100">
        <f>INDEX('Use Case and Labs'!$A$1:$BB$19,MATCH($A18,'Use Case and Labs'!$A$1:$A$19,0),MATCH(CK$4,'Use Case and Labs'!$A$1:$BB$1,0))</f>
        <v>1000</v>
      </c>
      <c r="CL58" s="100">
        <f>INDEX('Use Case and Labs'!$A$1:$BB$19,MATCH($A18,'Use Case and Labs'!$A$1:$A$19,0),MATCH(CL$4,'Use Case and Labs'!$A$1:$BB$1,0))</f>
        <v>1000</v>
      </c>
      <c r="CM58" s="100">
        <f>INDEX('Use Case and Labs'!$A$1:$BB$19,MATCH($A18,'Use Case and Labs'!$A$1:$A$19,0),MATCH(CM$4,'Use Case and Labs'!$A$1:$BB$1,0))</f>
        <v>1000</v>
      </c>
      <c r="CN58" s="100">
        <f>INDEX('Use Case and Labs'!$A$1:$BB$19,MATCH($A18,'Use Case and Labs'!$A$1:$A$19,0),MATCH(CN$4,'Use Case and Labs'!$A$1:$BB$1,0))</f>
        <v>1000</v>
      </c>
    </row>
    <row r="59" spans="1:92">
      <c r="A59" s="98" t="s">
        <v>80</v>
      </c>
      <c r="B59" s="98" t="s">
        <v>81</v>
      </c>
      <c r="C59" s="98" t="s">
        <v>67</v>
      </c>
      <c r="D59" s="98" t="s">
        <v>74</v>
      </c>
      <c r="E59" s="98" t="s">
        <v>5</v>
      </c>
      <c r="F59" s="98">
        <v>0</v>
      </c>
      <c r="G59" s="98">
        <v>0</v>
      </c>
      <c r="H59" s="100" t="e">
        <f>INDEX(#REF!,MATCH($A59,#REF!,0),MATCH(H$44,#REF!,0))</f>
        <v>#REF!</v>
      </c>
      <c r="I59" s="100" t="e">
        <f>INDEX(#REF!,MATCH($A59,#REF!,0),MATCH(I$44,#REF!,0))</f>
        <v>#REF!</v>
      </c>
      <c r="J59" s="100" t="e">
        <f>INDEX(#REF!,MATCH($A59,#REF!,0),MATCH(J$44,#REF!,0))</f>
        <v>#REF!</v>
      </c>
      <c r="K59" s="100" t="e">
        <f>INDEX(#REF!,MATCH($A59,#REF!,0),MATCH(K$44,#REF!,0))</f>
        <v>#REF!</v>
      </c>
      <c r="L59" s="100" t="e">
        <f>INDEX(#REF!,MATCH($A59,#REF!,0),MATCH(L$44,#REF!,0))</f>
        <v>#REF!</v>
      </c>
      <c r="M59" s="100" t="e">
        <f>INDEX(#REF!,MATCH($A59,#REF!,0),MATCH(M$44,#REF!,0))</f>
        <v>#REF!</v>
      </c>
      <c r="N59" s="100" t="e">
        <f>INDEX(#REF!,MATCH($A59,#REF!,0),MATCH(N$44,#REF!,0))</f>
        <v>#REF!</v>
      </c>
      <c r="O59" s="100" t="e">
        <f>INDEX(#REF!,MATCH($A59,#REF!,0),MATCH(O$44,#REF!,0))</f>
        <v>#REF!</v>
      </c>
      <c r="P59" s="100" t="e">
        <f>INDEX(#REF!,MATCH($A59,#REF!,0),MATCH(P$44,#REF!,0))</f>
        <v>#REF!</v>
      </c>
      <c r="Q59" s="100" t="e">
        <f>INDEX(#REF!,MATCH($A59,#REF!,0),MATCH(Q$44,#REF!,0))</f>
        <v>#REF!</v>
      </c>
      <c r="R59" s="100" t="e">
        <f>INDEX(#REF!,MATCH($A59,#REF!,0),MATCH(R$44,#REF!,0))</f>
        <v>#REF!</v>
      </c>
      <c r="S59" s="100" t="e">
        <f>INDEX(#REF!,MATCH($A59,#REF!,0),MATCH(S$44,#REF!,0))</f>
        <v>#REF!</v>
      </c>
      <c r="T59" s="100" t="e">
        <f>INDEX(#REF!,MATCH($A59,#REF!,0),MATCH(T$44,#REF!,0))</f>
        <v>#REF!</v>
      </c>
      <c r="U59" s="100" t="e">
        <f>INDEX(#REF!,MATCH($A59,#REF!,0),MATCH(U$44,#REF!,0))</f>
        <v>#REF!</v>
      </c>
      <c r="V59" s="100" t="e">
        <f>INDEX(#REF!,MATCH($A59,#REF!,0),MATCH(V$44,#REF!,0))</f>
        <v>#REF!</v>
      </c>
      <c r="W59" s="100" t="e">
        <f>INDEX(#REF!,MATCH($A59,#REF!,0),MATCH(W$44,#REF!,0))</f>
        <v>#REF!</v>
      </c>
      <c r="X59" s="100" t="e">
        <f>INDEX(#REF!,MATCH($A59,#REF!,0),MATCH(X$44,#REF!,0))</f>
        <v>#REF!</v>
      </c>
      <c r="Y59" s="100" t="e">
        <f>INDEX(#REF!,MATCH($A59,#REF!,0),MATCH(Y$44,#REF!,0))</f>
        <v>#REF!</v>
      </c>
      <c r="Z59" s="100" t="e">
        <f>INDEX(#REF!,MATCH($A59,#REF!,0),MATCH(Z$44,#REF!,0))</f>
        <v>#REF!</v>
      </c>
      <c r="AA59" s="100" t="e">
        <f>INDEX(#REF!,MATCH($A59,#REF!,0),MATCH(AA$44,#REF!,0))</f>
        <v>#REF!</v>
      </c>
      <c r="AB59" s="100" t="e">
        <f>INDEX(#REF!,MATCH($A59,#REF!,0),MATCH(AB$44,#REF!,0))</f>
        <v>#REF!</v>
      </c>
      <c r="AC59" s="100" t="e">
        <f>INDEX(#REF!,MATCH($A59,#REF!,0),MATCH(AC$44,#REF!,0))</f>
        <v>#REF!</v>
      </c>
      <c r="AD59" s="100" t="e">
        <f>INDEX(#REF!,MATCH($A59,#REF!,0),MATCH(AD$44,#REF!,0))</f>
        <v>#REF!</v>
      </c>
      <c r="AE59" s="100" t="e">
        <f>INDEX(#REF!,MATCH($A59,#REF!,0),MATCH(AE$44,#REF!,0))</f>
        <v>#REF!</v>
      </c>
      <c r="AF59" s="100" t="e">
        <f>INDEX(#REF!,MATCH($A59,#REF!,0),MATCH(AF$44,#REF!,0))</f>
        <v>#REF!</v>
      </c>
      <c r="AG59" s="100" t="e">
        <f>INDEX(#REF!,MATCH($A59,#REF!,0),MATCH(AG$44,#REF!,0))</f>
        <v>#REF!</v>
      </c>
      <c r="AH59" s="100" t="e">
        <f>INDEX(#REF!,MATCH($A59,#REF!,0),MATCH(AH$44,#REF!,0))</f>
        <v>#REF!</v>
      </c>
      <c r="AI59" s="100" t="e">
        <f>INDEX(#REF!,MATCH($A59,#REF!,0),MATCH(AI$44,#REF!,0))</f>
        <v>#REF!</v>
      </c>
      <c r="AJ59" s="100" t="e">
        <f>INDEX(#REF!,MATCH($A59,#REF!,0),MATCH(AJ$44,#REF!,0))</f>
        <v>#REF!</v>
      </c>
      <c r="AK59" s="100" t="e">
        <f>INDEX(#REF!,MATCH($A59,#REF!,0),MATCH(AK$44,#REF!,0))</f>
        <v>#REF!</v>
      </c>
      <c r="AL59" s="100" t="e">
        <f>INDEX(#REF!,MATCH($A59,#REF!,0),MATCH(AL$44,#REF!,0))</f>
        <v>#REF!</v>
      </c>
      <c r="AM59" s="100" t="e">
        <f>INDEX(#REF!,MATCH($A59,#REF!,0),MATCH(AM$44,#REF!,0))</f>
        <v>#REF!</v>
      </c>
      <c r="AN59" s="100" t="e">
        <f>INDEX(#REF!,MATCH($A59,#REF!,0),MATCH(AN$44,#REF!,0))</f>
        <v>#REF!</v>
      </c>
      <c r="AO59" s="100" t="e">
        <f>INDEX(#REF!,MATCH($A59,#REF!,0),MATCH(AO$44,#REF!,0))</f>
        <v>#REF!</v>
      </c>
      <c r="AP59" s="100" t="e">
        <f>INDEX(#REF!,MATCH($A59,#REF!,0),MATCH(AP$44,#REF!,0))</f>
        <v>#REF!</v>
      </c>
      <c r="AQ59" s="100" t="e">
        <f>INDEX(#REF!,MATCH($A59,#REF!,0),MATCH(AQ$44,#REF!,0))</f>
        <v>#REF!</v>
      </c>
      <c r="AR59" s="100" t="e">
        <f>INDEX(#REF!,MATCH($A59,#REF!,0),MATCH(AR$44,#REF!,0))</f>
        <v>#REF!</v>
      </c>
      <c r="AS59" s="100">
        <f>INDEX('Use Case and Labs'!$A$1:$BB$19,MATCH($A19,'Use Case and Labs'!$A$1:$A$19,0),MATCH(AS$4,'Use Case and Labs'!$A$1:$BB$1,0))</f>
        <v>83025.242499793079</v>
      </c>
      <c r="AT59" s="100">
        <f>INDEX('Use Case and Labs'!$A$1:$BB$19,MATCH($A19,'Use Case and Labs'!$A$1:$A$19,0),MATCH(AT$4,'Use Case and Labs'!$A$1:$BB$1,0))</f>
        <v>98437.211948154989</v>
      </c>
      <c r="AU59" s="100">
        <f>INDEX('Use Case and Labs'!$A$1:$BB$19,MATCH($A19,'Use Case and Labs'!$A$1:$A$19,0),MATCH(AU$4,'Use Case and Labs'!$A$1:$BB$1,0))</f>
        <v>86235.472714410891</v>
      </c>
      <c r="AV59" s="100">
        <f>INDEX('Use Case and Labs'!$A$1:$BB$19,MATCH($A19,'Use Case and Labs'!$A$1:$A$19,0),MATCH(AV$4,'Use Case and Labs'!$A$1:$BB$1,0))</f>
        <v>64038.835455359163</v>
      </c>
      <c r="AW59" s="100">
        <f>INDEX('Use Case and Labs'!$A$1:$BB$19,MATCH($A19,'Use Case and Labs'!$A$1:$A$19,0),MATCH(AW$4,'Use Case and Labs'!$A$1:$BB$1,0))</f>
        <v>64443.231284780682</v>
      </c>
      <c r="AX59" s="100">
        <f>INDEX('Use Case and Labs'!$A$1:$BB$19,MATCH($A19,'Use Case and Labs'!$A$1:$A$19,0),MATCH(AX$4,'Use Case and Labs'!$A$1:$BB$1,0))</f>
        <v>95061.284078675366</v>
      </c>
      <c r="AY59" s="100">
        <f>INDEX('Use Case and Labs'!$A$1:$BB$19,MATCH($A19,'Use Case and Labs'!$A$1:$A$19,0),MATCH(AY$4,'Use Case and Labs'!$A$1:$BB$1,0))</f>
        <v>98702.947156450537</v>
      </c>
      <c r="AZ59" s="100">
        <f>INDEX('Use Case and Labs'!$A$1:$BB$19,MATCH($A19,'Use Case and Labs'!$A$1:$A$19,0),MATCH(AZ$4,'Use Case and Labs'!$A$1:$BB$1,0))</f>
        <v>101532.54917660677</v>
      </c>
      <c r="BA59" s="100">
        <f>INDEX('Use Case and Labs'!$A$1:$BB$19,MATCH($A19,'Use Case and Labs'!$A$1:$A$19,0),MATCH(BA$4,'Use Case and Labs'!$A$1:$BB$1,0))</f>
        <v>98233.915375772107</v>
      </c>
      <c r="BB59" s="100">
        <f>INDEX('Use Case and Labs'!$A$1:$BB$19,MATCH($A19,'Use Case and Labs'!$A$1:$A$19,0),MATCH(BB$4,'Use Case and Labs'!$A$1:$BB$1,0))</f>
        <v>86311.051798848101</v>
      </c>
      <c r="BC59" s="100">
        <f>INDEX('Use Case and Labs'!$A$1:$BB$19,MATCH($A19,'Use Case and Labs'!$A$1:$A$19,0),MATCH(BC$4,'Use Case and Labs'!$A$1:$BB$1,0))</f>
        <v>63860.2248204145</v>
      </c>
      <c r="BD59" s="100">
        <f>INDEX('Use Case and Labs'!$A$1:$BB$19,MATCH($A19,'Use Case and Labs'!$A$1:$A$19,0),MATCH(BD$4,'Use Case and Labs'!$A$1:$BB$1,0))</f>
        <v>64344.003757638871</v>
      </c>
      <c r="BE59" s="100">
        <f>INDEX('Use Case and Labs'!$A$1:$BB$19,MATCH($A19,'Use Case and Labs'!$A$1:$A$19,0),MATCH(BE$4,'Use Case and Labs'!$A$1:$BB$1,0))</f>
        <v>94933.772955303924</v>
      </c>
      <c r="BF59" s="100">
        <f>INDEX('Use Case and Labs'!$A$1:$BB$19,MATCH($A19,'Use Case and Labs'!$A$1:$A$19,0),MATCH(BF$4,'Use Case and Labs'!$A$1:$BB$1,0))</f>
        <v>99155.627299102664</v>
      </c>
      <c r="BG59" s="100">
        <f>INDEX('Use Case and Labs'!$A$1:$BB$19,MATCH($A19,'Use Case and Labs'!$A$1:$A$19,0),MATCH(BG$4,'Use Case and Labs'!$A$1:$BB$1,0))</f>
        <v>102139.332009203</v>
      </c>
      <c r="BH59" s="100">
        <f>INDEX('Use Case and Labs'!$A$1:$BB$19,MATCH($A19,'Use Case and Labs'!$A$1:$A$19,0),MATCH(BH$4,'Use Case and Labs'!$A$1:$BB$1,0))</f>
        <v>98324.992414828157</v>
      </c>
      <c r="BI59" s="100">
        <f>INDEX('Use Case and Labs'!$A$1:$BB$19,MATCH($A19,'Use Case and Labs'!$A$1:$A$19,0),MATCH(BI$4,'Use Case and Labs'!$A$1:$BB$1,0))</f>
        <v>86433.949463753263</v>
      </c>
      <c r="BJ59" s="100">
        <f>INDEX('Use Case and Labs'!$A$1:$BB$19,MATCH($A19,'Use Case and Labs'!$A$1:$A$19,0),MATCH(BJ$4,'Use Case and Labs'!$A$1:$BB$1,0))</f>
        <v>63947.088700938446</v>
      </c>
      <c r="BK59" s="100">
        <f>INDEX('Use Case and Labs'!$A$1:$BB$19,MATCH($A19,'Use Case and Labs'!$A$1:$A$19,0),MATCH(BK$4,'Use Case and Labs'!$A$1:$BB$1,0))</f>
        <v>64460.309645720612</v>
      </c>
      <c r="BL59" s="100">
        <f>INDEX('Use Case and Labs'!$A$1:$BB$19,MATCH($A19,'Use Case and Labs'!$A$1:$A$19,0),MATCH(BL$4,'Use Case and Labs'!$A$1:$BB$1,0))</f>
        <v>95601.661800149988</v>
      </c>
      <c r="BM59" s="100">
        <f>INDEX('Use Case and Labs'!$A$1:$BB$19,MATCH($A19,'Use Case and Labs'!$A$1:$A$19,0),MATCH(BM$4,'Use Case and Labs'!$A$1:$BB$1,0))</f>
        <v>99419.221588506844</v>
      </c>
      <c r="BN59" s="100">
        <f>INDEX('Use Case and Labs'!$A$1:$BB$19,MATCH($A19,'Use Case and Labs'!$A$1:$A$19,0),MATCH(BN$4,'Use Case and Labs'!$A$1:$BB$1,0))</f>
        <v>102393.6814407022</v>
      </c>
      <c r="BO59" s="100">
        <f>INDEX('Use Case and Labs'!$A$1:$BB$19,MATCH($A19,'Use Case and Labs'!$A$1:$A$19,0),MATCH(BO$4,'Use Case and Labs'!$A$1:$BB$1,0))</f>
        <v>98518.644129121982</v>
      </c>
      <c r="BP59" s="100">
        <f>INDEX('Use Case and Labs'!$A$1:$BB$19,MATCH($A19,'Use Case and Labs'!$A$1:$A$19,0),MATCH(BP$4,'Use Case and Labs'!$A$1:$BB$1,0))</f>
        <v>86613.413931849762</v>
      </c>
      <c r="BQ59" s="100">
        <f>INDEX('Use Case and Labs'!$A$1:$BB$19,MATCH($A19,'Use Case and Labs'!$A$1:$A$19,0),MATCH(BQ$4,'Use Case and Labs'!$A$1:$BB$1,0))</f>
        <v>64075.331259620456</v>
      </c>
      <c r="BR59" s="100">
        <f>INDEX('Use Case and Labs'!$A$1:$BB$19,MATCH($A19,'Use Case and Labs'!$A$1:$A$19,0),MATCH(BR$4,'Use Case and Labs'!$A$1:$BB$1,0))</f>
        <v>64598.157969466178</v>
      </c>
      <c r="BS59" s="100">
        <f>INDEX('Use Case and Labs'!$A$1:$BB$19,MATCH($A19,'Use Case and Labs'!$A$1:$A$19,0),MATCH(BS$4,'Use Case and Labs'!$A$1:$BB$1,0))</f>
        <v>95306.207916111976</v>
      </c>
      <c r="BT59" s="100">
        <f>INDEX('Use Case and Labs'!$A$1:$BB$19,MATCH($A19,'Use Case and Labs'!$A$1:$A$19,0),MATCH(BT$4,'Use Case and Labs'!$A$1:$BB$1,0))</f>
        <v>99633.116347315634</v>
      </c>
      <c r="BU59" s="100">
        <f>INDEX('Use Case and Labs'!$A$1:$BB$19,MATCH($A19,'Use Case and Labs'!$A$1:$A$19,0),MATCH(BU$4,'Use Case and Labs'!$A$1:$BB$1,0))</f>
        <v>102617.81544367716</v>
      </c>
      <c r="BV59" s="100">
        <f>INDEX('Use Case and Labs'!$A$1:$BB$19,MATCH($A19,'Use Case and Labs'!$A$1:$A$19,0),MATCH(BV$4,'Use Case and Labs'!$A$1:$BB$1,0))</f>
        <v>98737.716647260138</v>
      </c>
      <c r="BW59" s="100">
        <f>INDEX('Use Case and Labs'!$A$1:$BB$19,MATCH($A19,'Use Case and Labs'!$A$1:$A$19,0),MATCH(BW$4,'Use Case and Labs'!$A$1:$BB$1,0))</f>
        <v>86804.04306330657</v>
      </c>
      <c r="BX59" s="100">
        <f>INDEX('Use Case and Labs'!$A$1:$BB$19,MATCH($A19,'Use Case and Labs'!$A$1:$A$19,0),MATCH(BX$4,'Use Case and Labs'!$A$1:$BB$1,0))</f>
        <v>64206.016303344775</v>
      </c>
      <c r="BY59" s="100">
        <f>INDEX('Use Case and Labs'!$A$1:$BB$19,MATCH($A19,'Use Case and Labs'!$A$1:$A$19,0),MATCH(BY$4,'Use Case and Labs'!$A$1:$BB$1,0))</f>
        <v>64734.690490790643</v>
      </c>
      <c r="BZ59" s="100">
        <f>INDEX('Use Case and Labs'!$A$1:$BB$19,MATCH($A19,'Use Case and Labs'!$A$1:$A$19,0),MATCH(BZ$4,'Use Case and Labs'!$A$1:$BB$1,0))</f>
        <v>95487.705108822149</v>
      </c>
      <c r="CA59" s="100">
        <f>INDEX('Use Case and Labs'!$A$1:$BB$19,MATCH($A19,'Use Case and Labs'!$A$1:$A$19,0),MATCH(CA$4,'Use Case and Labs'!$A$1:$BB$1,0))</f>
        <v>99633.11634731559</v>
      </c>
      <c r="CB59" s="100">
        <f>INDEX('Use Case and Labs'!$A$1:$BB$19,MATCH($A19,'Use Case and Labs'!$A$1:$A$19,0),MATCH(CB$4,'Use Case and Labs'!$A$1:$BB$1,0))</f>
        <v>102617.81544367716</v>
      </c>
      <c r="CC59" s="100">
        <f>INDEX('Use Case and Labs'!$A$1:$BB$19,MATCH($A19,'Use Case and Labs'!$A$1:$A$19,0),MATCH(CC$4,'Use Case and Labs'!$A$1:$BB$1,0))</f>
        <v>98737.716647260138</v>
      </c>
      <c r="CD59" s="100">
        <f>INDEX('Use Case and Labs'!$A$1:$BB$19,MATCH($A19,'Use Case and Labs'!$A$1:$A$19,0),MATCH(CD$4,'Use Case and Labs'!$A$1:$BB$1,0))</f>
        <v>86804.043063306599</v>
      </c>
      <c r="CE59" s="100">
        <f>INDEX('Use Case and Labs'!$A$1:$BB$19,MATCH($A19,'Use Case and Labs'!$A$1:$A$19,0),MATCH(CE$4,'Use Case and Labs'!$A$1:$BB$1,0))</f>
        <v>64206.016303344761</v>
      </c>
      <c r="CF59" s="100">
        <f>INDEX('Use Case and Labs'!$A$1:$BB$19,MATCH($A19,'Use Case and Labs'!$A$1:$A$19,0),MATCH(CF$4,'Use Case and Labs'!$A$1:$BB$1,0))</f>
        <v>64734.690490790657</v>
      </c>
      <c r="CG59" s="100">
        <f>INDEX('Use Case and Labs'!$A$1:$BB$19,MATCH($A19,'Use Case and Labs'!$A$1:$A$19,0),MATCH(CG$4,'Use Case and Labs'!$A$1:$BB$1,0))</f>
        <v>95487.705108822134</v>
      </c>
      <c r="CH59" s="100">
        <f>INDEX('Use Case and Labs'!$A$1:$BB$19,MATCH($A19,'Use Case and Labs'!$A$1:$A$19,0),MATCH(CH$4,'Use Case and Labs'!$A$1:$BB$1,0))</f>
        <v>99633.116347315619</v>
      </c>
      <c r="CI59" s="100">
        <f>INDEX('Use Case and Labs'!$A$1:$BB$19,MATCH($A19,'Use Case and Labs'!$A$1:$A$19,0),MATCH(CI$4,'Use Case and Labs'!$A$1:$BB$1,0))</f>
        <v>102617.81544367713</v>
      </c>
      <c r="CJ59" s="100">
        <f>INDEX('Use Case and Labs'!$A$1:$BB$19,MATCH($A19,'Use Case and Labs'!$A$1:$A$19,0),MATCH(CJ$4,'Use Case and Labs'!$A$1:$BB$1,0))</f>
        <v>98737.716647260153</v>
      </c>
      <c r="CK59" s="100">
        <f>INDEX('Use Case and Labs'!$A$1:$BB$19,MATCH($A19,'Use Case and Labs'!$A$1:$A$19,0),MATCH(CK$4,'Use Case and Labs'!$A$1:$BB$1,0))</f>
        <v>86804.043063306584</v>
      </c>
      <c r="CL59" s="100">
        <f>INDEX('Use Case and Labs'!$A$1:$BB$19,MATCH($A19,'Use Case and Labs'!$A$1:$A$19,0),MATCH(CL$4,'Use Case and Labs'!$A$1:$BB$1,0))</f>
        <v>64206.016303344775</v>
      </c>
      <c r="CM59" s="100">
        <f>INDEX('Use Case and Labs'!$A$1:$BB$19,MATCH($A19,'Use Case and Labs'!$A$1:$A$19,0),MATCH(CM$4,'Use Case and Labs'!$A$1:$BB$1,0))</f>
        <v>64734.690490790643</v>
      </c>
      <c r="CN59" s="100">
        <f>INDEX('Use Case and Labs'!$A$1:$BB$19,MATCH($A19,'Use Case and Labs'!$A$1:$A$19,0),MATCH(CN$4,'Use Case and Labs'!$A$1:$BB$1,0))</f>
        <v>95487.705108822134</v>
      </c>
    </row>
    <row r="60" spans="1:92">
      <c r="A60" s="98" t="s">
        <v>82</v>
      </c>
      <c r="B60" s="98" t="s">
        <v>83</v>
      </c>
      <c r="C60" s="98" t="s">
        <v>67</v>
      </c>
      <c r="D60" s="98" t="s">
        <v>74</v>
      </c>
      <c r="E60" s="98" t="s">
        <v>5</v>
      </c>
      <c r="F60" s="98">
        <v>0</v>
      </c>
      <c r="G60" s="98">
        <v>0</v>
      </c>
      <c r="H60" s="100" t="e">
        <f>INDEX(#REF!,MATCH($A60,#REF!,0),MATCH(H$44,#REF!,0))</f>
        <v>#REF!</v>
      </c>
      <c r="I60" s="100" t="e">
        <f>INDEX(#REF!,MATCH($A60,#REF!,0),MATCH(I$44,#REF!,0))</f>
        <v>#REF!</v>
      </c>
      <c r="J60" s="100" t="e">
        <f>INDEX(#REF!,MATCH($A60,#REF!,0),MATCH(J$44,#REF!,0))</f>
        <v>#REF!</v>
      </c>
      <c r="K60" s="100" t="e">
        <f>INDEX(#REF!,MATCH($A60,#REF!,0),MATCH(K$44,#REF!,0))</f>
        <v>#REF!</v>
      </c>
      <c r="L60" s="100" t="e">
        <f>INDEX(#REF!,MATCH($A60,#REF!,0),MATCH(L$44,#REF!,0))</f>
        <v>#REF!</v>
      </c>
      <c r="M60" s="100" t="e">
        <f>INDEX(#REF!,MATCH($A60,#REF!,0),MATCH(M$44,#REF!,0))</f>
        <v>#REF!</v>
      </c>
      <c r="N60" s="100" t="e">
        <f>INDEX(#REF!,MATCH($A60,#REF!,0),MATCH(N$44,#REF!,0))</f>
        <v>#REF!</v>
      </c>
      <c r="O60" s="100" t="e">
        <f>INDEX(#REF!,MATCH($A60,#REF!,0),MATCH(O$44,#REF!,0))</f>
        <v>#REF!</v>
      </c>
      <c r="P60" s="100" t="e">
        <f>INDEX(#REF!,MATCH($A60,#REF!,0),MATCH(P$44,#REF!,0))</f>
        <v>#REF!</v>
      </c>
      <c r="Q60" s="100" t="e">
        <f>INDEX(#REF!,MATCH($A60,#REF!,0),MATCH(Q$44,#REF!,0))</f>
        <v>#REF!</v>
      </c>
      <c r="R60" s="100" t="e">
        <f>INDEX(#REF!,MATCH($A60,#REF!,0),MATCH(R$44,#REF!,0))</f>
        <v>#REF!</v>
      </c>
      <c r="S60" s="100" t="e">
        <f>INDEX(#REF!,MATCH($A60,#REF!,0),MATCH(S$44,#REF!,0))</f>
        <v>#REF!</v>
      </c>
      <c r="T60" s="100" t="e">
        <f>INDEX(#REF!,MATCH($A60,#REF!,0),MATCH(T$44,#REF!,0))</f>
        <v>#REF!</v>
      </c>
      <c r="U60" s="100" t="e">
        <f>INDEX(#REF!,MATCH($A60,#REF!,0),MATCH(U$44,#REF!,0))</f>
        <v>#REF!</v>
      </c>
      <c r="V60" s="100" t="e">
        <f>INDEX(#REF!,MATCH($A60,#REF!,0),MATCH(V$44,#REF!,0))</f>
        <v>#REF!</v>
      </c>
      <c r="W60" s="100" t="e">
        <f>INDEX(#REF!,MATCH($A60,#REF!,0),MATCH(W$44,#REF!,0))</f>
        <v>#REF!</v>
      </c>
      <c r="X60" s="100" t="e">
        <f>INDEX(#REF!,MATCH($A60,#REF!,0),MATCH(X$44,#REF!,0))</f>
        <v>#REF!</v>
      </c>
      <c r="Y60" s="100" t="e">
        <f>INDEX(#REF!,MATCH($A60,#REF!,0),MATCH(Y$44,#REF!,0))</f>
        <v>#REF!</v>
      </c>
      <c r="Z60" s="100" t="e">
        <f>INDEX(#REF!,MATCH($A60,#REF!,0),MATCH(Z$44,#REF!,0))</f>
        <v>#REF!</v>
      </c>
      <c r="AA60" s="100" t="e">
        <f>INDEX(#REF!,MATCH($A60,#REF!,0),MATCH(AA$44,#REF!,0))</f>
        <v>#REF!</v>
      </c>
      <c r="AB60" s="100" t="e">
        <f>INDEX(#REF!,MATCH($A60,#REF!,0),MATCH(AB$44,#REF!,0))</f>
        <v>#REF!</v>
      </c>
      <c r="AC60" s="100" t="e">
        <f>INDEX(#REF!,MATCH($A60,#REF!,0),MATCH(AC$44,#REF!,0))</f>
        <v>#REF!</v>
      </c>
      <c r="AD60" s="100" t="e">
        <f>INDEX(#REF!,MATCH($A60,#REF!,0),MATCH(AD$44,#REF!,0))</f>
        <v>#REF!</v>
      </c>
      <c r="AE60" s="100" t="e">
        <f>INDEX(#REF!,MATCH($A60,#REF!,0),MATCH(AE$44,#REF!,0))</f>
        <v>#REF!</v>
      </c>
      <c r="AF60" s="100" t="e">
        <f>INDEX(#REF!,MATCH($A60,#REF!,0),MATCH(AF$44,#REF!,0))</f>
        <v>#REF!</v>
      </c>
      <c r="AG60" s="100" t="e">
        <f>INDEX(#REF!,MATCH($A60,#REF!,0),MATCH(AG$44,#REF!,0))</f>
        <v>#REF!</v>
      </c>
      <c r="AH60" s="100" t="e">
        <f>INDEX(#REF!,MATCH($A60,#REF!,0),MATCH(AH$44,#REF!,0))</f>
        <v>#REF!</v>
      </c>
      <c r="AI60" s="100" t="e">
        <f>INDEX(#REF!,MATCH($A60,#REF!,0),MATCH(AI$44,#REF!,0))</f>
        <v>#REF!</v>
      </c>
      <c r="AJ60" s="100" t="e">
        <f>INDEX(#REF!,MATCH($A60,#REF!,0),MATCH(AJ$44,#REF!,0))</f>
        <v>#REF!</v>
      </c>
      <c r="AK60" s="100" t="e">
        <f>INDEX(#REF!,MATCH($A60,#REF!,0),MATCH(AK$44,#REF!,0))</f>
        <v>#REF!</v>
      </c>
      <c r="AL60" s="100" t="e">
        <f>INDEX(#REF!,MATCH($A60,#REF!,0),MATCH(AL$44,#REF!,0))</f>
        <v>#REF!</v>
      </c>
      <c r="AM60" s="100" t="e">
        <f>INDEX(#REF!,MATCH($A60,#REF!,0),MATCH(AM$44,#REF!,0))</f>
        <v>#REF!</v>
      </c>
      <c r="AN60" s="100" t="e">
        <f>INDEX(#REF!,MATCH($A60,#REF!,0),MATCH(AN$44,#REF!,0))</f>
        <v>#REF!</v>
      </c>
      <c r="AO60" s="100" t="e">
        <f>INDEX(#REF!,MATCH($A60,#REF!,0),MATCH(AO$44,#REF!,0))</f>
        <v>#REF!</v>
      </c>
      <c r="AP60" s="100" t="e">
        <f>INDEX(#REF!,MATCH($A60,#REF!,0),MATCH(AP$44,#REF!,0))</f>
        <v>#REF!</v>
      </c>
      <c r="AQ60" s="100" t="e">
        <f>INDEX(#REF!,MATCH($A60,#REF!,0),MATCH(AQ$44,#REF!,0))</f>
        <v>#REF!</v>
      </c>
      <c r="AR60" s="100" t="e">
        <f>INDEX(#REF!,MATCH($A60,#REF!,0),MATCH(AR$44,#REF!,0))</f>
        <v>#REF!</v>
      </c>
      <c r="AS60" s="100">
        <f>INDEX('Use Case and Labs'!$A$1:$BB$19,MATCH($A20,'Use Case and Labs'!$A$1:$A$19,0),MATCH(AS$4,'Use Case and Labs'!$A$1:$BB$1,0))</f>
        <v>10398.809715206795</v>
      </c>
      <c r="AT60" s="100">
        <f>INDEX('Use Case and Labs'!$A$1:$BB$19,MATCH($A20,'Use Case and Labs'!$A$1:$A$19,0),MATCH(AT$4,'Use Case and Labs'!$A$1:$BB$1,0))</f>
        <v>12674.166149370829</v>
      </c>
      <c r="AU60" s="100">
        <f>INDEX('Use Case and Labs'!$A$1:$BB$19,MATCH($A20,'Use Case and Labs'!$A$1:$A$19,0),MATCH(AU$4,'Use Case and Labs'!$A$1:$BB$1,0))</f>
        <v>11325.850601565418</v>
      </c>
      <c r="AV60" s="100">
        <f>INDEX('Use Case and Labs'!$A$1:$BB$19,MATCH($A20,'Use Case and Labs'!$A$1:$A$19,0),MATCH(AV$4,'Use Case and Labs'!$A$1:$BB$1,0))</f>
        <v>8764.0510607351462</v>
      </c>
      <c r="AW60" s="100">
        <f>INDEX('Use Case and Labs'!$A$1:$BB$19,MATCH($A20,'Use Case and Labs'!$A$1:$A$19,0),MATCH(AW$4,'Use Case and Labs'!$A$1:$BB$1,0))</f>
        <v>8764.0510607351443</v>
      </c>
      <c r="AX60" s="100">
        <f>INDEX('Use Case and Labs'!$A$1:$BB$19,MATCH($A20,'Use Case and Labs'!$A$1:$A$19,0),MATCH(AX$4,'Use Case and Labs'!$A$1:$BB$1,0))</f>
        <v>13483.155478054068</v>
      </c>
      <c r="AY60" s="100">
        <f>INDEX('Use Case and Labs'!$A$1:$BB$19,MATCH($A20,'Use Case and Labs'!$A$1:$A$19,0),MATCH(AY$4,'Use Case and Labs'!$A$1:$BB$1,0))</f>
        <v>13483.15547805407</v>
      </c>
      <c r="AZ60" s="100">
        <f>INDEX('Use Case and Labs'!$A$1:$BB$19,MATCH($A20,'Use Case and Labs'!$A$1:$A$19,0),MATCH(AZ$4,'Use Case and Labs'!$A$1:$BB$1,0))</f>
        <v>13483.155478054068</v>
      </c>
      <c r="BA60" s="100">
        <f>INDEX('Use Case and Labs'!$A$1:$BB$19,MATCH($A20,'Use Case and Labs'!$A$1:$A$19,0),MATCH(BA$4,'Use Case and Labs'!$A$1:$BB$1,0))</f>
        <v>12674.166149370827</v>
      </c>
      <c r="BB60" s="100">
        <f>INDEX('Use Case and Labs'!$A$1:$BB$19,MATCH($A20,'Use Case and Labs'!$A$1:$A$19,0),MATCH(BB$4,'Use Case and Labs'!$A$1:$BB$1,0))</f>
        <v>11325.850601565417</v>
      </c>
      <c r="BC60" s="100">
        <f>INDEX('Use Case and Labs'!$A$1:$BB$19,MATCH($A20,'Use Case and Labs'!$A$1:$A$19,0),MATCH(BC$4,'Use Case and Labs'!$A$1:$BB$1,0))</f>
        <v>8764.0510607351462</v>
      </c>
      <c r="BD60" s="100">
        <f>INDEX('Use Case and Labs'!$A$1:$BB$19,MATCH($A20,'Use Case and Labs'!$A$1:$A$19,0),MATCH(BD$4,'Use Case and Labs'!$A$1:$BB$1,0))</f>
        <v>8764.0510607351498</v>
      </c>
      <c r="BE60" s="100">
        <f>INDEX('Use Case and Labs'!$A$1:$BB$19,MATCH($A20,'Use Case and Labs'!$A$1:$A$19,0),MATCH(BE$4,'Use Case and Labs'!$A$1:$BB$1,0))</f>
        <v>13483.155478054072</v>
      </c>
      <c r="BF60" s="100">
        <f>INDEX('Use Case and Labs'!$A$1:$BB$19,MATCH($A20,'Use Case and Labs'!$A$1:$A$19,0),MATCH(BF$4,'Use Case and Labs'!$A$1:$BB$1,0))</f>
        <v>13483.155478054068</v>
      </c>
      <c r="BG60" s="100">
        <f>INDEX('Use Case and Labs'!$A$1:$BB$19,MATCH($A20,'Use Case and Labs'!$A$1:$A$19,0),MATCH(BG$4,'Use Case and Labs'!$A$1:$BB$1,0))</f>
        <v>13483.155478054068</v>
      </c>
      <c r="BH60" s="100">
        <f>INDEX('Use Case and Labs'!$A$1:$BB$19,MATCH($A20,'Use Case and Labs'!$A$1:$A$19,0),MATCH(BH$4,'Use Case and Labs'!$A$1:$BB$1,0))</f>
        <v>12674.166149370827</v>
      </c>
      <c r="BI60" s="100">
        <f>INDEX('Use Case and Labs'!$A$1:$BB$19,MATCH($A20,'Use Case and Labs'!$A$1:$A$19,0),MATCH(BI$4,'Use Case and Labs'!$A$1:$BB$1,0))</f>
        <v>11325.85060156542</v>
      </c>
      <c r="BJ60" s="100">
        <f>INDEX('Use Case and Labs'!$A$1:$BB$19,MATCH($A20,'Use Case and Labs'!$A$1:$A$19,0),MATCH(BJ$4,'Use Case and Labs'!$A$1:$BB$1,0))</f>
        <v>8764.0510607351425</v>
      </c>
      <c r="BK60" s="100">
        <f>INDEX('Use Case and Labs'!$A$1:$BB$19,MATCH($A20,'Use Case and Labs'!$A$1:$A$19,0),MATCH(BK$4,'Use Case and Labs'!$A$1:$BB$1,0))</f>
        <v>8764.0510607351462</v>
      </c>
      <c r="BL60" s="100">
        <f>INDEX('Use Case and Labs'!$A$1:$BB$19,MATCH($A20,'Use Case and Labs'!$A$1:$A$19,0),MATCH(BL$4,'Use Case and Labs'!$A$1:$BB$1,0))</f>
        <v>13483.155478054072</v>
      </c>
      <c r="BM60" s="100">
        <f>INDEX('Use Case and Labs'!$A$1:$BB$19,MATCH($A20,'Use Case and Labs'!$A$1:$A$19,0),MATCH(BM$4,'Use Case and Labs'!$A$1:$BB$1,0))</f>
        <v>13483.155478054072</v>
      </c>
      <c r="BN60" s="100">
        <f>INDEX('Use Case and Labs'!$A$1:$BB$19,MATCH($A20,'Use Case and Labs'!$A$1:$A$19,0),MATCH(BN$4,'Use Case and Labs'!$A$1:$BB$1,0))</f>
        <v>13483.155478054068</v>
      </c>
      <c r="BO60" s="100">
        <f>INDEX('Use Case and Labs'!$A$1:$BB$19,MATCH($A20,'Use Case and Labs'!$A$1:$A$19,0),MATCH(BO$4,'Use Case and Labs'!$A$1:$BB$1,0))</f>
        <v>12674.16614937082</v>
      </c>
      <c r="BP60" s="100">
        <f>INDEX('Use Case and Labs'!$A$1:$BB$19,MATCH($A20,'Use Case and Labs'!$A$1:$A$19,0),MATCH(BP$4,'Use Case and Labs'!$A$1:$BB$1,0))</f>
        <v>11325.850601565417</v>
      </c>
      <c r="BQ60" s="100">
        <f>INDEX('Use Case and Labs'!$A$1:$BB$19,MATCH($A20,'Use Case and Labs'!$A$1:$A$19,0),MATCH(BQ$4,'Use Case and Labs'!$A$1:$BB$1,0))</f>
        <v>8764.0510607351462</v>
      </c>
      <c r="BR60" s="100">
        <f>INDEX('Use Case and Labs'!$A$1:$BB$19,MATCH($A20,'Use Case and Labs'!$A$1:$A$19,0),MATCH(BR$4,'Use Case and Labs'!$A$1:$BB$1,0))</f>
        <v>8764.0510607351462</v>
      </c>
      <c r="BS60" s="100">
        <f>INDEX('Use Case and Labs'!$A$1:$BB$19,MATCH($A20,'Use Case and Labs'!$A$1:$A$19,0),MATCH(BS$4,'Use Case and Labs'!$A$1:$BB$1,0))</f>
        <v>13483.155478054072</v>
      </c>
      <c r="BT60" s="100">
        <f>INDEX('Use Case and Labs'!$A$1:$BB$19,MATCH($A20,'Use Case and Labs'!$A$1:$A$19,0),MATCH(BT$4,'Use Case and Labs'!$A$1:$BB$1,0))</f>
        <v>13483.155478054072</v>
      </c>
      <c r="BU60" s="100">
        <f>INDEX('Use Case and Labs'!$A$1:$BB$19,MATCH($A20,'Use Case and Labs'!$A$1:$A$19,0),MATCH(BU$4,'Use Case and Labs'!$A$1:$BB$1,0))</f>
        <v>13483.15547805407</v>
      </c>
      <c r="BV60" s="100">
        <f>INDEX('Use Case and Labs'!$A$1:$BB$19,MATCH($A20,'Use Case and Labs'!$A$1:$A$19,0),MATCH(BV$4,'Use Case and Labs'!$A$1:$BB$1,0))</f>
        <v>12674.166149370827</v>
      </c>
      <c r="BW60" s="100">
        <f>INDEX('Use Case and Labs'!$A$1:$BB$19,MATCH($A20,'Use Case and Labs'!$A$1:$A$19,0),MATCH(BW$4,'Use Case and Labs'!$A$1:$BB$1,0))</f>
        <v>11325.850601565415</v>
      </c>
      <c r="BX60" s="100">
        <f>INDEX('Use Case and Labs'!$A$1:$BB$19,MATCH($A20,'Use Case and Labs'!$A$1:$A$19,0),MATCH(BX$4,'Use Case and Labs'!$A$1:$BB$1,0))</f>
        <v>8764.0510607351498</v>
      </c>
      <c r="BY60" s="100">
        <f>INDEX('Use Case and Labs'!$A$1:$BB$19,MATCH($A20,'Use Case and Labs'!$A$1:$A$19,0),MATCH(BY$4,'Use Case and Labs'!$A$1:$BB$1,0))</f>
        <v>8764.0510607351425</v>
      </c>
      <c r="BZ60" s="100">
        <f>INDEX('Use Case and Labs'!$A$1:$BB$19,MATCH($A20,'Use Case and Labs'!$A$1:$A$19,0),MATCH(BZ$4,'Use Case and Labs'!$A$1:$BB$1,0))</f>
        <v>13483.15547805407</v>
      </c>
      <c r="CA60" s="100">
        <f>INDEX('Use Case and Labs'!$A$1:$BB$19,MATCH($A20,'Use Case and Labs'!$A$1:$A$19,0),MATCH(CA$4,'Use Case and Labs'!$A$1:$BB$1,0))</f>
        <v>13483.155478054065</v>
      </c>
      <c r="CB60" s="100">
        <f>INDEX('Use Case and Labs'!$A$1:$BB$19,MATCH($A20,'Use Case and Labs'!$A$1:$A$19,0),MATCH(CB$4,'Use Case and Labs'!$A$1:$BB$1,0))</f>
        <v>13483.155478054072</v>
      </c>
      <c r="CC60" s="100">
        <f>INDEX('Use Case and Labs'!$A$1:$BB$19,MATCH($A20,'Use Case and Labs'!$A$1:$A$19,0),MATCH(CC$4,'Use Case and Labs'!$A$1:$BB$1,0))</f>
        <v>12674.166149370827</v>
      </c>
      <c r="CD60" s="100">
        <f>INDEX('Use Case and Labs'!$A$1:$BB$19,MATCH($A20,'Use Case and Labs'!$A$1:$A$19,0),MATCH(CD$4,'Use Case and Labs'!$A$1:$BB$1,0))</f>
        <v>11325.85060156542</v>
      </c>
      <c r="CE60" s="100">
        <f>INDEX('Use Case and Labs'!$A$1:$BB$19,MATCH($A20,'Use Case and Labs'!$A$1:$A$19,0),MATCH(CE$4,'Use Case and Labs'!$A$1:$BB$1,0))</f>
        <v>8764.0510607351462</v>
      </c>
      <c r="CF60" s="100">
        <f>INDEX('Use Case and Labs'!$A$1:$BB$19,MATCH($A20,'Use Case and Labs'!$A$1:$A$19,0),MATCH(CF$4,'Use Case and Labs'!$A$1:$BB$1,0))</f>
        <v>8764.0510607351462</v>
      </c>
      <c r="CG60" s="100">
        <f>INDEX('Use Case and Labs'!$A$1:$BB$19,MATCH($A20,'Use Case and Labs'!$A$1:$A$19,0),MATCH(CG$4,'Use Case and Labs'!$A$1:$BB$1,0))</f>
        <v>13483.155478054068</v>
      </c>
      <c r="CH60" s="100">
        <f>INDEX('Use Case and Labs'!$A$1:$BB$19,MATCH($A20,'Use Case and Labs'!$A$1:$A$19,0),MATCH(CH$4,'Use Case and Labs'!$A$1:$BB$1,0))</f>
        <v>13483.15547805407</v>
      </c>
      <c r="CI60" s="100">
        <f>INDEX('Use Case and Labs'!$A$1:$BB$19,MATCH($A20,'Use Case and Labs'!$A$1:$A$19,0),MATCH(CI$4,'Use Case and Labs'!$A$1:$BB$1,0))</f>
        <v>13483.155478054065</v>
      </c>
      <c r="CJ60" s="100">
        <f>INDEX('Use Case and Labs'!$A$1:$BB$19,MATCH($A20,'Use Case and Labs'!$A$1:$A$19,0),MATCH(CJ$4,'Use Case and Labs'!$A$1:$BB$1,0))</f>
        <v>12674.166149370827</v>
      </c>
      <c r="CK60" s="100">
        <f>INDEX('Use Case and Labs'!$A$1:$BB$19,MATCH($A20,'Use Case and Labs'!$A$1:$A$19,0),MATCH(CK$4,'Use Case and Labs'!$A$1:$BB$1,0))</f>
        <v>11325.850601565417</v>
      </c>
      <c r="CL60" s="100">
        <f>INDEX('Use Case and Labs'!$A$1:$BB$19,MATCH($A20,'Use Case and Labs'!$A$1:$A$19,0),MATCH(CL$4,'Use Case and Labs'!$A$1:$BB$1,0))</f>
        <v>8764.0510607351462</v>
      </c>
      <c r="CM60" s="100">
        <f>INDEX('Use Case and Labs'!$A$1:$BB$19,MATCH($A20,'Use Case and Labs'!$A$1:$A$19,0),MATCH(CM$4,'Use Case and Labs'!$A$1:$BB$1,0))</f>
        <v>8764.0510607351425</v>
      </c>
      <c r="CN60" s="100">
        <f>INDEX('Use Case and Labs'!$A$1:$BB$19,MATCH($A20,'Use Case and Labs'!$A$1:$A$19,0),MATCH(CN$4,'Use Case and Labs'!$A$1:$BB$1,0))</f>
        <v>13483.15547805407</v>
      </c>
    </row>
    <row r="61" spans="1:92">
      <c r="A61" s="98" t="s">
        <v>84</v>
      </c>
      <c r="B61" s="98" t="s">
        <v>85</v>
      </c>
      <c r="C61" s="98" t="s">
        <v>67</v>
      </c>
      <c r="D61" s="98" t="s">
        <v>74</v>
      </c>
      <c r="E61" s="98" t="s">
        <v>5</v>
      </c>
      <c r="F61" s="98">
        <v>0</v>
      </c>
      <c r="G61" s="98">
        <v>0</v>
      </c>
      <c r="H61" s="100" t="e">
        <f>INDEX(#REF!,MATCH($A61,#REF!,0),MATCH(H$44,#REF!,0))</f>
        <v>#REF!</v>
      </c>
      <c r="I61" s="100" t="e">
        <f>INDEX(#REF!,MATCH($A61,#REF!,0),MATCH(I$44,#REF!,0))</f>
        <v>#REF!</v>
      </c>
      <c r="J61" s="100" t="e">
        <f>INDEX(#REF!,MATCH($A61,#REF!,0),MATCH(J$44,#REF!,0))</f>
        <v>#REF!</v>
      </c>
      <c r="K61" s="100" t="e">
        <f>INDEX(#REF!,MATCH($A61,#REF!,0),MATCH(K$44,#REF!,0))</f>
        <v>#REF!</v>
      </c>
      <c r="L61" s="100" t="e">
        <f>INDEX(#REF!,MATCH($A61,#REF!,0),MATCH(L$44,#REF!,0))</f>
        <v>#REF!</v>
      </c>
      <c r="M61" s="100" t="e">
        <f>INDEX(#REF!,MATCH($A61,#REF!,0),MATCH(M$44,#REF!,0))</f>
        <v>#REF!</v>
      </c>
      <c r="N61" s="100" t="e">
        <f>INDEX(#REF!,MATCH($A61,#REF!,0),MATCH(N$44,#REF!,0))</f>
        <v>#REF!</v>
      </c>
      <c r="O61" s="100" t="e">
        <f>INDEX(#REF!,MATCH($A61,#REF!,0),MATCH(O$44,#REF!,0))</f>
        <v>#REF!</v>
      </c>
      <c r="P61" s="100" t="e">
        <f>INDEX(#REF!,MATCH($A61,#REF!,0),MATCH(P$44,#REF!,0))</f>
        <v>#REF!</v>
      </c>
      <c r="Q61" s="100" t="e">
        <f>INDEX(#REF!,MATCH($A61,#REF!,0),MATCH(Q$44,#REF!,0))</f>
        <v>#REF!</v>
      </c>
      <c r="R61" s="100" t="e">
        <f>INDEX(#REF!,MATCH($A61,#REF!,0),MATCH(R$44,#REF!,0))</f>
        <v>#REF!</v>
      </c>
      <c r="S61" s="100" t="e">
        <f>INDEX(#REF!,MATCH($A61,#REF!,0),MATCH(S$44,#REF!,0))</f>
        <v>#REF!</v>
      </c>
      <c r="T61" s="100" t="e">
        <f>INDEX(#REF!,MATCH($A61,#REF!,0),MATCH(T$44,#REF!,0))</f>
        <v>#REF!</v>
      </c>
      <c r="U61" s="100" t="e">
        <f>INDEX(#REF!,MATCH($A61,#REF!,0),MATCH(U$44,#REF!,0))</f>
        <v>#REF!</v>
      </c>
      <c r="V61" s="100" t="e">
        <f>INDEX(#REF!,MATCH($A61,#REF!,0),MATCH(V$44,#REF!,0))</f>
        <v>#REF!</v>
      </c>
      <c r="W61" s="100" t="e">
        <f>INDEX(#REF!,MATCH($A61,#REF!,0),MATCH(W$44,#REF!,0))</f>
        <v>#REF!</v>
      </c>
      <c r="X61" s="100" t="e">
        <f>INDEX(#REF!,MATCH($A61,#REF!,0),MATCH(X$44,#REF!,0))</f>
        <v>#REF!</v>
      </c>
      <c r="Y61" s="100" t="e">
        <f>INDEX(#REF!,MATCH($A61,#REF!,0),MATCH(Y$44,#REF!,0))</f>
        <v>#REF!</v>
      </c>
      <c r="Z61" s="100" t="e">
        <f>INDEX(#REF!,MATCH($A61,#REF!,0),MATCH(Z$44,#REF!,0))</f>
        <v>#REF!</v>
      </c>
      <c r="AA61" s="100" t="e">
        <f>INDEX(#REF!,MATCH($A61,#REF!,0),MATCH(AA$44,#REF!,0))</f>
        <v>#REF!</v>
      </c>
      <c r="AB61" s="100" t="e">
        <f>INDEX(#REF!,MATCH($A61,#REF!,0),MATCH(AB$44,#REF!,0))</f>
        <v>#REF!</v>
      </c>
      <c r="AC61" s="100" t="e">
        <f>INDEX(#REF!,MATCH($A61,#REF!,0),MATCH(AC$44,#REF!,0))</f>
        <v>#REF!</v>
      </c>
      <c r="AD61" s="100" t="e">
        <f>INDEX(#REF!,MATCH($A61,#REF!,0),MATCH(AD$44,#REF!,0))</f>
        <v>#REF!</v>
      </c>
      <c r="AE61" s="100" t="e">
        <f>INDEX(#REF!,MATCH($A61,#REF!,0),MATCH(AE$44,#REF!,0))</f>
        <v>#REF!</v>
      </c>
      <c r="AF61" s="100" t="e">
        <f>INDEX(#REF!,MATCH($A61,#REF!,0),MATCH(AF$44,#REF!,0))</f>
        <v>#REF!</v>
      </c>
      <c r="AG61" s="100" t="e">
        <f>INDEX(#REF!,MATCH($A61,#REF!,0),MATCH(AG$44,#REF!,0))</f>
        <v>#REF!</v>
      </c>
      <c r="AH61" s="100" t="e">
        <f>INDEX(#REF!,MATCH($A61,#REF!,0),MATCH(AH$44,#REF!,0))</f>
        <v>#REF!</v>
      </c>
      <c r="AI61" s="100" t="e">
        <f>INDEX(#REF!,MATCH($A61,#REF!,0),MATCH(AI$44,#REF!,0))</f>
        <v>#REF!</v>
      </c>
      <c r="AJ61" s="100" t="e">
        <f>INDEX(#REF!,MATCH($A61,#REF!,0),MATCH(AJ$44,#REF!,0))</f>
        <v>#REF!</v>
      </c>
      <c r="AK61" s="100" t="e">
        <f>INDEX(#REF!,MATCH($A61,#REF!,0),MATCH(AK$44,#REF!,0))</f>
        <v>#REF!</v>
      </c>
      <c r="AL61" s="100" t="e">
        <f>INDEX(#REF!,MATCH($A61,#REF!,0),MATCH(AL$44,#REF!,0))</f>
        <v>#REF!</v>
      </c>
      <c r="AM61" s="100" t="e">
        <f>INDEX(#REF!,MATCH($A61,#REF!,0),MATCH(AM$44,#REF!,0))</f>
        <v>#REF!</v>
      </c>
      <c r="AN61" s="100" t="e">
        <f>INDEX(#REF!,MATCH($A61,#REF!,0),MATCH(AN$44,#REF!,0))</f>
        <v>#REF!</v>
      </c>
      <c r="AO61" s="100" t="e">
        <f>INDEX(#REF!,MATCH($A61,#REF!,0),MATCH(AO$44,#REF!,0))</f>
        <v>#REF!</v>
      </c>
      <c r="AP61" s="100" t="e">
        <f>INDEX(#REF!,MATCH($A61,#REF!,0),MATCH(AP$44,#REF!,0))</f>
        <v>#REF!</v>
      </c>
      <c r="AQ61" s="100" t="e">
        <f>INDEX(#REF!,MATCH($A61,#REF!,0),MATCH(AQ$44,#REF!,0))</f>
        <v>#REF!</v>
      </c>
      <c r="AR61" s="100" t="e">
        <f>INDEX(#REF!,MATCH($A61,#REF!,0),MATCH(AR$44,#REF!,0))</f>
        <v>#REF!</v>
      </c>
      <c r="AS61" s="100">
        <f>INDEX('Use Case and Labs'!$A$1:$BB$19,MATCH($A21,'Use Case and Labs'!$A$1:$A$19,0),MATCH(AS$4,'Use Case and Labs'!$A$1:$BB$1,0))</f>
        <v>0</v>
      </c>
      <c r="AT61" s="100">
        <f>INDEX('Use Case and Labs'!$A$1:$BB$19,MATCH($A21,'Use Case and Labs'!$A$1:$A$19,0),MATCH(AT$4,'Use Case and Labs'!$A$1:$BB$1,0))</f>
        <v>0</v>
      </c>
      <c r="AU61" s="100">
        <f>INDEX('Use Case and Labs'!$A$1:$BB$19,MATCH($A21,'Use Case and Labs'!$A$1:$A$19,0),MATCH(AU$4,'Use Case and Labs'!$A$1:$BB$1,0))</f>
        <v>0</v>
      </c>
      <c r="AV61" s="100">
        <f>INDEX('Use Case and Labs'!$A$1:$BB$19,MATCH($A21,'Use Case and Labs'!$A$1:$A$19,0),MATCH(AV$4,'Use Case and Labs'!$A$1:$BB$1,0))</f>
        <v>0</v>
      </c>
      <c r="AW61" s="100">
        <f>INDEX('Use Case and Labs'!$A$1:$BB$19,MATCH($A21,'Use Case and Labs'!$A$1:$A$19,0),MATCH(AW$4,'Use Case and Labs'!$A$1:$BB$1,0))</f>
        <v>0</v>
      </c>
      <c r="AX61" s="100">
        <f>INDEX('Use Case and Labs'!$A$1:$BB$19,MATCH($A21,'Use Case and Labs'!$A$1:$A$19,0),MATCH(AX$4,'Use Case and Labs'!$A$1:$BB$1,0))</f>
        <v>0</v>
      </c>
      <c r="AY61" s="100">
        <f>INDEX('Use Case and Labs'!$A$1:$BB$19,MATCH($A21,'Use Case and Labs'!$A$1:$A$19,0),MATCH(AY$4,'Use Case and Labs'!$A$1:$BB$1,0))</f>
        <v>0</v>
      </c>
      <c r="AZ61" s="100">
        <f>INDEX('Use Case and Labs'!$A$1:$BB$19,MATCH($A21,'Use Case and Labs'!$A$1:$A$19,0),MATCH(AZ$4,'Use Case and Labs'!$A$1:$BB$1,0))</f>
        <v>0</v>
      </c>
      <c r="BA61" s="100">
        <f>INDEX('Use Case and Labs'!$A$1:$BB$19,MATCH($A21,'Use Case and Labs'!$A$1:$A$19,0),MATCH(BA$4,'Use Case and Labs'!$A$1:$BB$1,0))</f>
        <v>0</v>
      </c>
      <c r="BB61" s="100">
        <f>INDEX('Use Case and Labs'!$A$1:$BB$19,MATCH($A21,'Use Case and Labs'!$A$1:$A$19,0),MATCH(BB$4,'Use Case and Labs'!$A$1:$BB$1,0))</f>
        <v>0</v>
      </c>
      <c r="BC61" s="100">
        <f>INDEX('Use Case and Labs'!$A$1:$BB$19,MATCH($A21,'Use Case and Labs'!$A$1:$A$19,0),MATCH(BC$4,'Use Case and Labs'!$A$1:$BB$1,0))</f>
        <v>0</v>
      </c>
      <c r="BD61" s="100">
        <f>INDEX('Use Case and Labs'!$A$1:$BB$19,MATCH($A21,'Use Case and Labs'!$A$1:$A$19,0),MATCH(BD$4,'Use Case and Labs'!$A$1:$BB$1,0))</f>
        <v>0</v>
      </c>
      <c r="BE61" s="100">
        <f>INDEX('Use Case and Labs'!$A$1:$BB$19,MATCH($A21,'Use Case and Labs'!$A$1:$A$19,0),MATCH(BE$4,'Use Case and Labs'!$A$1:$BB$1,0))</f>
        <v>2200</v>
      </c>
      <c r="BF61" s="100">
        <f>INDEX('Use Case and Labs'!$A$1:$BB$19,MATCH($A21,'Use Case and Labs'!$A$1:$A$19,0),MATCH(BF$4,'Use Case and Labs'!$A$1:$BB$1,0))</f>
        <v>2200</v>
      </c>
      <c r="BG61" s="100">
        <f>INDEX('Use Case and Labs'!$A$1:$BB$19,MATCH($A21,'Use Case and Labs'!$A$1:$A$19,0),MATCH(BG$4,'Use Case and Labs'!$A$1:$BB$1,0))</f>
        <v>2200</v>
      </c>
      <c r="BH61" s="100">
        <f>INDEX('Use Case and Labs'!$A$1:$BB$19,MATCH($A21,'Use Case and Labs'!$A$1:$A$19,0),MATCH(BH$4,'Use Case and Labs'!$A$1:$BB$1,0))</f>
        <v>2200</v>
      </c>
      <c r="BI61" s="100">
        <f>INDEX('Use Case and Labs'!$A$1:$BB$19,MATCH($A21,'Use Case and Labs'!$A$1:$A$19,0),MATCH(BI$4,'Use Case and Labs'!$A$1:$BB$1,0))</f>
        <v>2200</v>
      </c>
      <c r="BJ61" s="100">
        <f>INDEX('Use Case and Labs'!$A$1:$BB$19,MATCH($A21,'Use Case and Labs'!$A$1:$A$19,0),MATCH(BJ$4,'Use Case and Labs'!$A$1:$BB$1,0))</f>
        <v>2200</v>
      </c>
      <c r="BK61" s="100">
        <f>INDEX('Use Case and Labs'!$A$1:$BB$19,MATCH($A21,'Use Case and Labs'!$A$1:$A$19,0),MATCH(BK$4,'Use Case and Labs'!$A$1:$BB$1,0))</f>
        <v>2200</v>
      </c>
      <c r="BL61" s="100">
        <f>INDEX('Use Case and Labs'!$A$1:$BB$19,MATCH($A21,'Use Case and Labs'!$A$1:$A$19,0),MATCH(BL$4,'Use Case and Labs'!$A$1:$BB$1,0))</f>
        <v>2200</v>
      </c>
      <c r="BM61" s="100">
        <f>INDEX('Use Case and Labs'!$A$1:$BB$19,MATCH($A21,'Use Case and Labs'!$A$1:$A$19,0),MATCH(BM$4,'Use Case and Labs'!$A$1:$BB$1,0))</f>
        <v>2200</v>
      </c>
      <c r="BN61" s="100">
        <f>INDEX('Use Case and Labs'!$A$1:$BB$19,MATCH($A21,'Use Case and Labs'!$A$1:$A$19,0),MATCH(BN$4,'Use Case and Labs'!$A$1:$BB$1,0))</f>
        <v>2200</v>
      </c>
      <c r="BO61" s="100">
        <f>INDEX('Use Case and Labs'!$A$1:$BB$19,MATCH($A21,'Use Case and Labs'!$A$1:$A$19,0),MATCH(BO$4,'Use Case and Labs'!$A$1:$BB$1,0))</f>
        <v>2200</v>
      </c>
      <c r="BP61" s="100">
        <f>INDEX('Use Case and Labs'!$A$1:$BB$19,MATCH($A21,'Use Case and Labs'!$A$1:$A$19,0),MATCH(BP$4,'Use Case and Labs'!$A$1:$BB$1,0))</f>
        <v>2200</v>
      </c>
      <c r="BQ61" s="100">
        <f>INDEX('Use Case and Labs'!$A$1:$BB$19,MATCH($A21,'Use Case and Labs'!$A$1:$A$19,0),MATCH(BQ$4,'Use Case and Labs'!$A$1:$BB$1,0))</f>
        <v>2200</v>
      </c>
      <c r="BR61" s="100">
        <f>INDEX('Use Case and Labs'!$A$1:$BB$19,MATCH($A21,'Use Case and Labs'!$A$1:$A$19,0),MATCH(BR$4,'Use Case and Labs'!$A$1:$BB$1,0))</f>
        <v>2200</v>
      </c>
      <c r="BS61" s="100">
        <f>INDEX('Use Case and Labs'!$A$1:$BB$19,MATCH($A21,'Use Case and Labs'!$A$1:$A$19,0),MATCH(BS$4,'Use Case and Labs'!$A$1:$BB$1,0))</f>
        <v>2200</v>
      </c>
      <c r="BT61" s="100">
        <f>INDEX('Use Case and Labs'!$A$1:$BB$19,MATCH($A21,'Use Case and Labs'!$A$1:$A$19,0),MATCH(BT$4,'Use Case and Labs'!$A$1:$BB$1,0))</f>
        <v>2200</v>
      </c>
      <c r="BU61" s="100">
        <f>INDEX('Use Case and Labs'!$A$1:$BB$19,MATCH($A21,'Use Case and Labs'!$A$1:$A$19,0),MATCH(BU$4,'Use Case and Labs'!$A$1:$BB$1,0))</f>
        <v>2200</v>
      </c>
      <c r="BV61" s="100">
        <f>INDEX('Use Case and Labs'!$A$1:$BB$19,MATCH($A21,'Use Case and Labs'!$A$1:$A$19,0),MATCH(BV$4,'Use Case and Labs'!$A$1:$BB$1,0))</f>
        <v>2200</v>
      </c>
      <c r="BW61" s="100">
        <f>INDEX('Use Case and Labs'!$A$1:$BB$19,MATCH($A21,'Use Case and Labs'!$A$1:$A$19,0),MATCH(BW$4,'Use Case and Labs'!$A$1:$BB$1,0))</f>
        <v>2200</v>
      </c>
      <c r="BX61" s="100">
        <f>INDEX('Use Case and Labs'!$A$1:$BB$19,MATCH($A21,'Use Case and Labs'!$A$1:$A$19,0),MATCH(BX$4,'Use Case and Labs'!$A$1:$BB$1,0))</f>
        <v>2200</v>
      </c>
      <c r="BY61" s="100">
        <f>INDEX('Use Case and Labs'!$A$1:$BB$19,MATCH($A21,'Use Case and Labs'!$A$1:$A$19,0),MATCH(BY$4,'Use Case and Labs'!$A$1:$BB$1,0))</f>
        <v>2200</v>
      </c>
      <c r="BZ61" s="100">
        <f>INDEX('Use Case and Labs'!$A$1:$BB$19,MATCH($A21,'Use Case and Labs'!$A$1:$A$19,0),MATCH(BZ$4,'Use Case and Labs'!$A$1:$BB$1,0))</f>
        <v>2200</v>
      </c>
      <c r="CA61" s="100">
        <f>INDEX('Use Case and Labs'!$A$1:$BB$19,MATCH($A21,'Use Case and Labs'!$A$1:$A$19,0),MATCH(CA$4,'Use Case and Labs'!$A$1:$BB$1,0))</f>
        <v>2200</v>
      </c>
      <c r="CB61" s="100">
        <f>INDEX('Use Case and Labs'!$A$1:$BB$19,MATCH($A21,'Use Case and Labs'!$A$1:$A$19,0),MATCH(CB$4,'Use Case and Labs'!$A$1:$BB$1,0))</f>
        <v>2200</v>
      </c>
      <c r="CC61" s="100">
        <f>INDEX('Use Case and Labs'!$A$1:$BB$19,MATCH($A21,'Use Case and Labs'!$A$1:$A$19,0),MATCH(CC$4,'Use Case and Labs'!$A$1:$BB$1,0))</f>
        <v>2200</v>
      </c>
      <c r="CD61" s="100">
        <f>INDEX('Use Case and Labs'!$A$1:$BB$19,MATCH($A21,'Use Case and Labs'!$A$1:$A$19,0),MATCH(CD$4,'Use Case and Labs'!$A$1:$BB$1,0))</f>
        <v>2200</v>
      </c>
      <c r="CE61" s="100">
        <f>INDEX('Use Case and Labs'!$A$1:$BB$19,MATCH($A21,'Use Case and Labs'!$A$1:$A$19,0),MATCH(CE$4,'Use Case and Labs'!$A$1:$BB$1,0))</f>
        <v>2200</v>
      </c>
      <c r="CF61" s="100">
        <f>INDEX('Use Case and Labs'!$A$1:$BB$19,MATCH($A21,'Use Case and Labs'!$A$1:$A$19,0),MATCH(CF$4,'Use Case and Labs'!$A$1:$BB$1,0))</f>
        <v>2200</v>
      </c>
      <c r="CG61" s="100">
        <f>INDEX('Use Case and Labs'!$A$1:$BB$19,MATCH($A21,'Use Case and Labs'!$A$1:$A$19,0),MATCH(CG$4,'Use Case and Labs'!$A$1:$BB$1,0))</f>
        <v>2200</v>
      </c>
      <c r="CH61" s="100">
        <f>INDEX('Use Case and Labs'!$A$1:$BB$19,MATCH($A21,'Use Case and Labs'!$A$1:$A$19,0),MATCH(CH$4,'Use Case and Labs'!$A$1:$BB$1,0))</f>
        <v>2200</v>
      </c>
      <c r="CI61" s="100">
        <f>INDEX('Use Case and Labs'!$A$1:$BB$19,MATCH($A21,'Use Case and Labs'!$A$1:$A$19,0),MATCH(CI$4,'Use Case and Labs'!$A$1:$BB$1,0))</f>
        <v>2200</v>
      </c>
      <c r="CJ61" s="100">
        <f>INDEX('Use Case and Labs'!$A$1:$BB$19,MATCH($A21,'Use Case and Labs'!$A$1:$A$19,0),MATCH(CJ$4,'Use Case and Labs'!$A$1:$BB$1,0))</f>
        <v>2200</v>
      </c>
      <c r="CK61" s="100">
        <f>INDEX('Use Case and Labs'!$A$1:$BB$19,MATCH($A21,'Use Case and Labs'!$A$1:$A$19,0),MATCH(CK$4,'Use Case and Labs'!$A$1:$BB$1,0))</f>
        <v>2200</v>
      </c>
      <c r="CL61" s="100">
        <f>INDEX('Use Case and Labs'!$A$1:$BB$19,MATCH($A21,'Use Case and Labs'!$A$1:$A$19,0),MATCH(CL$4,'Use Case and Labs'!$A$1:$BB$1,0))</f>
        <v>2200</v>
      </c>
      <c r="CM61" s="100">
        <f>INDEX('Use Case and Labs'!$A$1:$BB$19,MATCH($A21,'Use Case and Labs'!$A$1:$A$19,0),MATCH(CM$4,'Use Case and Labs'!$A$1:$BB$1,0))</f>
        <v>2200</v>
      </c>
      <c r="CN61" s="100">
        <f>INDEX('Use Case and Labs'!$A$1:$BB$19,MATCH($A21,'Use Case and Labs'!$A$1:$A$19,0),MATCH(CN$4,'Use Case and Labs'!$A$1:$BB$1,0))</f>
        <v>2200</v>
      </c>
    </row>
    <row r="62" spans="1:92">
      <c r="A62" s="98" t="s">
        <v>86</v>
      </c>
      <c r="B62" s="98" t="s">
        <v>85</v>
      </c>
      <c r="C62" s="98" t="s">
        <v>67</v>
      </c>
      <c r="D62" s="98" t="s">
        <v>74</v>
      </c>
      <c r="E62" s="98" t="s">
        <v>5</v>
      </c>
      <c r="F62" s="98">
        <v>0</v>
      </c>
      <c r="G62" s="98">
        <v>0</v>
      </c>
      <c r="H62" s="100" t="e">
        <f>INDEX(#REF!,MATCH($A62,#REF!,0),MATCH(H$44,#REF!,0))</f>
        <v>#REF!</v>
      </c>
      <c r="I62" s="100" t="e">
        <f>INDEX(#REF!,MATCH($A62,#REF!,0),MATCH(I$44,#REF!,0))</f>
        <v>#REF!</v>
      </c>
      <c r="J62" s="100" t="e">
        <f>INDEX(#REF!,MATCH($A62,#REF!,0),MATCH(J$44,#REF!,0))</f>
        <v>#REF!</v>
      </c>
      <c r="K62" s="100" t="e">
        <f>INDEX(#REF!,MATCH($A62,#REF!,0),MATCH(K$44,#REF!,0))</f>
        <v>#REF!</v>
      </c>
      <c r="L62" s="100" t="e">
        <f>INDEX(#REF!,MATCH($A62,#REF!,0),MATCH(L$44,#REF!,0))</f>
        <v>#REF!</v>
      </c>
      <c r="M62" s="100" t="e">
        <f>INDEX(#REF!,MATCH($A62,#REF!,0),MATCH(M$44,#REF!,0))</f>
        <v>#REF!</v>
      </c>
      <c r="N62" s="100" t="e">
        <f>INDEX(#REF!,MATCH($A62,#REF!,0),MATCH(N$44,#REF!,0))</f>
        <v>#REF!</v>
      </c>
      <c r="O62" s="100" t="e">
        <f>INDEX(#REF!,MATCH($A62,#REF!,0),MATCH(O$44,#REF!,0))</f>
        <v>#REF!</v>
      </c>
      <c r="P62" s="100" t="e">
        <f>INDEX(#REF!,MATCH($A62,#REF!,0),MATCH(P$44,#REF!,0))</f>
        <v>#REF!</v>
      </c>
      <c r="Q62" s="100" t="e">
        <f>INDEX(#REF!,MATCH($A62,#REF!,0),MATCH(Q$44,#REF!,0))</f>
        <v>#REF!</v>
      </c>
      <c r="R62" s="100" t="e">
        <f>INDEX(#REF!,MATCH($A62,#REF!,0),MATCH(R$44,#REF!,0))</f>
        <v>#REF!</v>
      </c>
      <c r="S62" s="100" t="e">
        <f>INDEX(#REF!,MATCH($A62,#REF!,0),MATCH(S$44,#REF!,0))</f>
        <v>#REF!</v>
      </c>
      <c r="T62" s="100" t="e">
        <f>INDEX(#REF!,MATCH($A62,#REF!,0),MATCH(T$44,#REF!,0))</f>
        <v>#REF!</v>
      </c>
      <c r="U62" s="100" t="e">
        <f>INDEX(#REF!,MATCH($A62,#REF!,0),MATCH(U$44,#REF!,0))</f>
        <v>#REF!</v>
      </c>
      <c r="V62" s="100" t="e">
        <f>INDEX(#REF!,MATCH($A62,#REF!,0),MATCH(V$44,#REF!,0))</f>
        <v>#REF!</v>
      </c>
      <c r="W62" s="100" t="e">
        <f>INDEX(#REF!,MATCH($A62,#REF!,0),MATCH(W$44,#REF!,0))</f>
        <v>#REF!</v>
      </c>
      <c r="X62" s="100" t="e">
        <f>INDEX(#REF!,MATCH($A62,#REF!,0),MATCH(X$44,#REF!,0))</f>
        <v>#REF!</v>
      </c>
      <c r="Y62" s="100" t="e">
        <f>INDEX(#REF!,MATCH($A62,#REF!,0),MATCH(Y$44,#REF!,0))</f>
        <v>#REF!</v>
      </c>
      <c r="Z62" s="100" t="e">
        <f>INDEX(#REF!,MATCH($A62,#REF!,0),MATCH(Z$44,#REF!,0))</f>
        <v>#REF!</v>
      </c>
      <c r="AA62" s="100" t="e">
        <f>INDEX(#REF!,MATCH($A62,#REF!,0),MATCH(AA$44,#REF!,0))</f>
        <v>#REF!</v>
      </c>
      <c r="AB62" s="100" t="e">
        <f>INDEX(#REF!,MATCH($A62,#REF!,0),MATCH(AB$44,#REF!,0))</f>
        <v>#REF!</v>
      </c>
      <c r="AC62" s="100" t="e">
        <f>INDEX(#REF!,MATCH($A62,#REF!,0),MATCH(AC$44,#REF!,0))</f>
        <v>#REF!</v>
      </c>
      <c r="AD62" s="100" t="e">
        <f>INDEX(#REF!,MATCH($A62,#REF!,0),MATCH(AD$44,#REF!,0))</f>
        <v>#REF!</v>
      </c>
      <c r="AE62" s="100" t="e">
        <f>INDEX(#REF!,MATCH($A62,#REF!,0),MATCH(AE$44,#REF!,0))</f>
        <v>#REF!</v>
      </c>
      <c r="AF62" s="100" t="e">
        <f>INDEX(#REF!,MATCH($A62,#REF!,0),MATCH(AF$44,#REF!,0))</f>
        <v>#REF!</v>
      </c>
      <c r="AG62" s="100" t="e">
        <f>INDEX(#REF!,MATCH($A62,#REF!,0),MATCH(AG$44,#REF!,0))</f>
        <v>#REF!</v>
      </c>
      <c r="AH62" s="100" t="e">
        <f>INDEX(#REF!,MATCH($A62,#REF!,0),MATCH(AH$44,#REF!,0))</f>
        <v>#REF!</v>
      </c>
      <c r="AI62" s="100" t="e">
        <f>INDEX(#REF!,MATCH($A62,#REF!,0),MATCH(AI$44,#REF!,0))</f>
        <v>#REF!</v>
      </c>
      <c r="AJ62" s="100" t="e">
        <f>INDEX(#REF!,MATCH($A62,#REF!,0),MATCH(AJ$44,#REF!,0))</f>
        <v>#REF!</v>
      </c>
      <c r="AK62" s="100" t="e">
        <f>INDEX(#REF!,MATCH($A62,#REF!,0),MATCH(AK$44,#REF!,0))</f>
        <v>#REF!</v>
      </c>
      <c r="AL62" s="100" t="e">
        <f>INDEX(#REF!,MATCH($A62,#REF!,0),MATCH(AL$44,#REF!,0))</f>
        <v>#REF!</v>
      </c>
      <c r="AM62" s="100" t="e">
        <f>INDEX(#REF!,MATCH($A62,#REF!,0),MATCH(AM$44,#REF!,0))</f>
        <v>#REF!</v>
      </c>
      <c r="AN62" s="100" t="e">
        <f>INDEX(#REF!,MATCH($A62,#REF!,0),MATCH(AN$44,#REF!,0))</f>
        <v>#REF!</v>
      </c>
      <c r="AO62" s="100" t="e">
        <f>INDEX(#REF!,MATCH($A62,#REF!,0),MATCH(AO$44,#REF!,0))</f>
        <v>#REF!</v>
      </c>
      <c r="AP62" s="100" t="e">
        <f>INDEX(#REF!,MATCH($A62,#REF!,0),MATCH(AP$44,#REF!,0))</f>
        <v>#REF!</v>
      </c>
      <c r="AQ62" s="100" t="e">
        <f>INDEX(#REF!,MATCH($A62,#REF!,0),MATCH(AQ$44,#REF!,0))</f>
        <v>#REF!</v>
      </c>
      <c r="AR62" s="100" t="e">
        <f>INDEX(#REF!,MATCH($A62,#REF!,0),MATCH(AR$44,#REF!,0))</f>
        <v>#REF!</v>
      </c>
      <c r="AS62" s="100">
        <f>INDEX('Use Case and Labs'!$A$1:$BB$19,MATCH($A22,'Use Case and Labs'!$A$1:$A$19,0),MATCH(AS$4,'Use Case and Labs'!$A$1:$BB$1,0))</f>
        <v>800</v>
      </c>
      <c r="AT62" s="100">
        <f>INDEX('Use Case and Labs'!$A$1:$BB$19,MATCH($A22,'Use Case and Labs'!$A$1:$A$19,0),MATCH(AT$4,'Use Case and Labs'!$A$1:$BB$1,0))</f>
        <v>0</v>
      </c>
      <c r="AU62" s="100">
        <f>INDEX('Use Case and Labs'!$A$1:$BB$19,MATCH($A22,'Use Case and Labs'!$A$1:$A$19,0),MATCH(AU$4,'Use Case and Labs'!$A$1:$BB$1,0))</f>
        <v>10000</v>
      </c>
      <c r="AV62" s="100">
        <f>INDEX('Use Case and Labs'!$A$1:$BB$19,MATCH($A22,'Use Case and Labs'!$A$1:$A$19,0),MATCH(AV$4,'Use Case and Labs'!$A$1:$BB$1,0))</f>
        <v>1000</v>
      </c>
      <c r="AW62" s="100">
        <f>INDEX('Use Case and Labs'!$A$1:$BB$19,MATCH($A22,'Use Case and Labs'!$A$1:$A$19,0),MATCH(AW$4,'Use Case and Labs'!$A$1:$BB$1,0))</f>
        <v>1000</v>
      </c>
      <c r="AX62" s="100">
        <f>INDEX('Use Case and Labs'!$A$1:$BB$19,MATCH($A22,'Use Case and Labs'!$A$1:$A$19,0),MATCH(AX$4,'Use Case and Labs'!$A$1:$BB$1,0))</f>
        <v>5000</v>
      </c>
      <c r="AY62" s="100">
        <f>INDEX('Use Case and Labs'!$A$1:$BB$19,MATCH($A22,'Use Case and Labs'!$A$1:$A$19,0),MATCH(AY$4,'Use Case and Labs'!$A$1:$BB$1,0))</f>
        <v>1000</v>
      </c>
      <c r="AZ62" s="100">
        <f>INDEX('Use Case and Labs'!$A$1:$BB$19,MATCH($A22,'Use Case and Labs'!$A$1:$A$19,0),MATCH(AZ$4,'Use Case and Labs'!$A$1:$BB$1,0))</f>
        <v>42000</v>
      </c>
      <c r="BA62" s="100">
        <f>INDEX('Use Case and Labs'!$A$1:$BB$19,MATCH($A22,'Use Case and Labs'!$A$1:$A$19,0),MATCH(BA$4,'Use Case and Labs'!$A$1:$BB$1,0))</f>
        <v>1000</v>
      </c>
      <c r="BB62" s="100">
        <f>INDEX('Use Case and Labs'!$A$1:$BB$19,MATCH($A22,'Use Case and Labs'!$A$1:$A$19,0),MATCH(BB$4,'Use Case and Labs'!$A$1:$BB$1,0))</f>
        <v>1000</v>
      </c>
      <c r="BC62" s="100">
        <f>INDEX('Use Case and Labs'!$A$1:$BB$19,MATCH($A22,'Use Case and Labs'!$A$1:$A$19,0),MATCH(BC$4,'Use Case and Labs'!$A$1:$BB$1,0))</f>
        <v>1000</v>
      </c>
      <c r="BD62" s="100">
        <f>INDEX('Use Case and Labs'!$A$1:$BB$19,MATCH($A22,'Use Case and Labs'!$A$1:$A$19,0),MATCH(BD$4,'Use Case and Labs'!$A$1:$BB$1,0))</f>
        <v>1000</v>
      </c>
      <c r="BE62" s="100">
        <f>INDEX('Use Case and Labs'!$A$1:$BB$19,MATCH($A22,'Use Case and Labs'!$A$1:$A$19,0),MATCH(BE$4,'Use Case and Labs'!$A$1:$BB$1,0))</f>
        <v>1000</v>
      </c>
      <c r="BF62" s="100">
        <f>INDEX('Use Case and Labs'!$A$1:$BB$19,MATCH($A22,'Use Case and Labs'!$A$1:$A$19,0),MATCH(BF$4,'Use Case and Labs'!$A$1:$BB$1,0))</f>
        <v>1000</v>
      </c>
      <c r="BG62" s="100">
        <f>INDEX('Use Case and Labs'!$A$1:$BB$19,MATCH($A22,'Use Case and Labs'!$A$1:$A$19,0),MATCH(BG$4,'Use Case and Labs'!$A$1:$BB$1,0))</f>
        <v>1000</v>
      </c>
      <c r="BH62" s="100">
        <f>INDEX('Use Case and Labs'!$A$1:$BB$19,MATCH($A22,'Use Case and Labs'!$A$1:$A$19,0),MATCH(BH$4,'Use Case and Labs'!$A$1:$BB$1,0))</f>
        <v>1000</v>
      </c>
      <c r="BI62" s="100">
        <f>INDEX('Use Case and Labs'!$A$1:$BB$19,MATCH($A22,'Use Case and Labs'!$A$1:$A$19,0),MATCH(BI$4,'Use Case and Labs'!$A$1:$BB$1,0))</f>
        <v>1000</v>
      </c>
      <c r="BJ62" s="100">
        <f>INDEX('Use Case and Labs'!$A$1:$BB$19,MATCH($A22,'Use Case and Labs'!$A$1:$A$19,0),MATCH(BJ$4,'Use Case and Labs'!$A$1:$BB$1,0))</f>
        <v>1000</v>
      </c>
      <c r="BK62" s="100">
        <f>INDEX('Use Case and Labs'!$A$1:$BB$19,MATCH($A22,'Use Case and Labs'!$A$1:$A$19,0),MATCH(BK$4,'Use Case and Labs'!$A$1:$BB$1,0))</f>
        <v>1000</v>
      </c>
      <c r="BL62" s="100">
        <f>INDEX('Use Case and Labs'!$A$1:$BB$19,MATCH($A22,'Use Case and Labs'!$A$1:$A$19,0),MATCH(BL$4,'Use Case and Labs'!$A$1:$BB$1,0))</f>
        <v>1000</v>
      </c>
      <c r="BM62" s="100">
        <f>INDEX('Use Case and Labs'!$A$1:$BB$19,MATCH($A22,'Use Case and Labs'!$A$1:$A$19,0),MATCH(BM$4,'Use Case and Labs'!$A$1:$BB$1,0))</f>
        <v>1000</v>
      </c>
      <c r="BN62" s="100">
        <f>INDEX('Use Case and Labs'!$A$1:$BB$19,MATCH($A22,'Use Case and Labs'!$A$1:$A$19,0),MATCH(BN$4,'Use Case and Labs'!$A$1:$BB$1,0))</f>
        <v>1000</v>
      </c>
      <c r="BO62" s="100">
        <f>INDEX('Use Case and Labs'!$A$1:$BB$19,MATCH($A22,'Use Case and Labs'!$A$1:$A$19,0),MATCH(BO$4,'Use Case and Labs'!$A$1:$BB$1,0))</f>
        <v>1000</v>
      </c>
      <c r="BP62" s="100">
        <f>INDEX('Use Case and Labs'!$A$1:$BB$19,MATCH($A22,'Use Case and Labs'!$A$1:$A$19,0),MATCH(BP$4,'Use Case and Labs'!$A$1:$BB$1,0))</f>
        <v>1000</v>
      </c>
      <c r="BQ62" s="100">
        <f>INDEX('Use Case and Labs'!$A$1:$BB$19,MATCH($A22,'Use Case and Labs'!$A$1:$A$19,0),MATCH(BQ$4,'Use Case and Labs'!$A$1:$BB$1,0))</f>
        <v>1000</v>
      </c>
      <c r="BR62" s="100">
        <f>INDEX('Use Case and Labs'!$A$1:$BB$19,MATCH($A22,'Use Case and Labs'!$A$1:$A$19,0),MATCH(BR$4,'Use Case and Labs'!$A$1:$BB$1,0))</f>
        <v>1000</v>
      </c>
      <c r="BS62" s="100">
        <f>INDEX('Use Case and Labs'!$A$1:$BB$19,MATCH($A22,'Use Case and Labs'!$A$1:$A$19,0),MATCH(BS$4,'Use Case and Labs'!$A$1:$BB$1,0))</f>
        <v>1000</v>
      </c>
      <c r="BT62" s="100">
        <f>INDEX('Use Case and Labs'!$A$1:$BB$19,MATCH($A22,'Use Case and Labs'!$A$1:$A$19,0),MATCH(BT$4,'Use Case and Labs'!$A$1:$BB$1,0))</f>
        <v>1000</v>
      </c>
      <c r="BU62" s="100">
        <f>INDEX('Use Case and Labs'!$A$1:$BB$19,MATCH($A22,'Use Case and Labs'!$A$1:$A$19,0),MATCH(BU$4,'Use Case and Labs'!$A$1:$BB$1,0))</f>
        <v>1000</v>
      </c>
      <c r="BV62" s="100">
        <f>INDEX('Use Case and Labs'!$A$1:$BB$19,MATCH($A22,'Use Case and Labs'!$A$1:$A$19,0),MATCH(BV$4,'Use Case and Labs'!$A$1:$BB$1,0))</f>
        <v>1000</v>
      </c>
      <c r="BW62" s="100">
        <f>INDEX('Use Case and Labs'!$A$1:$BB$19,MATCH($A22,'Use Case and Labs'!$A$1:$A$19,0),MATCH(BW$4,'Use Case and Labs'!$A$1:$BB$1,0))</f>
        <v>1000</v>
      </c>
      <c r="BX62" s="100">
        <f>INDEX('Use Case and Labs'!$A$1:$BB$19,MATCH($A22,'Use Case and Labs'!$A$1:$A$19,0),MATCH(BX$4,'Use Case and Labs'!$A$1:$BB$1,0))</f>
        <v>1000</v>
      </c>
      <c r="BY62" s="100">
        <f>INDEX('Use Case and Labs'!$A$1:$BB$19,MATCH($A22,'Use Case and Labs'!$A$1:$A$19,0),MATCH(BY$4,'Use Case and Labs'!$A$1:$BB$1,0))</f>
        <v>1000</v>
      </c>
      <c r="BZ62" s="100">
        <f>INDEX('Use Case and Labs'!$A$1:$BB$19,MATCH($A22,'Use Case and Labs'!$A$1:$A$19,0),MATCH(BZ$4,'Use Case and Labs'!$A$1:$BB$1,0))</f>
        <v>1000</v>
      </c>
      <c r="CA62" s="100">
        <f>INDEX('Use Case and Labs'!$A$1:$BB$19,MATCH($A22,'Use Case and Labs'!$A$1:$A$19,0),MATCH(CA$4,'Use Case and Labs'!$A$1:$BB$1,0))</f>
        <v>1000</v>
      </c>
      <c r="CB62" s="100">
        <f>INDEX('Use Case and Labs'!$A$1:$BB$19,MATCH($A22,'Use Case and Labs'!$A$1:$A$19,0),MATCH(CB$4,'Use Case and Labs'!$A$1:$BB$1,0))</f>
        <v>1000</v>
      </c>
      <c r="CC62" s="100">
        <f>INDEX('Use Case and Labs'!$A$1:$BB$19,MATCH($A22,'Use Case and Labs'!$A$1:$A$19,0),MATCH(CC$4,'Use Case and Labs'!$A$1:$BB$1,0))</f>
        <v>1000</v>
      </c>
      <c r="CD62" s="100">
        <f>INDEX('Use Case and Labs'!$A$1:$BB$19,MATCH($A22,'Use Case and Labs'!$A$1:$A$19,0),MATCH(CD$4,'Use Case and Labs'!$A$1:$BB$1,0))</f>
        <v>1000</v>
      </c>
      <c r="CE62" s="100">
        <f>INDEX('Use Case and Labs'!$A$1:$BB$19,MATCH($A22,'Use Case and Labs'!$A$1:$A$19,0),MATCH(CE$4,'Use Case and Labs'!$A$1:$BB$1,0))</f>
        <v>1000</v>
      </c>
      <c r="CF62" s="100">
        <f>INDEX('Use Case and Labs'!$A$1:$BB$19,MATCH($A22,'Use Case and Labs'!$A$1:$A$19,0),MATCH(CF$4,'Use Case and Labs'!$A$1:$BB$1,0))</f>
        <v>1000</v>
      </c>
      <c r="CG62" s="100">
        <f>INDEX('Use Case and Labs'!$A$1:$BB$19,MATCH($A22,'Use Case and Labs'!$A$1:$A$19,0),MATCH(CG$4,'Use Case and Labs'!$A$1:$BB$1,0))</f>
        <v>1000</v>
      </c>
      <c r="CH62" s="100">
        <f>INDEX('Use Case and Labs'!$A$1:$BB$19,MATCH($A22,'Use Case and Labs'!$A$1:$A$19,0),MATCH(CH$4,'Use Case and Labs'!$A$1:$BB$1,0))</f>
        <v>1000</v>
      </c>
      <c r="CI62" s="100">
        <f>INDEX('Use Case and Labs'!$A$1:$BB$19,MATCH($A22,'Use Case and Labs'!$A$1:$A$19,0),MATCH(CI$4,'Use Case and Labs'!$A$1:$BB$1,0))</f>
        <v>1000</v>
      </c>
      <c r="CJ62" s="100">
        <f>INDEX('Use Case and Labs'!$A$1:$BB$19,MATCH($A22,'Use Case and Labs'!$A$1:$A$19,0),MATCH(CJ$4,'Use Case and Labs'!$A$1:$BB$1,0))</f>
        <v>1000</v>
      </c>
      <c r="CK62" s="100">
        <f>INDEX('Use Case and Labs'!$A$1:$BB$19,MATCH($A22,'Use Case and Labs'!$A$1:$A$19,0),MATCH(CK$4,'Use Case and Labs'!$A$1:$BB$1,0))</f>
        <v>1000</v>
      </c>
      <c r="CL62" s="100">
        <f>INDEX('Use Case and Labs'!$A$1:$BB$19,MATCH($A22,'Use Case and Labs'!$A$1:$A$19,0),MATCH(CL$4,'Use Case and Labs'!$A$1:$BB$1,0))</f>
        <v>1000</v>
      </c>
      <c r="CM62" s="100">
        <f>INDEX('Use Case and Labs'!$A$1:$BB$19,MATCH($A22,'Use Case and Labs'!$A$1:$A$19,0),MATCH(CM$4,'Use Case and Labs'!$A$1:$BB$1,0))</f>
        <v>1000</v>
      </c>
      <c r="CN62" s="100">
        <f>INDEX('Use Case and Labs'!$A$1:$BB$19,MATCH($A22,'Use Case and Labs'!$A$1:$A$19,0),MATCH(CN$4,'Use Case and Labs'!$A$1:$BB$1,0))</f>
        <v>1000</v>
      </c>
    </row>
    <row r="63" spans="1:92">
      <c r="A63" s="98" t="s">
        <v>87</v>
      </c>
      <c r="B63" s="98" t="s">
        <v>47</v>
      </c>
      <c r="C63" s="98" t="s">
        <v>67</v>
      </c>
      <c r="D63" s="98" t="s">
        <v>74</v>
      </c>
      <c r="E63" s="98" t="s">
        <v>88</v>
      </c>
      <c r="F63" s="98">
        <v>1</v>
      </c>
      <c r="G63" s="98">
        <v>1</v>
      </c>
      <c r="H63" s="119" t="e">
        <f>INDEX(#REF!,MATCH(H$4,#REF!,0))</f>
        <v>#REF!</v>
      </c>
      <c r="I63" s="119" t="e">
        <f>INDEX(#REF!,MATCH(I$4,#REF!,0))</f>
        <v>#REF!</v>
      </c>
      <c r="J63" s="119" t="e">
        <f>INDEX(#REF!,MATCH(J$4,#REF!,0))</f>
        <v>#REF!</v>
      </c>
      <c r="K63" s="119" t="e">
        <f>INDEX(#REF!,MATCH(K$4,#REF!,0))</f>
        <v>#REF!</v>
      </c>
      <c r="L63" s="119" t="e">
        <f>INDEX(#REF!,MATCH(L$4,#REF!,0))</f>
        <v>#REF!</v>
      </c>
      <c r="M63" s="119" t="e">
        <f>INDEX(#REF!,MATCH(M$4,#REF!,0))</f>
        <v>#REF!</v>
      </c>
      <c r="N63" s="119" t="e">
        <f>INDEX(#REF!,MATCH(N$4,#REF!,0))</f>
        <v>#REF!</v>
      </c>
      <c r="O63" s="119" t="e">
        <f>INDEX(#REF!,MATCH(O$4,#REF!,0))</f>
        <v>#REF!</v>
      </c>
      <c r="P63" s="119" t="e">
        <f>INDEX(#REF!,MATCH(P$4,#REF!,0))</f>
        <v>#REF!</v>
      </c>
      <c r="Q63" s="119" t="e">
        <f>INDEX(#REF!,MATCH(Q$4,#REF!,0))</f>
        <v>#REF!</v>
      </c>
      <c r="R63" s="119" t="e">
        <f>INDEX(#REF!,MATCH(R$4,#REF!,0))</f>
        <v>#REF!</v>
      </c>
      <c r="S63" s="119" t="e">
        <f>INDEX(#REF!,MATCH(S$4,#REF!,0))</f>
        <v>#REF!</v>
      </c>
      <c r="T63" s="119" t="e">
        <f>INDEX(#REF!,MATCH(T$4,#REF!,0))</f>
        <v>#REF!</v>
      </c>
      <c r="U63" s="119" t="e">
        <f>INDEX(#REF!,MATCH(U$4,#REF!,0))</f>
        <v>#REF!</v>
      </c>
      <c r="V63" s="119" t="e">
        <f>INDEX(#REF!,MATCH(V$4,#REF!,0))</f>
        <v>#REF!</v>
      </c>
      <c r="W63" s="119" t="e">
        <f>INDEX(#REF!,MATCH(W$4,#REF!,0))</f>
        <v>#REF!</v>
      </c>
      <c r="X63" s="119" t="e">
        <f>INDEX(#REF!,MATCH(X$4,#REF!,0))</f>
        <v>#REF!</v>
      </c>
      <c r="Y63" s="119" t="e">
        <f>INDEX(#REF!,MATCH(Y$4,#REF!,0))</f>
        <v>#REF!</v>
      </c>
      <c r="Z63" s="119" t="e">
        <f>INDEX(#REF!,MATCH(Z$4,#REF!,0))</f>
        <v>#REF!</v>
      </c>
      <c r="AA63" s="119" t="e">
        <f>INDEX(#REF!,MATCH(AA$4,#REF!,0))</f>
        <v>#REF!</v>
      </c>
      <c r="AB63" s="119" t="e">
        <f>INDEX(#REF!,MATCH(AB$4,#REF!,0))</f>
        <v>#REF!</v>
      </c>
      <c r="AC63" s="119" t="e">
        <f>INDEX(#REF!,MATCH(AC$4,#REF!,0))</f>
        <v>#REF!</v>
      </c>
      <c r="AD63" s="119" t="e">
        <f>INDEX(#REF!,MATCH(AD$4,#REF!,0))</f>
        <v>#REF!</v>
      </c>
      <c r="AE63" s="119" t="e">
        <f>INDEX(#REF!,MATCH(AE$4,#REF!,0))</f>
        <v>#REF!</v>
      </c>
      <c r="AF63" s="119" t="e">
        <f>INDEX(#REF!,MATCH(AF$4,#REF!,0))</f>
        <v>#REF!</v>
      </c>
      <c r="AG63" s="119" t="e">
        <f>INDEX(#REF!,MATCH(AG$4,#REF!,0))</f>
        <v>#REF!</v>
      </c>
      <c r="AH63" s="119" t="e">
        <f>INDEX(#REF!,MATCH(AH$4,#REF!,0))</f>
        <v>#REF!</v>
      </c>
      <c r="AI63" s="119" t="e">
        <f>INDEX(#REF!,MATCH(AI$4,#REF!,0))</f>
        <v>#REF!</v>
      </c>
      <c r="AJ63" s="119" t="e">
        <f>INDEX(#REF!,MATCH(AJ$4,#REF!,0))</f>
        <v>#REF!</v>
      </c>
      <c r="AK63" s="119" t="e">
        <f>INDEX(#REF!,MATCH(AK$4,#REF!,0))</f>
        <v>#REF!</v>
      </c>
      <c r="AL63" s="119" t="e">
        <f>INDEX(#REF!,MATCH(AL$4,#REF!,0))</f>
        <v>#REF!</v>
      </c>
      <c r="AM63" s="119" t="e">
        <f>INDEX(#REF!,MATCH(AM$4,#REF!,0))</f>
        <v>#REF!</v>
      </c>
      <c r="AN63" s="119" t="e">
        <f>INDEX(#REF!,MATCH(AN$4,#REF!,0))</f>
        <v>#REF!</v>
      </c>
      <c r="AO63" s="119" t="e">
        <f>INDEX(#REF!,MATCH(AO$4,#REF!,0))</f>
        <v>#REF!</v>
      </c>
      <c r="AP63" s="119" t="e">
        <f>INDEX(#REF!,MATCH(AP$4,#REF!,0))</f>
        <v>#REF!</v>
      </c>
      <c r="AQ63" s="119" t="e">
        <f>INDEX(#REF!,MATCH(AQ$4,#REF!,0))</f>
        <v>#REF!</v>
      </c>
      <c r="AR63" s="119" t="e">
        <f>INDEX(#REF!,MATCH(AR$4,#REF!,0))</f>
        <v>#REF!</v>
      </c>
      <c r="AS63" s="119" t="e">
        <f>INDEX(#REF!,MATCH(AS$4,#REF!,0))</f>
        <v>#REF!</v>
      </c>
      <c r="AT63" s="119" t="e">
        <f>INDEX(#REF!,MATCH(AT$4,#REF!,0))</f>
        <v>#REF!</v>
      </c>
      <c r="AU63" s="119" t="e">
        <f>INDEX(#REF!,MATCH(AU$4,#REF!,0))</f>
        <v>#REF!</v>
      </c>
      <c r="AV63" s="119" t="e">
        <f>INDEX(#REF!,MATCH(AV$4,#REF!,0))</f>
        <v>#REF!</v>
      </c>
      <c r="AW63" s="119">
        <f>INDEX(CALC_Symptomatic_Test_Demand!$K$16:$K$164,MATCH(AW$4,CALC_Symptomatic_Test_Demand!$B$16:$B$164,0))</f>
        <v>14900</v>
      </c>
      <c r="AX63" s="119">
        <f>INDEX(CALC_Symptomatic_Test_Demand!$K$16:$K$164,MATCH(AX$4,CALC_Symptomatic_Test_Demand!$B$16:$B$164,0))</f>
        <v>14938.651053660484</v>
      </c>
      <c r="AY63" s="119">
        <f>INDEX(CALC_Symptomatic_Test_Demand!$K$16:$K$164,MATCH(AY$4,CALC_Symptomatic_Test_Demand!$B$16:$B$164,0))</f>
        <v>15651.299005955047</v>
      </c>
      <c r="AZ63" s="119">
        <f>INDEX(CALC_Symptomatic_Test_Demand!$K$16:$K$164,MATCH(AZ$4,CALC_Symptomatic_Test_Demand!$B$16:$B$164,0))</f>
        <v>16343.096780369364</v>
      </c>
      <c r="BA63" s="119">
        <f>INDEX(CALC_Symptomatic_Test_Demand!$K$16:$K$164,MATCH(BA$4,CALC_Symptomatic_Test_Demand!$B$16:$B$164,0))</f>
        <v>16499.627048176717</v>
      </c>
      <c r="BB63" s="119">
        <f>INDEX(CALC_Symptomatic_Test_Demand!$K$16:$K$164,MATCH(BB$4,CALC_Symptomatic_Test_Demand!$B$16:$B$164,0))</f>
        <v>16855.167841328275</v>
      </c>
      <c r="BC63" s="119">
        <f>INDEX(CALC_Symptomatic_Test_Demand!$K$16:$K$164,MATCH(BC$4,CALC_Symptomatic_Test_Demand!$B$16:$B$164,0))</f>
        <v>17317.793170339537</v>
      </c>
      <c r="BD63" s="119">
        <f>INDEX(CALC_Symptomatic_Test_Demand!$K$16:$K$164,MATCH(BD$4,CALC_Symptomatic_Test_Demand!$B$16:$B$164,0))</f>
        <v>17827.532477406734</v>
      </c>
      <c r="BE63" s="119">
        <f>INDEX(CALC_Symptomatic_Test_Demand!$K$16:$K$164,MATCH(BE$4,CALC_Symptomatic_Test_Demand!$B$16:$B$164,0))</f>
        <v>18311.203116118875</v>
      </c>
      <c r="BF63" s="119">
        <f>INDEX(CALC_Symptomatic_Test_Demand!$K$16:$K$164,MATCH(BF$4,CALC_Symptomatic_Test_Demand!$B$16:$B$164,0))</f>
        <v>19116.025739204506</v>
      </c>
      <c r="BG63" s="119">
        <f>INDEX(CALC_Symptomatic_Test_Demand!$K$16:$K$164,MATCH(BG$4,CALC_Symptomatic_Test_Demand!$B$16:$B$164,0))</f>
        <v>19888.041506962527</v>
      </c>
      <c r="BH63" s="119">
        <f>INDEX(CALC_Symptomatic_Test_Demand!$K$16:$K$164,MATCH(BH$4,CALC_Symptomatic_Test_Demand!$B$16:$B$164,0))</f>
        <v>20494.342753491906</v>
      </c>
      <c r="BI63" s="119">
        <f>INDEX(CALC_Symptomatic_Test_Demand!$K$16:$K$164,MATCH(BI$4,CALC_Symptomatic_Test_Demand!$B$16:$B$164,0))</f>
        <v>21148.345706940421</v>
      </c>
      <c r="BJ63" s="119">
        <f>INDEX(CALC_Symptomatic_Test_Demand!$K$16:$K$164,MATCH(BJ$4,CALC_Symptomatic_Test_Demand!$B$16:$B$164,0))</f>
        <v>21774.519115556905</v>
      </c>
      <c r="BK63" s="119">
        <f>INDEX(CALC_Symptomatic_Test_Demand!$K$16:$K$164,MATCH(BK$4,CALC_Symptomatic_Test_Demand!$B$16:$B$164,0))</f>
        <v>22373.119525220282</v>
      </c>
      <c r="BL63" s="119">
        <f>INDEX(CALC_Symptomatic_Test_Demand!$K$16:$K$164,MATCH(BL$4,CALC_Symptomatic_Test_Demand!$B$16:$B$164,0))</f>
        <v>22956.73069906007</v>
      </c>
      <c r="BM63" s="119">
        <f>INDEX(CALC_Symptomatic_Test_Demand!$K$16:$K$164,MATCH(BM$4,CALC_Symptomatic_Test_Demand!$B$16:$B$164,0))</f>
        <v>23495.338139217452</v>
      </c>
      <c r="BN63" s="119">
        <f>INDEX(CALC_Symptomatic_Test_Demand!$K$16:$K$164,MATCH(BN$4,CALC_Symptomatic_Test_Demand!$B$16:$B$164,0))</f>
        <v>24033.942492031711</v>
      </c>
      <c r="BO63" s="119">
        <f>INDEX(CALC_Symptomatic_Test_Demand!$K$16:$K$164,MATCH(BO$4,CALC_Symptomatic_Test_Demand!$B$16:$B$164,0))</f>
        <v>24570.902735861022</v>
      </c>
      <c r="BP63" s="119">
        <f>INDEX(CALC_Symptomatic_Test_Demand!$K$16:$K$164,MATCH(BP$4,CALC_Symptomatic_Test_Demand!$B$16:$B$164,0))</f>
        <v>25098.917292306054</v>
      </c>
      <c r="BQ63" s="119">
        <f>INDEX(CALC_Symptomatic_Test_Demand!$K$16:$K$164,MATCH(BQ$4,CALC_Symptomatic_Test_Demand!$B$16:$B$164,0))</f>
        <v>25607.330849333353</v>
      </c>
      <c r="BR63" s="119">
        <f>INDEX(CALC_Symptomatic_Test_Demand!$K$16:$K$164,MATCH(BR$4,CALC_Symptomatic_Test_Demand!$B$16:$B$164,0))</f>
        <v>26127.142376196363</v>
      </c>
      <c r="BS63" s="119">
        <f>INDEX(CALC_Symptomatic_Test_Demand!$K$16:$K$164,MATCH(BS$4,CALC_Symptomatic_Test_Demand!$B$16:$B$164,0))</f>
        <v>26620.722706648663</v>
      </c>
      <c r="BT63" s="119">
        <f>INDEX(CALC_Symptomatic_Test_Demand!$K$16:$K$164,MATCH(BT$4,CALC_Symptomatic_Test_Demand!$B$16:$B$164,0))</f>
        <v>27129.357238135923</v>
      </c>
      <c r="BU63" s="119">
        <f>INDEX(CALC_Symptomatic_Test_Demand!$K$16:$K$164,MATCH(BU$4,CALC_Symptomatic_Test_Demand!$B$16:$B$164,0))</f>
        <v>27605.577412010527</v>
      </c>
      <c r="BV63" s="119">
        <f>INDEX(CALC_Symptomatic_Test_Demand!$K$16:$K$164,MATCH(BV$4,CALC_Symptomatic_Test_Demand!$B$16:$B$164,0))</f>
        <v>28090.505723416387</v>
      </c>
      <c r="BW63" s="119">
        <f>INDEX(CALC_Symptomatic_Test_Demand!$K$16:$K$164,MATCH(BW$4,CALC_Symptomatic_Test_Demand!$B$16:$B$164,0))</f>
        <v>28544.121847578826</v>
      </c>
      <c r="BX63" s="119">
        <f>INDEX(CALC_Symptomatic_Test_Demand!$K$16:$K$164,MATCH(BX$4,CALC_Symptomatic_Test_Demand!$B$16:$B$164,0))</f>
        <v>29000.568286799538</v>
      </c>
      <c r="BY63" s="119">
        <f>INDEX(CALC_Symptomatic_Test_Demand!$K$16:$K$164,MATCH(BY$4,CALC_Symptomatic_Test_Demand!$B$16:$B$164,0))</f>
        <v>29403.679332227803</v>
      </c>
      <c r="BZ63" s="119">
        <f>INDEX(CALC_Symptomatic_Test_Demand!$K$16:$K$164,MATCH(BZ$4,CALC_Symptomatic_Test_Demand!$B$16:$B$164,0))</f>
        <v>29784.68284279999</v>
      </c>
      <c r="CA63" s="119">
        <f>INDEX(CALC_Symptomatic_Test_Demand!$K$16:$K$164,MATCH(CA$4,CALC_Symptomatic_Test_Demand!$B$16:$B$164,0))</f>
        <v>30145.066232643625</v>
      </c>
      <c r="CB63" s="119">
        <f>INDEX(CALC_Symptomatic_Test_Demand!$K$16:$K$164,MATCH(CB$4,CALC_Symptomatic_Test_Demand!$B$16:$B$164,0))</f>
        <v>30455.47618573565</v>
      </c>
      <c r="CC63" s="119">
        <f>INDEX(CALC_Symptomatic_Test_Demand!$K$16:$K$164,MATCH(CC$4,CALC_Symptomatic_Test_Demand!$B$16:$B$164,0))</f>
        <v>30717.131078014419</v>
      </c>
      <c r="CD63" s="119">
        <f>INDEX(CALC_Symptomatic_Test_Demand!$K$16:$K$164,MATCH(CD$4,CALC_Symptomatic_Test_Demand!$B$16:$B$164,0))</f>
        <v>30847.432285595241</v>
      </c>
      <c r="CE63" s="119">
        <f>INDEX(CALC_Symptomatic_Test_Demand!$K$16:$K$164,MATCH(CE$4,CALC_Symptomatic_Test_Demand!$B$16:$B$164,0))</f>
        <v>30900.618745382908</v>
      </c>
      <c r="CF63" s="119">
        <f>INDEX(CALC_Symptomatic_Test_Demand!$K$16:$K$164,MATCH(CF$4,CALC_Symptomatic_Test_Demand!$B$16:$B$164,0))</f>
        <v>30797.007281922513</v>
      </c>
      <c r="CG63" s="119">
        <f>INDEX(CALC_Symptomatic_Test_Demand!$K$16:$K$164,MATCH(CG$4,CALC_Symptomatic_Test_Demand!$B$16:$B$164,0))</f>
        <v>30606.626112440048</v>
      </c>
      <c r="CH63" s="119">
        <f>INDEX(CALC_Symptomatic_Test_Demand!$K$16:$K$164,MATCH(CH$4,CALC_Symptomatic_Test_Demand!$B$16:$B$164,0))</f>
        <v>30332.696241691014</v>
      </c>
      <c r="CI63" s="119">
        <f>INDEX(CALC_Symptomatic_Test_Demand!$K$16:$K$164,MATCH(CI$4,CALC_Symptomatic_Test_Demand!$B$16:$B$164,0))</f>
        <v>30115.497804204133</v>
      </c>
      <c r="CJ63" s="119">
        <f>INDEX(CALC_Symptomatic_Test_Demand!$K$16:$K$164,MATCH(CJ$4,CALC_Symptomatic_Test_Demand!$B$16:$B$164,0))</f>
        <v>29898.299366717252</v>
      </c>
      <c r="CK63" s="119">
        <f>INDEX(CALC_Symptomatic_Test_Demand!$K$16:$K$164,MATCH(CK$4,CALC_Symptomatic_Test_Demand!$B$16:$B$164,0))</f>
        <v>29681.100929230368</v>
      </c>
      <c r="CL63" s="119">
        <f>INDEX(CALC_Symptomatic_Test_Demand!$K$16:$K$164,MATCH(CL$4,CALC_Symptomatic_Test_Demand!$B$16:$B$164,0))</f>
        <v>29463.902491743487</v>
      </c>
      <c r="CM63" s="119">
        <f>INDEX(CALC_Symptomatic_Test_Demand!$K$16:$K$164,MATCH(CM$4,CALC_Symptomatic_Test_Demand!$B$16:$B$164,0))</f>
        <v>29246.704054256606</v>
      </c>
      <c r="CN63" s="119">
        <f>INDEX(CALC_Symptomatic_Test_Demand!$K$16:$K$164,MATCH(CN$4,CALC_Symptomatic_Test_Demand!$B$16:$B$164,0))</f>
        <v>29029.505616769726</v>
      </c>
    </row>
    <row r="64" spans="1:92">
      <c r="A64" s="98" t="s">
        <v>87</v>
      </c>
      <c r="B64" s="98" t="s">
        <v>46</v>
      </c>
      <c r="C64" s="98" t="s">
        <v>67</v>
      </c>
      <c r="D64" s="98" t="s">
        <v>74</v>
      </c>
      <c r="E64" s="98" t="s">
        <v>88</v>
      </c>
      <c r="F64" s="98">
        <v>0</v>
      </c>
      <c r="G64" s="98">
        <v>1</v>
      </c>
      <c r="H64" s="119" t="e">
        <f>INDEX(#REF!,MATCH(H$4,#REF!,0))-H63</f>
        <v>#REF!</v>
      </c>
      <c r="I64" s="119" t="e">
        <f>INDEX(#REF!,MATCH(I$4,#REF!,0))-I63</f>
        <v>#REF!</v>
      </c>
      <c r="J64" s="119" t="e">
        <f>INDEX(#REF!,MATCH(J$4,#REF!,0))-J63</f>
        <v>#REF!</v>
      </c>
      <c r="K64" s="119" t="e">
        <f>INDEX(#REF!,MATCH(K$4,#REF!,0))-K63</f>
        <v>#REF!</v>
      </c>
      <c r="L64" s="119" t="e">
        <f>INDEX(#REF!,MATCH(L$4,#REF!,0))-L63</f>
        <v>#REF!</v>
      </c>
      <c r="M64" s="119" t="e">
        <f>INDEX(#REF!,MATCH(M$4,#REF!,0))-M63</f>
        <v>#REF!</v>
      </c>
      <c r="N64" s="119" t="e">
        <f>INDEX(#REF!,MATCH(N$4,#REF!,0))-N63</f>
        <v>#REF!</v>
      </c>
      <c r="O64" s="119" t="e">
        <f>INDEX(#REF!,MATCH(O$4,#REF!,0))-O63</f>
        <v>#REF!</v>
      </c>
      <c r="P64" s="119" t="e">
        <f>INDEX(#REF!,MATCH(P$4,#REF!,0))-P63</f>
        <v>#REF!</v>
      </c>
      <c r="Q64" s="119" t="e">
        <f>INDEX(#REF!,MATCH(Q$4,#REF!,0))-Q63</f>
        <v>#REF!</v>
      </c>
      <c r="R64" s="119" t="e">
        <f>INDEX(#REF!,MATCH(R$4,#REF!,0))-R63</f>
        <v>#REF!</v>
      </c>
      <c r="S64" s="119" t="e">
        <f>INDEX(#REF!,MATCH(S$4,#REF!,0))-S63</f>
        <v>#REF!</v>
      </c>
      <c r="T64" s="119" t="e">
        <f>INDEX(#REF!,MATCH(T$4,#REF!,0))-T63</f>
        <v>#REF!</v>
      </c>
      <c r="U64" s="119" t="e">
        <f>INDEX(#REF!,MATCH(U$4,#REF!,0))-U63</f>
        <v>#REF!</v>
      </c>
      <c r="V64" s="119" t="e">
        <f>INDEX(#REF!,MATCH(V$4,#REF!,0))-V63</f>
        <v>#REF!</v>
      </c>
      <c r="W64" s="119" t="e">
        <f>INDEX(#REF!,MATCH(W$4,#REF!,0))-W63</f>
        <v>#REF!</v>
      </c>
      <c r="X64" s="119" t="e">
        <f>INDEX(#REF!,MATCH(X$4,#REF!,0))-X63</f>
        <v>#REF!</v>
      </c>
      <c r="Y64" s="119" t="e">
        <f>INDEX(#REF!,MATCH(Y$4,#REF!,0))-Y63</f>
        <v>#REF!</v>
      </c>
      <c r="Z64" s="119" t="e">
        <f>INDEX(#REF!,MATCH(Z$4,#REF!,0))-Z63</f>
        <v>#REF!</v>
      </c>
      <c r="AA64" s="119" t="e">
        <f>INDEX(#REF!,MATCH(AA$4,#REF!,0))-AA63</f>
        <v>#REF!</v>
      </c>
      <c r="AB64" s="119" t="e">
        <f>INDEX(#REF!,MATCH(AB$4,#REF!,0))-AB63</f>
        <v>#REF!</v>
      </c>
      <c r="AC64" s="119" t="e">
        <f>INDEX(#REF!,MATCH(AC$4,#REF!,0))-AC63</f>
        <v>#REF!</v>
      </c>
      <c r="AD64" s="119" t="e">
        <f>INDEX(#REF!,MATCH(AD$4,#REF!,0))-AD63</f>
        <v>#REF!</v>
      </c>
      <c r="AE64" s="119" t="e">
        <f>INDEX(#REF!,MATCH(AE$4,#REF!,0))-AE63</f>
        <v>#REF!</v>
      </c>
      <c r="AF64" s="119" t="e">
        <f>INDEX(#REF!,MATCH(AF$4,#REF!,0))-AF63</f>
        <v>#REF!</v>
      </c>
      <c r="AG64" s="119" t="e">
        <f>INDEX(#REF!,MATCH(AG$4,#REF!,0))-AG63</f>
        <v>#REF!</v>
      </c>
      <c r="AH64" s="119" t="e">
        <f>INDEX(#REF!,MATCH(AH$4,#REF!,0))-AH63</f>
        <v>#REF!</v>
      </c>
      <c r="AI64" s="119" t="e">
        <f>INDEX(#REF!,MATCH(AI$4,#REF!,0))-AI63</f>
        <v>#REF!</v>
      </c>
      <c r="AJ64" s="119" t="e">
        <f>INDEX(#REF!,MATCH(AJ$4,#REF!,0))-AJ63</f>
        <v>#REF!</v>
      </c>
      <c r="AK64" s="119" t="e">
        <f>INDEX(#REF!,MATCH(AK$4,#REF!,0))-AK63</f>
        <v>#REF!</v>
      </c>
      <c r="AL64" s="119" t="e">
        <f>INDEX(#REF!,MATCH(AL$4,#REF!,0))-AL63</f>
        <v>#REF!</v>
      </c>
      <c r="AM64" s="119" t="e">
        <f>INDEX(#REF!,MATCH(AM$4,#REF!,0))-AM63</f>
        <v>#REF!</v>
      </c>
      <c r="AN64" s="119" t="e">
        <f>INDEX(#REF!,MATCH(AN$4,#REF!,0))-AN63</f>
        <v>#REF!</v>
      </c>
      <c r="AO64" s="119" t="e">
        <f>INDEX(#REF!,MATCH(AO$4,#REF!,0))-AO63</f>
        <v>#REF!</v>
      </c>
      <c r="AP64" s="119" t="e">
        <f>INDEX(#REF!,MATCH(AP$4,#REF!,0))-AP63</f>
        <v>#REF!</v>
      </c>
      <c r="AQ64" s="119" t="e">
        <f>INDEX(#REF!,MATCH(AQ$4,#REF!,0))-AQ63</f>
        <v>#REF!</v>
      </c>
      <c r="AR64" s="119" t="e">
        <f>INDEX(#REF!,MATCH(AR$4,#REF!,0))-AR63</f>
        <v>#REF!</v>
      </c>
      <c r="AS64" s="119" t="e">
        <f>INDEX(#REF!,MATCH(AS$4,#REF!,0))-AS63</f>
        <v>#REF!</v>
      </c>
      <c r="AT64" s="119" t="e">
        <f>INDEX(#REF!,MATCH(AT$4,#REF!,0))-AT63</f>
        <v>#REF!</v>
      </c>
      <c r="AU64" s="119" t="e">
        <f>INDEX(#REF!,MATCH(AU$4,#REF!,0))-AU63</f>
        <v>#REF!</v>
      </c>
      <c r="AV64" s="119" t="e">
        <f>INDEX(#REF!,MATCH(AV$4,#REF!,0))-AV63</f>
        <v>#REF!</v>
      </c>
      <c r="AW64" s="119">
        <f>INDEX(CALC_Symptomatic_Test_Demand!$M$16:$M$164,MATCH(AW$4,CALC_Symptomatic_Test_Demand!$B$16:$B$164,0))-AW23</f>
        <v>0</v>
      </c>
      <c r="AX64" s="119">
        <f>INDEX(CALC_Symptomatic_Test_Demand!$M$16:$M$164,MATCH(AX$4,CALC_Symptomatic_Test_Demand!$B$16:$B$164,0))-AX23</f>
        <v>353.31739275215295</v>
      </c>
      <c r="AY64" s="119">
        <f>INDEX(CALC_Symptomatic_Test_Demand!$M$16:$M$164,MATCH(AY$4,CALC_Symptomatic_Test_Demand!$B$16:$B$164,0))-AY23</f>
        <v>211.85874388993943</v>
      </c>
      <c r="AZ64" s="119">
        <f>INDEX(CALC_Symptomatic_Test_Demand!$M$16:$M$164,MATCH(AZ$4,CALC_Symptomatic_Test_Demand!$B$16:$B$164,0))-AZ23</f>
        <v>107.98035348624762</v>
      </c>
      <c r="BA64" s="119">
        <f>INDEX(CALC_Symptomatic_Test_Demand!$M$16:$M$164,MATCH(BA$4,CALC_Symptomatic_Test_Demand!$B$16:$B$164,0))-BA23</f>
        <v>486.05486175512124</v>
      </c>
      <c r="BB64" s="119">
        <f>INDEX(CALC_Symptomatic_Test_Demand!$M$16:$M$164,MATCH(BB$4,CALC_Symptomatic_Test_Demand!$B$16:$B$164,0))-BB23</f>
        <v>698.08731418974639</v>
      </c>
      <c r="BC64" s="119">
        <f>INDEX(CALC_Symptomatic_Test_Demand!$M$16:$M$164,MATCH(BC$4,CALC_Symptomatic_Test_Demand!$B$16:$B$164,0))-BC23</f>
        <v>837.07424984408135</v>
      </c>
      <c r="BD64" s="119">
        <f>INDEX(CALC_Symptomatic_Test_Demand!$M$16:$M$164,MATCH(BD$4,CALC_Symptomatic_Test_Demand!$B$16:$B$164,0))-BD23</f>
        <v>952.17462065684231</v>
      </c>
      <c r="BE64" s="119">
        <f>INDEX(CALC_Symptomatic_Test_Demand!$M$16:$M$164,MATCH(BE$4,CALC_Symptomatic_Test_Demand!$B$16:$B$164,0))-BE23</f>
        <v>1104.2432176332404</v>
      </c>
      <c r="BF64" s="119">
        <f>INDEX(CALC_Symptomatic_Test_Demand!$M$16:$M$164,MATCH(BF$4,CALC_Symptomatic_Test_Demand!$B$16:$B$164,0))-BF23</f>
        <v>1004.2675379765933</v>
      </c>
      <c r="BG64" s="119">
        <f>INDEX(CALC_Symptomatic_Test_Demand!$M$16:$M$164,MATCH(BG$4,CALC_Symptomatic_Test_Demand!$B$16:$B$164,0))-BG23</f>
        <v>971.04484283077545</v>
      </c>
      <c r="BH64" s="119">
        <f>INDEX(CALC_Symptomatic_Test_Demand!$M$16:$M$164,MATCH(BH$4,CALC_Symptomatic_Test_Demand!$B$16:$B$164,0))-BH23</f>
        <v>1075.3962432076114</v>
      </c>
      <c r="BI64" s="119">
        <f>INDEX(CALC_Symptomatic_Test_Demand!$M$16:$M$164,MATCH(BI$4,CALC_Symptomatic_Test_Demand!$B$16:$B$164,0))-BI23</f>
        <v>1160.2336990787589</v>
      </c>
      <c r="BJ64" s="119">
        <f>INDEX(CALC_Symptomatic_Test_Demand!$M$16:$M$164,MATCH(BJ$4,CALC_Symptomatic_Test_Demand!$B$16:$B$164,0))-BJ23</f>
        <v>1332.0605847376974</v>
      </c>
      <c r="BK64" s="119">
        <f>INDEX(CALC_Symptomatic_Test_Demand!$M$16:$M$164,MATCH(BK$4,CALC_Symptomatic_Test_Demand!$B$16:$B$164,0))-BK23</f>
        <v>1536.9298183047249</v>
      </c>
      <c r="BL64" s="119">
        <f>INDEX(CALC_Symptomatic_Test_Demand!$M$16:$M$164,MATCH(BL$4,CALC_Symptomatic_Test_Demand!$B$16:$B$164,0))-BL23</f>
        <v>1752.64873545097</v>
      </c>
      <c r="BM64" s="119">
        <f>INDEX(CALC_Symptomatic_Test_Demand!$M$16:$M$164,MATCH(BM$4,CALC_Symptomatic_Test_Demand!$B$16:$B$164,0))-BM23</f>
        <v>2004.1917795690097</v>
      </c>
      <c r="BN64" s="119">
        <f>INDEX(CALC_Symptomatic_Test_Demand!$M$16:$M$164,MATCH(BN$4,CALC_Symptomatic_Test_Demand!$B$16:$B$164,0))-BN23</f>
        <v>2269.9287451816963</v>
      </c>
      <c r="BO64" s="119">
        <f>INDEX(CALC_Symptomatic_Test_Demand!$M$16:$M$164,MATCH(BO$4,CALC_Symptomatic_Test_Demand!$B$16:$B$164,0))-BO23</f>
        <v>2530.181915559464</v>
      </c>
      <c r="BP64" s="119">
        <f>INDEX(CALC_Symptomatic_Test_Demand!$M$16:$M$164,MATCH(BP$4,CALC_Symptomatic_Test_Demand!$B$16:$B$164,0))-BP23</f>
        <v>2801.356368096589</v>
      </c>
      <c r="BQ64" s="119">
        <f>INDEX(CALC_Symptomatic_Test_Demand!$M$16:$M$164,MATCH(BQ$4,CALC_Symptomatic_Test_Demand!$B$16:$B$164,0))-BQ23</f>
        <v>3062.9713324291261</v>
      </c>
      <c r="BR64" s="119">
        <f>INDEX(CALC_Symptomatic_Test_Demand!$M$16:$M$164,MATCH(BR$4,CALC_Symptomatic_Test_Demand!$B$16:$B$164,0))-BR23</f>
        <v>3289.9394423041813</v>
      </c>
      <c r="BS64" s="119">
        <f>INDEX(CALC_Symptomatic_Test_Demand!$M$16:$M$164,MATCH(BS$4,CALC_Symptomatic_Test_Demand!$B$16:$B$164,0))-BS23</f>
        <v>3506.519062379255</v>
      </c>
      <c r="BT64" s="119">
        <f>INDEX(CALC_Symptomatic_Test_Demand!$M$16:$M$164,MATCH(BT$4,CALC_Symptomatic_Test_Demand!$B$16:$B$164,0))-BT23</f>
        <v>3703.1190760098107</v>
      </c>
      <c r="BU64" s="119">
        <f>INDEX(CALC_Symptomatic_Test_Demand!$M$16:$M$164,MATCH(BU$4,CALC_Symptomatic_Test_Demand!$B$16:$B$164,0))-BU23</f>
        <v>3919.9926186517951</v>
      </c>
      <c r="BV64" s="119">
        <f>INDEX(CALC_Symptomatic_Test_Demand!$M$16:$M$164,MATCH(BV$4,CALC_Symptomatic_Test_Demand!$B$16:$B$164,0))-BV23</f>
        <v>4076.4185004209903</v>
      </c>
      <c r="BW64" s="119">
        <f>INDEX(CALC_Symptomatic_Test_Demand!$M$16:$M$164,MATCH(BW$4,CALC_Symptomatic_Test_Demand!$B$16:$B$164,0))-BW23</f>
        <v>4253.1774831792063</v>
      </c>
      <c r="BX64" s="119">
        <f>INDEX(CALC_Symptomatic_Test_Demand!$M$16:$M$164,MATCH(BX$4,CALC_Symptomatic_Test_Demand!$B$16:$B$164,0))-BX23</f>
        <v>4414.0472128077854</v>
      </c>
      <c r="BY64" s="119">
        <f>INDEX(CALC_Symptomatic_Test_Demand!$M$16:$M$164,MATCH(BY$4,CALC_Symptomatic_Test_Demand!$B$16:$B$164,0))-BY23</f>
        <v>4594.1265780402464</v>
      </c>
      <c r="BZ64" s="119">
        <f>INDEX(CALC_Symptomatic_Test_Demand!$M$16:$M$164,MATCH(BZ$4,CALC_Symptomatic_Test_Demand!$B$16:$B$164,0))-BZ23</f>
        <v>4778.7404487723434</v>
      </c>
      <c r="CA64" s="119">
        <f>INDEX(CALC_Symptomatic_Test_Demand!$M$16:$M$164,MATCH(CA$4,CALC_Symptomatic_Test_Demand!$B$16:$B$164,0))-CA23</f>
        <v>4918.8257194737998</v>
      </c>
      <c r="CB64" s="119">
        <f>INDEX(CALC_Symptomatic_Test_Demand!$M$16:$M$164,MATCH(CB$4,CALC_Symptomatic_Test_Demand!$B$16:$B$164,0))-CB23</f>
        <v>5102.1138487435601</v>
      </c>
      <c r="CC64" s="119">
        <f>INDEX(CALC_Symptomatic_Test_Demand!$M$16:$M$164,MATCH(CC$4,CALC_Symptomatic_Test_Demand!$B$16:$B$164,0))-CC23</f>
        <v>5355.63899264676</v>
      </c>
      <c r="CD64" s="119">
        <f>INDEX(CALC_Symptomatic_Test_Demand!$M$16:$M$164,MATCH(CD$4,CALC_Symptomatic_Test_Demand!$B$16:$B$164,0))-CD23</f>
        <v>5642.212702519013</v>
      </c>
      <c r="CE64" s="119">
        <f>INDEX(CALC_Symptomatic_Test_Demand!$M$16:$M$164,MATCH(CE$4,CALC_Symptomatic_Test_Demand!$B$16:$B$164,0))-CE23</f>
        <v>6064.5779468032233</v>
      </c>
      <c r="CF64" s="119">
        <f>INDEX(CALC_Symptomatic_Test_Demand!$M$16:$M$164,MATCH(CF$4,CALC_Symptomatic_Test_Demand!$B$16:$B$164,0))-CF23</f>
        <v>6573.2494483033988</v>
      </c>
      <c r="CG64" s="119">
        <f>INDEX(CALC_Symptomatic_Test_Demand!$M$16:$M$164,MATCH(CG$4,CALC_Symptomatic_Test_Demand!$B$16:$B$164,0))-CG23</f>
        <v>7193.5757831041337</v>
      </c>
      <c r="CH64" s="119">
        <f>INDEX(CALC_Symptomatic_Test_Demand!$M$16:$M$164,MATCH(CH$4,CALC_Symptomatic_Test_Demand!$B$16:$B$164,0))-CH23</f>
        <v>7899.9376057404261</v>
      </c>
      <c r="CI64" s="119">
        <f>INDEX(CALC_Symptomatic_Test_Demand!$M$16:$M$164,MATCH(CI$4,CALC_Symptomatic_Test_Demand!$B$16:$B$164,0))-CI23</f>
        <v>7741.9388536256156</v>
      </c>
      <c r="CJ64" s="119">
        <f>INDEX(CALC_Symptomatic_Test_Demand!$M$16:$M$164,MATCH(CJ$4,CALC_Symptomatic_Test_Demand!$B$16:$B$164,0))-CJ23</f>
        <v>7583.9401015108051</v>
      </c>
      <c r="CK64" s="119">
        <f>INDEX(CALC_Symptomatic_Test_Demand!$M$16:$M$164,MATCH(CK$4,CALC_Symptomatic_Test_Demand!$B$16:$B$164,0))-CK23</f>
        <v>7425.9413493959983</v>
      </c>
      <c r="CL64" s="119">
        <f>INDEX(CALC_Symptomatic_Test_Demand!$M$16:$M$164,MATCH(CL$4,CALC_Symptomatic_Test_Demand!$B$16:$B$164,0))-CL23</f>
        <v>7267.942597281195</v>
      </c>
      <c r="CM64" s="119">
        <f>INDEX(CALC_Symptomatic_Test_Demand!$M$16:$M$164,MATCH(CM$4,CALC_Symptomatic_Test_Demand!$B$16:$B$164,0))-CM23</f>
        <v>7109.9438451663846</v>
      </c>
      <c r="CN64" s="119">
        <f>INDEX(CALC_Symptomatic_Test_Demand!$M$16:$M$164,MATCH(CN$4,CALC_Symptomatic_Test_Demand!$B$16:$B$164,0))-CN23</f>
        <v>6951.9450930515741</v>
      </c>
    </row>
    <row r="65" spans="1:92">
      <c r="A65" s="98" t="s">
        <v>87</v>
      </c>
      <c r="B65" s="98" t="s">
        <v>45</v>
      </c>
      <c r="C65" s="98" t="s">
        <v>67</v>
      </c>
      <c r="D65" s="98" t="s">
        <v>74</v>
      </c>
      <c r="E65" s="98" t="s">
        <v>88</v>
      </c>
      <c r="F65" s="98">
        <v>0</v>
      </c>
      <c r="G65" s="98">
        <v>1</v>
      </c>
      <c r="H65" s="119" t="e">
        <f>INDEX(#REF!,MATCH(H$4,#REF!,0))-H64-H63</f>
        <v>#REF!</v>
      </c>
      <c r="I65" s="119" t="e">
        <f>INDEX(#REF!,MATCH(I$4,#REF!,0))-I64-I63</f>
        <v>#REF!</v>
      </c>
      <c r="J65" s="119" t="e">
        <f>INDEX(#REF!,MATCH(J$4,#REF!,0))-J64-J63</f>
        <v>#REF!</v>
      </c>
      <c r="K65" s="119" t="e">
        <f>INDEX(#REF!,MATCH(K$4,#REF!,0))-K64-K63</f>
        <v>#REF!</v>
      </c>
      <c r="L65" s="119" t="e">
        <f>INDEX(#REF!,MATCH(L$4,#REF!,0))-L64-L63</f>
        <v>#REF!</v>
      </c>
      <c r="M65" s="119" t="e">
        <f>INDEX(#REF!,MATCH(M$4,#REF!,0))-M64-M63</f>
        <v>#REF!</v>
      </c>
      <c r="N65" s="119" t="e">
        <f>INDEX(#REF!,MATCH(N$4,#REF!,0))-N64-N63</f>
        <v>#REF!</v>
      </c>
      <c r="O65" s="119" t="e">
        <f>INDEX(#REF!,MATCH(O$4,#REF!,0))-O64-O63</f>
        <v>#REF!</v>
      </c>
      <c r="P65" s="119" t="e">
        <f>INDEX(#REF!,MATCH(P$4,#REF!,0))-P64-P63</f>
        <v>#REF!</v>
      </c>
      <c r="Q65" s="119" t="e">
        <f>INDEX(#REF!,MATCH(Q$4,#REF!,0))-Q64-Q63</f>
        <v>#REF!</v>
      </c>
      <c r="R65" s="119" t="e">
        <f>INDEX(#REF!,MATCH(R$4,#REF!,0))-R64-R63</f>
        <v>#REF!</v>
      </c>
      <c r="S65" s="119" t="e">
        <f>INDEX(#REF!,MATCH(S$4,#REF!,0))-S64-S63</f>
        <v>#REF!</v>
      </c>
      <c r="T65" s="119" t="e">
        <f>INDEX(#REF!,MATCH(T$4,#REF!,0))-T64-T63</f>
        <v>#REF!</v>
      </c>
      <c r="U65" s="119" t="e">
        <f>INDEX(#REF!,MATCH(U$4,#REF!,0))-U64-U63</f>
        <v>#REF!</v>
      </c>
      <c r="V65" s="119" t="e">
        <f>INDEX(#REF!,MATCH(V$4,#REF!,0))-V64-V63</f>
        <v>#REF!</v>
      </c>
      <c r="W65" s="119" t="e">
        <f>INDEX(#REF!,MATCH(W$4,#REF!,0))-W64-W63</f>
        <v>#REF!</v>
      </c>
      <c r="X65" s="119" t="e">
        <f>INDEX(#REF!,MATCH(X$4,#REF!,0))-X64-X63</f>
        <v>#REF!</v>
      </c>
      <c r="Y65" s="119" t="e">
        <f>INDEX(#REF!,MATCH(Y$4,#REF!,0))-Y64-Y63</f>
        <v>#REF!</v>
      </c>
      <c r="Z65" s="119" t="e">
        <f>INDEX(#REF!,MATCH(Z$4,#REF!,0))-Z64-Z63</f>
        <v>#REF!</v>
      </c>
      <c r="AA65" s="119" t="e">
        <f>INDEX(#REF!,MATCH(AA$4,#REF!,0))-AA64-AA63</f>
        <v>#REF!</v>
      </c>
      <c r="AB65" s="119" t="e">
        <f>INDEX(#REF!,MATCH(AB$4,#REF!,0))-AB63-AB64</f>
        <v>#REF!</v>
      </c>
      <c r="AC65" s="119" t="e">
        <f>INDEX(#REF!,MATCH(AC$4,#REF!,0))-AC63-AC64</f>
        <v>#REF!</v>
      </c>
      <c r="AD65" s="119" t="e">
        <f>INDEX(#REF!,MATCH(AD$4,#REF!,0))-AD63-AD64</f>
        <v>#REF!</v>
      </c>
      <c r="AE65" s="119" t="e">
        <f>INDEX(#REF!,MATCH(AE$4,#REF!,0))-AE63-AE64</f>
        <v>#REF!</v>
      </c>
      <c r="AF65" s="119" t="e">
        <f>INDEX(#REF!,MATCH(AF$4,#REF!,0))-AF63-AF64</f>
        <v>#REF!</v>
      </c>
      <c r="AG65" s="119" t="e">
        <f>INDEX(#REF!,MATCH(AG$4,#REF!,0))-AG63-AG64</f>
        <v>#REF!</v>
      </c>
      <c r="AH65" s="119" t="e">
        <f>INDEX(#REF!,MATCH(AH$4,#REF!,0))-AH63-AH64</f>
        <v>#REF!</v>
      </c>
      <c r="AI65" s="119" t="e">
        <f>INDEX(#REF!,MATCH(AI$4,#REF!,0))-AI63-AI64</f>
        <v>#REF!</v>
      </c>
      <c r="AJ65" s="119" t="e">
        <f>INDEX(#REF!,MATCH(AJ$4,#REF!,0))-AJ63-AJ64</f>
        <v>#REF!</v>
      </c>
      <c r="AK65" s="119" t="e">
        <f>INDEX(#REF!,MATCH(AK$4,#REF!,0))-AK63-AK64</f>
        <v>#REF!</v>
      </c>
      <c r="AL65" s="119" t="e">
        <f>INDEX(#REF!,MATCH(AL$4,#REF!,0))-AL63-AL64</f>
        <v>#REF!</v>
      </c>
      <c r="AM65" s="119" t="e">
        <f>INDEX(#REF!,MATCH(AM$4,#REF!,0))-AM63-AM64</f>
        <v>#REF!</v>
      </c>
      <c r="AN65" s="119" t="e">
        <f>INDEX(#REF!,MATCH(AN$4,#REF!,0))-AN63-AN64</f>
        <v>#REF!</v>
      </c>
      <c r="AO65" s="119" t="e">
        <f>INDEX(#REF!,MATCH(AO$4,#REF!,0))-AO63-AO64</f>
        <v>#REF!</v>
      </c>
      <c r="AP65" s="119" t="e">
        <f>INDEX(#REF!,MATCH(AP$4,#REF!,0))-AP63-AP64</f>
        <v>#REF!</v>
      </c>
      <c r="AQ65" s="119" t="e">
        <f>INDEX(#REF!,MATCH(AQ$4,#REF!,0))-AQ63-AQ64</f>
        <v>#REF!</v>
      </c>
      <c r="AR65" s="119" t="e">
        <f>INDEX(#REF!,MATCH(AR$4,#REF!,0))-AR63-AR64</f>
        <v>#REF!</v>
      </c>
      <c r="AS65" s="119" t="e">
        <f>INDEX(#REF!,MATCH(AS$4,#REF!,0))-AS63-AS64</f>
        <v>#REF!</v>
      </c>
      <c r="AT65" s="119" t="e">
        <f>INDEX(#REF!,MATCH(AT$4,#REF!,0))-AT63-AT64</f>
        <v>#REF!</v>
      </c>
      <c r="AU65" s="119" t="e">
        <f>INDEX(#REF!,MATCH(AU$4,#REF!,0))-AU63-AU64</f>
        <v>#REF!</v>
      </c>
      <c r="AV65" s="119" t="e">
        <f>INDEX(#REF!,MATCH(AV$4,#REF!,0))-AV63-AV64</f>
        <v>#REF!</v>
      </c>
      <c r="AW65" s="119">
        <f>INDEX(CALC_Symptomatic_Test_Demand!$O$16:$O$164,MATCH(AW$4,CALC_Symptomatic_Test_Demand!$B$16:$B$164,0))-AW24-AW23</f>
        <v>0</v>
      </c>
      <c r="AX65" s="119">
        <f>INDEX(CALC_Symptomatic_Test_Demand!$O$16:$O$164,MATCH(AX$4,CALC_Symptomatic_Test_Demand!$B$16:$B$164,0))-AX24-AX23</f>
        <v>109.47268461828753</v>
      </c>
      <c r="AY65" s="119">
        <f>INDEX(CALC_Symptomatic_Test_Demand!$O$16:$O$164,MATCH(AY$4,CALC_Symptomatic_Test_Demand!$B$16:$B$164,0))-AY24-AY23</f>
        <v>29.991368757770033</v>
      </c>
      <c r="AZ65" s="119">
        <f>INDEX(CALC_Symptomatic_Test_Demand!$O$16:$O$164,MATCH(AZ$4,CALC_Symptomatic_Test_Demand!$B$16:$B$164,0))-AZ24-AZ23</f>
        <v>-98.406349078351923</v>
      </c>
      <c r="BA65" s="119">
        <f>INDEX(CALC_Symptomatic_Test_Demand!$O$16:$O$164,MATCH(BA$4,CALC_Symptomatic_Test_Demand!$B$16:$B$164,0))-BA24-BA23</f>
        <v>-230.01549500692636</v>
      </c>
      <c r="BB65" s="119">
        <f>INDEX(CALC_Symptomatic_Test_Demand!$O$16:$O$164,MATCH(BB$4,CALC_Symptomatic_Test_Demand!$B$16:$B$164,0))-BB24-BB23</f>
        <v>-338.92419678892838</v>
      </c>
      <c r="BC65" s="119">
        <f>INDEX(CALC_Symptomatic_Test_Demand!$O$16:$O$164,MATCH(BC$4,CALC_Symptomatic_Test_Demand!$B$16:$B$164,0))-BC24-BC23</f>
        <v>-446.51680830945043</v>
      </c>
      <c r="BD65" s="119">
        <f>INDEX(CALC_Symptomatic_Test_Demand!$O$16:$O$164,MATCH(BD$4,CALC_Symptomatic_Test_Demand!$B$16:$B$164,0))-BD24-BD23</f>
        <v>-622.57370324494696</v>
      </c>
      <c r="BE65" s="119">
        <f>INDEX(CALC_Symptomatic_Test_Demand!$O$16:$O$164,MATCH(BE$4,CALC_Symptomatic_Test_Demand!$B$16:$B$164,0))-BE24-BE23</f>
        <v>-831.80072734892747</v>
      </c>
      <c r="BF65" s="119">
        <f>INDEX(CALC_Symptomatic_Test_Demand!$O$16:$O$164,MATCH(BF$4,CALC_Symptomatic_Test_Demand!$B$16:$B$164,0))-BF24-BF23</f>
        <v>-1096.7191482592279</v>
      </c>
      <c r="BG65" s="119">
        <f>INDEX(CALC_Symptomatic_Test_Demand!$O$16:$O$164,MATCH(BG$4,CALC_Symptomatic_Test_Demand!$B$16:$B$164,0))-BG24-BG23</f>
        <v>-1343.8026133813109</v>
      </c>
      <c r="BH65" s="119">
        <f>INDEX(CALC_Symptomatic_Test_Demand!$O$16:$O$164,MATCH(BH$4,CALC_Symptomatic_Test_Demand!$B$16:$B$164,0))-BH24-BH23</f>
        <v>-1607.4914560198631</v>
      </c>
      <c r="BI65" s="119">
        <f>INDEX(CALC_Symptomatic_Test_Demand!$O$16:$O$164,MATCH(BI$4,CALC_Symptomatic_Test_Demand!$B$16:$B$164,0))-BI24-BI23</f>
        <v>-1797.0041343228077</v>
      </c>
      <c r="BJ65" s="119">
        <f>INDEX(CALC_Symptomatic_Test_Demand!$O$16:$O$164,MATCH(BJ$4,CALC_Symptomatic_Test_Demand!$B$16:$B$164,0))-BJ24-BJ23</f>
        <v>-2210.7312651906068</v>
      </c>
      <c r="BK65" s="119">
        <f>INDEX(CALC_Symptomatic_Test_Demand!$O$16:$O$164,MATCH(BK$4,CALC_Symptomatic_Test_Demand!$B$16:$B$164,0))-BK24-BK23</f>
        <v>-2503.8139814466849</v>
      </c>
      <c r="BL65" s="119">
        <f>INDEX(CALC_Symptomatic_Test_Demand!$O$16:$O$164,MATCH(BL$4,CALC_Symptomatic_Test_Demand!$B$16:$B$164,0))-BL24-BL23</f>
        <v>-2817.5735956049721</v>
      </c>
      <c r="BM65" s="119">
        <f>INDEX(CALC_Symptomatic_Test_Demand!$O$16:$O$164,MATCH(BM$4,CALC_Symptomatic_Test_Demand!$B$16:$B$164,0))-BM24-BM23</f>
        <v>-3094.6665261480266</v>
      </c>
      <c r="BN65" s="119">
        <f>INDEX(CALC_Symptomatic_Test_Demand!$O$16:$O$164,MATCH(BN$4,CALC_Symptomatic_Test_Demand!$B$16:$B$164,0))-BN24-BN23</f>
        <v>-3288.100670695374</v>
      </c>
      <c r="BO65" s="119">
        <f>INDEX(CALC_Symptomatic_Test_Demand!$O$16:$O$164,MATCH(BO$4,CALC_Symptomatic_Test_Demand!$B$16:$B$164,0))-BO24-BO23</f>
        <v>-3354.4403422953801</v>
      </c>
      <c r="BP65" s="119">
        <f>INDEX(CALC_Symptomatic_Test_Demand!$O$16:$O$164,MATCH(BP$4,CALC_Symptomatic_Test_Demand!$B$16:$B$164,0))-BP24-BP23</f>
        <v>-3431.9141678964297</v>
      </c>
      <c r="BQ65" s="119">
        <f>INDEX(CALC_Symptomatic_Test_Demand!$O$16:$O$164,MATCH(BQ$4,CALC_Symptomatic_Test_Demand!$B$16:$B$164,0))-BQ24-BQ23</f>
        <v>-3368.5011365978899</v>
      </c>
      <c r="BR65" s="119">
        <f>INDEX(CALC_Symptomatic_Test_Demand!$O$16:$O$164,MATCH(BR$4,CALC_Symptomatic_Test_Demand!$B$16:$B$164,0))-BR24-BR23</f>
        <v>-3044.6615229914933</v>
      </c>
      <c r="BS65" s="119">
        <f>INDEX(CALC_Symptomatic_Test_Demand!$O$16:$O$164,MATCH(BS$4,CALC_Symptomatic_Test_Demand!$B$16:$B$164,0))-BS24-BS23</f>
        <v>-2724.9293523294036</v>
      </c>
      <c r="BT65" s="119">
        <f>INDEX(CALC_Symptomatic_Test_Demand!$O$16:$O$164,MATCH(BT$4,CALC_Symptomatic_Test_Demand!$B$16:$B$164,0))-BT24-BT23</f>
        <v>-2266.4946875905734</v>
      </c>
      <c r="BU65" s="119">
        <f>INDEX(CALC_Symptomatic_Test_Demand!$O$16:$O$164,MATCH(BU$4,CALC_Symptomatic_Test_Demand!$B$16:$B$164,0))-BU24-BU23</f>
        <v>-1744.8033380795314</v>
      </c>
      <c r="BV65" s="119">
        <f>INDEX(CALC_Symptomatic_Test_Demand!$O$16:$O$164,MATCH(BV$4,CALC_Symptomatic_Test_Demand!$B$16:$B$164,0))-BV24-BV23</f>
        <v>-1110.8267380665056</v>
      </c>
      <c r="BW65" s="119">
        <f>INDEX(CALC_Symptomatic_Test_Demand!$O$16:$O$164,MATCH(BW$4,CALC_Symptomatic_Test_Demand!$B$16:$B$164,0))-BW24-BW23</f>
        <v>-357.77178251891382</v>
      </c>
      <c r="BX65" s="119">
        <f>INDEX(CALC_Symptomatic_Test_Demand!$O$16:$O$164,MATCH(BX$4,CALC_Symptomatic_Test_Demand!$B$16:$B$164,0))-BX24-BX23</f>
        <v>410.89348167381104</v>
      </c>
      <c r="BY65" s="119">
        <f>INDEX(CALC_Symptomatic_Test_Demand!$O$16:$O$164,MATCH(BY$4,CALC_Symptomatic_Test_Demand!$B$16:$B$164,0))-BY24-BY23</f>
        <v>1284.1250356976743</v>
      </c>
      <c r="BZ65" s="119">
        <f>INDEX(CALC_Symptomatic_Test_Demand!$O$16:$O$164,MATCH(BZ$4,CALC_Symptomatic_Test_Demand!$B$16:$B$164,0))-BZ24-BZ23</f>
        <v>2083.1221556021555</v>
      </c>
      <c r="CA65" s="119">
        <f>INDEX(CALC_Symptomatic_Test_Demand!$O$16:$O$164,MATCH(CA$4,CALC_Symptomatic_Test_Demand!$B$16:$B$164,0))-CA24-CA23</f>
        <v>2776.5524168552984</v>
      </c>
      <c r="CB65" s="119">
        <f>INDEX(CALC_Symptomatic_Test_Demand!$O$16:$O$164,MATCH(CB$4,CALC_Symptomatic_Test_Demand!$B$16:$B$164,0))-CB24-CB23</f>
        <v>3515.5221177291096</v>
      </c>
      <c r="CC65" s="119">
        <f>INDEX(CALC_Symptomatic_Test_Demand!$O$16:$O$164,MATCH(CC$4,CALC_Symptomatic_Test_Demand!$B$16:$B$164,0))-CC24-CC23</f>
        <v>4186.4693587830698</v>
      </c>
      <c r="CD65" s="119">
        <f>INDEX(CALC_Symptomatic_Test_Demand!$O$16:$O$164,MATCH(CD$4,CALC_Symptomatic_Test_Demand!$B$16:$B$164,0))-CD24-CD23</f>
        <v>4826.5764508955544</v>
      </c>
      <c r="CE65" s="119">
        <f>INDEX(CALC_Symptomatic_Test_Demand!$O$16:$O$164,MATCH(CE$4,CALC_Symptomatic_Test_Demand!$B$16:$B$164,0))-CE24-CE23</f>
        <v>5399.3218462428449</v>
      </c>
      <c r="CF65" s="119">
        <f>INDEX(CALC_Symptomatic_Test_Demand!$O$16:$O$164,MATCH(CF$4,CALC_Symptomatic_Test_Demand!$B$16:$B$164,0))-CF24-CF23</f>
        <v>5821.2342174916303</v>
      </c>
      <c r="CG65" s="119">
        <f>INDEX(CALC_Symptomatic_Test_Demand!$O$16:$O$164,MATCH(CG$4,CALC_Symptomatic_Test_Demand!$B$16:$B$164,0))-CG24-CG23</f>
        <v>6172.0455858315981</v>
      </c>
      <c r="CH65" s="119">
        <f>INDEX(CALC_Symptomatic_Test_Demand!$O$16:$O$164,MATCH(CH$4,CALC_Symptomatic_Test_Demand!$B$16:$B$164,0))-CH24-CH23</f>
        <v>6497.301532715439</v>
      </c>
      <c r="CI65" s="119">
        <f>INDEX(CALC_Symptomatic_Test_Demand!$O$16:$O$164,MATCH(CI$4,CALC_Symptomatic_Test_Demand!$B$16:$B$164,0))-CI24-CI23</f>
        <v>6367.3555020611384</v>
      </c>
      <c r="CJ65" s="119">
        <f>INDEX(CALC_Symptomatic_Test_Demand!$O$16:$O$164,MATCH(CJ$4,CALC_Symptomatic_Test_Demand!$B$16:$B$164,0))-CJ24-CJ23</f>
        <v>6237.4094714068233</v>
      </c>
      <c r="CK65" s="119">
        <f>INDEX(CALC_Symptomatic_Test_Demand!$O$16:$O$164,MATCH(CK$4,CALC_Symptomatic_Test_Demand!$B$16:$B$164,0))-CK24-CK23</f>
        <v>6107.4634407525264</v>
      </c>
      <c r="CL65" s="119">
        <f>INDEX(CALC_Symptomatic_Test_Demand!$O$16:$O$164,MATCH(CL$4,CALC_Symptomatic_Test_Demand!$B$16:$B$164,0))-CL24-CL23</f>
        <v>5977.517410098204</v>
      </c>
      <c r="CM65" s="119">
        <f>INDEX(CALC_Symptomatic_Test_Demand!$O$16:$O$164,MATCH(CM$4,CALC_Symptomatic_Test_Demand!$B$16:$B$164,0))-CM24-CM23</f>
        <v>5847.5713794438961</v>
      </c>
      <c r="CN65" s="119">
        <f>INDEX(CALC_Symptomatic_Test_Demand!$O$16:$O$164,MATCH(CN$4,CALC_Symptomatic_Test_Demand!$B$16:$B$164,0))-CN24-CN23</f>
        <v>5717.6253487895883</v>
      </c>
    </row>
    <row r="66" spans="1:92">
      <c r="A66" s="98" t="s">
        <v>89</v>
      </c>
      <c r="B66" s="98" t="s">
        <v>50</v>
      </c>
      <c r="C66" s="98" t="s">
        <v>67</v>
      </c>
      <c r="D66" s="98" t="s">
        <v>74</v>
      </c>
      <c r="E66" s="98" t="s">
        <v>88</v>
      </c>
      <c r="F66" s="98">
        <v>1</v>
      </c>
      <c r="G66" s="98">
        <v>1</v>
      </c>
      <c r="H66" s="119" t="e">
        <f>INDEX(#REF!,MATCH(H$4,#REF!,0))</f>
        <v>#REF!</v>
      </c>
      <c r="I66" s="119" t="e">
        <f>INDEX(#REF!,MATCH(I$4,#REF!,0))</f>
        <v>#REF!</v>
      </c>
      <c r="J66" s="119" t="e">
        <f>INDEX(#REF!,MATCH(J$4,#REF!,0))</f>
        <v>#REF!</v>
      </c>
      <c r="K66" s="119" t="e">
        <f>INDEX(#REF!,MATCH(K$4,#REF!,0))</f>
        <v>#REF!</v>
      </c>
      <c r="L66" s="119" t="e">
        <f>INDEX(#REF!,MATCH(L$4,#REF!,0))</f>
        <v>#REF!</v>
      </c>
      <c r="M66" s="119" t="e">
        <f>INDEX(#REF!,MATCH(M$4,#REF!,0))</f>
        <v>#REF!</v>
      </c>
      <c r="N66" s="119" t="e">
        <f>INDEX(#REF!,MATCH(N$4,#REF!,0))</f>
        <v>#REF!</v>
      </c>
      <c r="O66" s="119" t="e">
        <f>INDEX(#REF!,MATCH(O$4,#REF!,0))</f>
        <v>#REF!</v>
      </c>
      <c r="P66" s="119" t="e">
        <f>INDEX(#REF!,MATCH(P$4,#REF!,0))</f>
        <v>#REF!</v>
      </c>
      <c r="Q66" s="119" t="e">
        <f>INDEX(#REF!,MATCH(Q$4,#REF!,0))</f>
        <v>#REF!</v>
      </c>
      <c r="R66" s="119" t="e">
        <f>INDEX(#REF!,MATCH(R$4,#REF!,0))</f>
        <v>#REF!</v>
      </c>
      <c r="S66" s="119" t="e">
        <f>INDEX(#REF!,MATCH(S$4,#REF!,0))</f>
        <v>#REF!</v>
      </c>
      <c r="T66" s="119" t="e">
        <f>INDEX(#REF!,MATCH(T$4,#REF!,0))</f>
        <v>#REF!</v>
      </c>
      <c r="U66" s="119" t="e">
        <f>INDEX(#REF!,MATCH(U$4,#REF!,0))</f>
        <v>#REF!</v>
      </c>
      <c r="V66" s="119" t="e">
        <f>INDEX(#REF!,MATCH(V$4,#REF!,0))</f>
        <v>#REF!</v>
      </c>
      <c r="W66" s="119" t="e">
        <f>INDEX(#REF!,MATCH(W$4,#REF!,0))</f>
        <v>#REF!</v>
      </c>
      <c r="X66" s="119" t="e">
        <f>INDEX(#REF!,MATCH(X$4,#REF!,0))</f>
        <v>#REF!</v>
      </c>
      <c r="Y66" s="119" t="e">
        <f>INDEX(#REF!,MATCH(Y$4,#REF!,0))</f>
        <v>#REF!</v>
      </c>
      <c r="Z66" s="119" t="e">
        <f>INDEX(#REF!,MATCH(Z$4,#REF!,0))</f>
        <v>#REF!</v>
      </c>
      <c r="AA66" s="119" t="e">
        <f>INDEX(#REF!,MATCH(AA$4,#REF!,0))</f>
        <v>#REF!</v>
      </c>
      <c r="AB66" s="119" t="e">
        <f>INDEX(#REF!,MATCH(AB$4,#REF!,0))</f>
        <v>#REF!</v>
      </c>
      <c r="AC66" s="119" t="e">
        <f>INDEX(#REF!,MATCH(AC$4,#REF!,0))</f>
        <v>#REF!</v>
      </c>
      <c r="AD66" s="119" t="e">
        <f>INDEX(#REF!,MATCH(AD$4,#REF!,0))</f>
        <v>#REF!</v>
      </c>
      <c r="AE66" s="119" t="e">
        <f>INDEX(#REF!,MATCH(AE$4,#REF!,0))</f>
        <v>#REF!</v>
      </c>
      <c r="AF66" s="119" t="e">
        <f>INDEX(#REF!,MATCH(AF$4,#REF!,0))</f>
        <v>#REF!</v>
      </c>
      <c r="AG66" s="119" t="e">
        <f>INDEX(#REF!,MATCH(AG$4,#REF!,0))</f>
        <v>#REF!</v>
      </c>
      <c r="AH66" s="119" t="e">
        <f>INDEX(#REF!,MATCH(AH$4,#REF!,0))</f>
        <v>#REF!</v>
      </c>
      <c r="AI66" s="119" t="e">
        <f>INDEX(#REF!,MATCH(AI$4,#REF!,0))</f>
        <v>#REF!</v>
      </c>
      <c r="AJ66" s="119" t="e">
        <f>INDEX(#REF!,MATCH(AJ$4,#REF!,0))</f>
        <v>#REF!</v>
      </c>
      <c r="AK66" s="119" t="e">
        <f>INDEX(#REF!,MATCH(AK$4,#REF!,0))</f>
        <v>#REF!</v>
      </c>
      <c r="AL66" s="119" t="e">
        <f>INDEX(#REF!,MATCH(AL$4,#REF!,0))</f>
        <v>#REF!</v>
      </c>
      <c r="AM66" s="119" t="e">
        <f>INDEX(#REF!,MATCH(AM$4,#REF!,0))</f>
        <v>#REF!</v>
      </c>
      <c r="AN66" s="119" t="e">
        <f>INDEX(#REF!,MATCH(AN$4,#REF!,0))</f>
        <v>#REF!</v>
      </c>
      <c r="AO66" s="119" t="e">
        <f>INDEX(#REF!,MATCH(AO$4,#REF!,0))</f>
        <v>#REF!</v>
      </c>
      <c r="AP66" s="119" t="e">
        <f>INDEX(#REF!,MATCH(AP$4,#REF!,0))</f>
        <v>#REF!</v>
      </c>
      <c r="AQ66" s="119" t="e">
        <f>INDEX(#REF!,MATCH(AQ$4,#REF!,0))</f>
        <v>#REF!</v>
      </c>
      <c r="AR66" s="119" t="e">
        <f>INDEX(#REF!,MATCH(AR$4,#REF!,0))</f>
        <v>#REF!</v>
      </c>
      <c r="AS66" s="119" t="e">
        <f>INDEX(#REF!,MATCH(AS$4,#REF!,0))</f>
        <v>#REF!</v>
      </c>
      <c r="AT66" s="119" t="e">
        <f>INDEX(#REF!,MATCH(AT$4,#REF!,0))</f>
        <v>#REF!</v>
      </c>
      <c r="AU66" s="119" t="e">
        <f>INDEX(#REF!,MATCH(AU$4,#REF!,0))</f>
        <v>#REF!</v>
      </c>
      <c r="AV66" s="119" t="e">
        <f>INDEX(#REF!,MATCH(AV$4,#REF!,0))</f>
        <v>#REF!</v>
      </c>
      <c r="AW66" s="119">
        <f>INDEX(CALC_Symptomatic_Test_Demand!$L$16:$L$164,MATCH(AW$4,CALC_Symptomatic_Test_Demand!$B$16:$B$164,0))</f>
        <v>48609.374999999898</v>
      </c>
      <c r="AX66" s="119">
        <f>INDEX(CALC_Symptomatic_Test_Demand!$L$16:$L$164,MATCH(AX$4,CALC_Symptomatic_Test_Demand!$B$16:$B$164,0))</f>
        <v>50681.249999999898</v>
      </c>
      <c r="AY66" s="119">
        <f>INDEX(CALC_Symptomatic_Test_Demand!$L$16:$L$164,MATCH(AY$4,CALC_Symptomatic_Test_Demand!$B$16:$B$164,0))</f>
        <v>52753.124999999898</v>
      </c>
      <c r="AZ66" s="119">
        <f>INDEX(CALC_Symptomatic_Test_Demand!$L$16:$L$164,MATCH(AZ$4,CALC_Symptomatic_Test_Demand!$B$16:$B$164,0))</f>
        <v>54824.999999999898</v>
      </c>
      <c r="BA66" s="119">
        <f>INDEX(CALC_Symptomatic_Test_Demand!$L$16:$L$164,MATCH(BA$4,CALC_Symptomatic_Test_Demand!$B$16:$B$164,0))</f>
        <v>56896.874999999898</v>
      </c>
      <c r="BB66" s="119">
        <f>INDEX(CALC_Symptomatic_Test_Demand!$L$16:$L$164,MATCH(BB$4,CALC_Symptomatic_Test_Demand!$B$16:$B$164,0))</f>
        <v>55940.624999999898</v>
      </c>
      <c r="BC66" s="119">
        <f>INDEX(CALC_Symptomatic_Test_Demand!$L$16:$L$164,MATCH(BC$4,CALC_Symptomatic_Test_Demand!$B$16:$B$164,0))</f>
        <v>54984.374999999898</v>
      </c>
      <c r="BD66" s="119">
        <f>INDEX(CALC_Symptomatic_Test_Demand!$L$16:$L$164,MATCH(BD$4,CALC_Symptomatic_Test_Demand!$B$16:$B$164,0))</f>
        <v>54028.124999999898</v>
      </c>
      <c r="BE66" s="119">
        <f>INDEX(CALC_Symptomatic_Test_Demand!$L$16:$L$164,MATCH(BE$4,CALC_Symptomatic_Test_Demand!$B$16:$B$164,0))</f>
        <v>53071.874999999898</v>
      </c>
      <c r="BF66" s="119">
        <f>INDEX(CALC_Symptomatic_Test_Demand!$L$16:$L$164,MATCH(BF$4,CALC_Symptomatic_Test_Demand!$B$16:$B$164,0))</f>
        <v>52115.624999999898</v>
      </c>
      <c r="BG66" s="119">
        <f>INDEX(CALC_Symptomatic_Test_Demand!$L$16:$L$164,MATCH(BG$4,CALC_Symptomatic_Test_Demand!$B$16:$B$164,0))</f>
        <v>51159.374999999898</v>
      </c>
      <c r="BH66" s="119">
        <f>INDEX(CALC_Symptomatic_Test_Demand!$L$16:$L$164,MATCH(BH$4,CALC_Symptomatic_Test_Demand!$B$16:$B$164,0))</f>
        <v>50203.124999999898</v>
      </c>
      <c r="BI66" s="119">
        <f>INDEX(CALC_Symptomatic_Test_Demand!$L$16:$L$164,MATCH(BI$4,CALC_Symptomatic_Test_Demand!$B$16:$B$164,0))</f>
        <v>51956.249999999898</v>
      </c>
      <c r="BJ66" s="119">
        <f>INDEX(CALC_Symptomatic_Test_Demand!$L$16:$L$164,MATCH(BJ$4,CALC_Symptomatic_Test_Demand!$B$16:$B$164,0))</f>
        <v>53709.374999999898</v>
      </c>
      <c r="BK66" s="119">
        <f>INDEX(CALC_Symptomatic_Test_Demand!$L$16:$L$164,MATCH(BK$4,CALC_Symptomatic_Test_Demand!$B$16:$B$164,0))</f>
        <v>55462.499999999898</v>
      </c>
      <c r="BL66" s="119">
        <f>INDEX(CALC_Symptomatic_Test_Demand!$L$16:$L$164,MATCH(BL$4,CALC_Symptomatic_Test_Demand!$B$16:$B$164,0))</f>
        <v>57215.624999999898</v>
      </c>
      <c r="BM66" s="119">
        <f>INDEX(CALC_Symptomatic_Test_Demand!$L$16:$L$164,MATCH(BM$4,CALC_Symptomatic_Test_Demand!$B$16:$B$164,0))</f>
        <v>58968.749999999898</v>
      </c>
      <c r="BN66" s="119">
        <f>INDEX(CALC_Symptomatic_Test_Demand!$L$16:$L$164,MATCH(BN$4,CALC_Symptomatic_Test_Demand!$B$16:$B$164,0))</f>
        <v>60721.874999999898</v>
      </c>
      <c r="BO66" s="119">
        <f>INDEX(CALC_Symptomatic_Test_Demand!$L$16:$L$164,MATCH(BO$4,CALC_Symptomatic_Test_Demand!$B$16:$B$164,0))</f>
        <v>62474.999999999898</v>
      </c>
      <c r="BP66" s="119">
        <f>INDEX(CALC_Symptomatic_Test_Demand!$L$16:$L$164,MATCH(BP$4,CALC_Symptomatic_Test_Demand!$B$16:$B$164,0))</f>
        <v>63431.249999999898</v>
      </c>
      <c r="BQ66" s="119">
        <f>INDEX(CALC_Symptomatic_Test_Demand!$L$16:$L$164,MATCH(BQ$4,CALC_Symptomatic_Test_Demand!$B$16:$B$164,0))</f>
        <v>64387.499999999898</v>
      </c>
      <c r="BR66" s="119">
        <f>INDEX(CALC_Symptomatic_Test_Demand!$L$16:$L$164,MATCH(BR$4,CALC_Symptomatic_Test_Demand!$B$16:$B$164,0))</f>
        <v>65343.749999999898</v>
      </c>
      <c r="BS66" s="119">
        <f>INDEX(CALC_Symptomatic_Test_Demand!$L$16:$L$164,MATCH(BS$4,CALC_Symptomatic_Test_Demand!$B$16:$B$164,0))</f>
        <v>66299.999999999898</v>
      </c>
      <c r="BT66" s="119">
        <f>INDEX(CALC_Symptomatic_Test_Demand!$L$16:$L$164,MATCH(BT$4,CALC_Symptomatic_Test_Demand!$B$16:$B$164,0))</f>
        <v>67256.249999999898</v>
      </c>
      <c r="BU66" s="119">
        <f>INDEX(CALC_Symptomatic_Test_Demand!$L$16:$L$164,MATCH(BU$4,CALC_Symptomatic_Test_Demand!$B$16:$B$164,0))</f>
        <v>68212.499999999898</v>
      </c>
      <c r="BV66" s="119">
        <f>INDEX(CALC_Symptomatic_Test_Demand!$L$16:$L$164,MATCH(BV$4,CALC_Symptomatic_Test_Demand!$B$16:$B$164,0))</f>
        <v>69168.749999999898</v>
      </c>
      <c r="BW66" s="119">
        <f>INDEX(CALC_Symptomatic_Test_Demand!$L$16:$L$164,MATCH(BW$4,CALC_Symptomatic_Test_Demand!$B$16:$B$164,0))</f>
        <v>70921.874999999898</v>
      </c>
      <c r="BX66" s="119">
        <f>INDEX(CALC_Symptomatic_Test_Demand!$L$16:$L$164,MATCH(BX$4,CALC_Symptomatic_Test_Demand!$B$16:$B$164,0))</f>
        <v>72674.999999999898</v>
      </c>
      <c r="BY66" s="119">
        <f>INDEX(CALC_Symptomatic_Test_Demand!$L$16:$L$164,MATCH(BY$4,CALC_Symptomatic_Test_Demand!$B$16:$B$164,0))</f>
        <v>74428.124999999898</v>
      </c>
      <c r="BZ66" s="119">
        <f>INDEX(CALC_Symptomatic_Test_Demand!$L$16:$L$164,MATCH(BZ$4,CALC_Symptomatic_Test_Demand!$B$16:$B$164,0))</f>
        <v>76181.249999999898</v>
      </c>
      <c r="CA66" s="119">
        <f>INDEX(CALC_Symptomatic_Test_Demand!$L$16:$L$164,MATCH(CA$4,CALC_Symptomatic_Test_Demand!$B$16:$B$164,0))</f>
        <v>77934.374999999898</v>
      </c>
      <c r="CB66" s="119">
        <f>INDEX(CALC_Symptomatic_Test_Demand!$L$16:$L$164,MATCH(CB$4,CALC_Symptomatic_Test_Demand!$B$16:$B$164,0))</f>
        <v>79687.499999999898</v>
      </c>
      <c r="CC66" s="119">
        <f>INDEX(CALC_Symptomatic_Test_Demand!$L$16:$L$164,MATCH(CC$4,CALC_Symptomatic_Test_Demand!$B$16:$B$164,0))</f>
        <v>81440.624999999898</v>
      </c>
      <c r="CD66" s="119">
        <f>INDEX(CALC_Symptomatic_Test_Demand!$L$16:$L$164,MATCH(CD$4,CALC_Symptomatic_Test_Demand!$B$16:$B$164,0))</f>
        <v>81599.999999999898</v>
      </c>
      <c r="CE66" s="119">
        <f>INDEX(CALC_Symptomatic_Test_Demand!$L$16:$L$164,MATCH(CE$4,CALC_Symptomatic_Test_Demand!$B$16:$B$164,0))</f>
        <v>81759.374999999898</v>
      </c>
      <c r="CF66" s="119">
        <f>INDEX(CALC_Symptomatic_Test_Demand!$L$16:$L$164,MATCH(CF$4,CALC_Symptomatic_Test_Demand!$B$16:$B$164,0))</f>
        <v>81918.749999999898</v>
      </c>
      <c r="CG66" s="119">
        <f>INDEX(CALC_Symptomatic_Test_Demand!$L$16:$L$164,MATCH(CG$4,CALC_Symptomatic_Test_Demand!$B$16:$B$164,0))</f>
        <v>82078.124999999898</v>
      </c>
      <c r="CH66" s="119">
        <f>INDEX(CALC_Symptomatic_Test_Demand!$L$16:$L$164,MATCH(CH$4,CALC_Symptomatic_Test_Demand!$B$16:$B$164,0))</f>
        <v>82237.499999999898</v>
      </c>
      <c r="CI66" s="119">
        <f>INDEX(CALC_Symptomatic_Test_Demand!$L$16:$L$164,MATCH(CI$4,CALC_Symptomatic_Test_Demand!$B$16:$B$164,0))</f>
        <v>82396.874999999898</v>
      </c>
      <c r="CJ66" s="119">
        <f>INDEX(CALC_Symptomatic_Test_Demand!$L$16:$L$164,MATCH(CJ$4,CALC_Symptomatic_Test_Demand!$B$16:$B$164,0))</f>
        <v>82556.249999999898</v>
      </c>
      <c r="CK66" s="119">
        <f>INDEX(CALC_Symptomatic_Test_Demand!$L$16:$L$164,MATCH(CK$4,CALC_Symptomatic_Test_Demand!$B$16:$B$164,0))</f>
        <v>82556.249999999898</v>
      </c>
      <c r="CL66" s="119">
        <f>INDEX(CALC_Symptomatic_Test_Demand!$L$16:$L$164,MATCH(CL$4,CALC_Symptomatic_Test_Demand!$B$16:$B$164,0))</f>
        <v>82556.249999999898</v>
      </c>
      <c r="CM66" s="119">
        <f>INDEX(CALC_Symptomatic_Test_Demand!$L$16:$L$164,MATCH(CM$4,CALC_Symptomatic_Test_Demand!$B$16:$B$164,0))</f>
        <v>82556.249999999898</v>
      </c>
      <c r="CN66" s="119">
        <f>INDEX(CALC_Symptomatic_Test_Demand!$L$16:$L$164,MATCH(CN$4,CALC_Symptomatic_Test_Demand!$B$16:$B$164,0))</f>
        <v>82556.249999999898</v>
      </c>
    </row>
    <row r="67" spans="1:92">
      <c r="A67" s="98" t="s">
        <v>89</v>
      </c>
      <c r="B67" s="98" t="s">
        <v>49</v>
      </c>
      <c r="C67" s="98" t="s">
        <v>67</v>
      </c>
      <c r="D67" s="98" t="s">
        <v>74</v>
      </c>
      <c r="E67" s="98" t="s">
        <v>88</v>
      </c>
      <c r="F67" s="98">
        <v>0</v>
      </c>
      <c r="G67" s="98">
        <v>1</v>
      </c>
      <c r="H67" s="119" t="e">
        <f>INDEX(#REF!,MATCH(H$4,#REF!,0))-H66</f>
        <v>#REF!</v>
      </c>
      <c r="I67" s="119" t="e">
        <f>INDEX(#REF!,MATCH(I$4,#REF!,0))-I66</f>
        <v>#REF!</v>
      </c>
      <c r="J67" s="119" t="e">
        <f>INDEX(#REF!,MATCH(J$4,#REF!,0))-J66</f>
        <v>#REF!</v>
      </c>
      <c r="K67" s="119" t="e">
        <f>INDEX(#REF!,MATCH(K$4,#REF!,0))-K66</f>
        <v>#REF!</v>
      </c>
      <c r="L67" s="119" t="e">
        <f>INDEX(#REF!,MATCH(L$4,#REF!,0))-L66</f>
        <v>#REF!</v>
      </c>
      <c r="M67" s="119" t="e">
        <f>INDEX(#REF!,MATCH(M$4,#REF!,0))-M66</f>
        <v>#REF!</v>
      </c>
      <c r="N67" s="119" t="e">
        <f>INDEX(#REF!,MATCH(N$4,#REF!,0))-N66</f>
        <v>#REF!</v>
      </c>
      <c r="O67" s="119" t="e">
        <f>INDEX(#REF!,MATCH(O$4,#REF!,0))-O66</f>
        <v>#REF!</v>
      </c>
      <c r="P67" s="119" t="e">
        <f>INDEX(#REF!,MATCH(P$4,#REF!,0))-P66</f>
        <v>#REF!</v>
      </c>
      <c r="Q67" s="119" t="e">
        <f>INDEX(#REF!,MATCH(Q$4,#REF!,0))-Q66</f>
        <v>#REF!</v>
      </c>
      <c r="R67" s="119" t="e">
        <f>INDEX(#REF!,MATCH(R$4,#REF!,0))-R66</f>
        <v>#REF!</v>
      </c>
      <c r="S67" s="119" t="e">
        <f>INDEX(#REF!,MATCH(S$4,#REF!,0))-S66</f>
        <v>#REF!</v>
      </c>
      <c r="T67" s="119" t="e">
        <f>INDEX(#REF!,MATCH(T$4,#REF!,0))-T66</f>
        <v>#REF!</v>
      </c>
      <c r="U67" s="119" t="e">
        <f>INDEX(#REF!,MATCH(U$4,#REF!,0))-U66</f>
        <v>#REF!</v>
      </c>
      <c r="V67" s="119" t="e">
        <f>INDEX(#REF!,MATCH(V$4,#REF!,0))-V66</f>
        <v>#REF!</v>
      </c>
      <c r="W67" s="119" t="e">
        <f>INDEX(#REF!,MATCH(W$4,#REF!,0))-W66</f>
        <v>#REF!</v>
      </c>
      <c r="X67" s="119" t="e">
        <f>INDEX(#REF!,MATCH(X$4,#REF!,0))-X66</f>
        <v>#REF!</v>
      </c>
      <c r="Y67" s="119" t="e">
        <f>INDEX(#REF!,MATCH(Y$4,#REF!,0))-Y66</f>
        <v>#REF!</v>
      </c>
      <c r="Z67" s="119" t="e">
        <f>INDEX(#REF!,MATCH(Z$4,#REF!,0))-Z66</f>
        <v>#REF!</v>
      </c>
      <c r="AA67" s="119" t="e">
        <f>INDEX(#REF!,MATCH(AA$4,#REF!,0))-AA66</f>
        <v>#REF!</v>
      </c>
      <c r="AB67" s="119" t="e">
        <f>INDEX(#REF!,MATCH(AB$4,#REF!,0))-AB66</f>
        <v>#REF!</v>
      </c>
      <c r="AC67" s="119" t="e">
        <f>INDEX(#REF!,MATCH(AC$4,#REF!,0))-AC66</f>
        <v>#REF!</v>
      </c>
      <c r="AD67" s="119" t="e">
        <f>INDEX(#REF!,MATCH(AD$4,#REF!,0))-AD66</f>
        <v>#REF!</v>
      </c>
      <c r="AE67" s="119" t="e">
        <f>INDEX(#REF!,MATCH(AE$4,#REF!,0))-AE66</f>
        <v>#REF!</v>
      </c>
      <c r="AF67" s="119" t="e">
        <f>INDEX(#REF!,MATCH(AF$4,#REF!,0))-AF66</f>
        <v>#REF!</v>
      </c>
      <c r="AG67" s="119" t="e">
        <f>INDEX(#REF!,MATCH(AG$4,#REF!,0))-AG66</f>
        <v>#REF!</v>
      </c>
      <c r="AH67" s="119" t="e">
        <f>INDEX(#REF!,MATCH(AH$4,#REF!,0))-AH66</f>
        <v>#REF!</v>
      </c>
      <c r="AI67" s="119" t="e">
        <f>INDEX(#REF!,MATCH(AI$4,#REF!,0))-AI66</f>
        <v>#REF!</v>
      </c>
      <c r="AJ67" s="119" t="e">
        <f>INDEX(#REF!,MATCH(AJ$4,#REF!,0))-AJ66</f>
        <v>#REF!</v>
      </c>
      <c r="AK67" s="119" t="e">
        <f>INDEX(#REF!,MATCH(AK$4,#REF!,0))-AK66</f>
        <v>#REF!</v>
      </c>
      <c r="AL67" s="119" t="e">
        <f>INDEX(#REF!,MATCH(AL$4,#REF!,0))-AL66</f>
        <v>#REF!</v>
      </c>
      <c r="AM67" s="119" t="e">
        <f>INDEX(#REF!,MATCH(AM$4,#REF!,0))-AM66</f>
        <v>#REF!</v>
      </c>
      <c r="AN67" s="119" t="e">
        <f>INDEX(#REF!,MATCH(AN$4,#REF!,0))-AN66</f>
        <v>#REF!</v>
      </c>
      <c r="AO67" s="119" t="e">
        <f>INDEX(#REF!,MATCH(AO$4,#REF!,0))-AO66</f>
        <v>#REF!</v>
      </c>
      <c r="AP67" s="119" t="e">
        <f>INDEX(#REF!,MATCH(AP$4,#REF!,0))-AP66</f>
        <v>#REF!</v>
      </c>
      <c r="AQ67" s="119" t="e">
        <f>INDEX(#REF!,MATCH(AQ$4,#REF!,0))-AQ66</f>
        <v>#REF!</v>
      </c>
      <c r="AR67" s="119" t="e">
        <f>INDEX(#REF!,MATCH(AR$4,#REF!,0))-AR66</f>
        <v>#REF!</v>
      </c>
      <c r="AS67" s="119" t="e">
        <f>INDEX(#REF!,MATCH(AS$4,#REF!,0))-AS66</f>
        <v>#REF!</v>
      </c>
      <c r="AT67" s="119" t="e">
        <f>INDEX(#REF!,MATCH(AT$4,#REF!,0))-AT66</f>
        <v>#REF!</v>
      </c>
      <c r="AU67" s="119" t="e">
        <f>INDEX(#REF!,MATCH(AU$4,#REF!,0))-AU66</f>
        <v>#REF!</v>
      </c>
      <c r="AV67" s="119" t="e">
        <f>INDEX(#REF!,MATCH(AV$4,#REF!,0))-AV66</f>
        <v>#REF!</v>
      </c>
      <c r="AW67" s="119">
        <f>INDEX(CALC_Symptomatic_Test_Demand!$N$16:$N$164,MATCH(AW$4,CALC_Symptomatic_Test_Demand!$B$16:$B$164,0))-AW26</f>
        <v>12112.5</v>
      </c>
      <c r="AX67" s="119">
        <f>INDEX(CALC_Symptomatic_Test_Demand!$N$16:$N$164,MATCH(AX$4,CALC_Symptomatic_Test_Demand!$B$16:$B$164,0))-AX26</f>
        <v>10757.812500000102</v>
      </c>
      <c r="AY67" s="119">
        <f>INDEX(CALC_Symptomatic_Test_Demand!$N$16:$N$164,MATCH(AY$4,CALC_Symptomatic_Test_Demand!$B$16:$B$164,0))-AY26</f>
        <v>9403.125</v>
      </c>
      <c r="AZ67" s="119">
        <f>INDEX(CALC_Symptomatic_Test_Demand!$N$16:$N$164,MATCH(AZ$4,CALC_Symptomatic_Test_Demand!$B$16:$B$164,0))-AZ26</f>
        <v>8048.4375000001019</v>
      </c>
      <c r="BA67" s="119">
        <f>INDEX(CALC_Symptomatic_Test_Demand!$N$16:$N$164,MATCH(BA$4,CALC_Symptomatic_Test_Demand!$B$16:$B$164,0))-BA26</f>
        <v>6693.75</v>
      </c>
      <c r="BB67" s="119">
        <f>INDEX(CALC_Symptomatic_Test_Demand!$N$16:$N$164,MATCH(BB$4,CALC_Symptomatic_Test_Demand!$B$16:$B$164,0))-BB26</f>
        <v>7570.3125</v>
      </c>
      <c r="BC67" s="119">
        <f>INDEX(CALC_Symptomatic_Test_Demand!$N$16:$N$164,MATCH(BC$4,CALC_Symptomatic_Test_Demand!$B$16:$B$164,0))-BC26</f>
        <v>8446.8750000001019</v>
      </c>
      <c r="BD67" s="119">
        <f>INDEX(CALC_Symptomatic_Test_Demand!$N$16:$N$164,MATCH(BD$4,CALC_Symptomatic_Test_Demand!$B$16:$B$164,0))-BD26</f>
        <v>9323.4375000001019</v>
      </c>
      <c r="BE67" s="119">
        <f>INDEX(CALC_Symptomatic_Test_Demand!$N$16:$N$164,MATCH(BE$4,CALC_Symptomatic_Test_Demand!$B$16:$B$164,0))-BE26</f>
        <v>10200</v>
      </c>
      <c r="BF67" s="119">
        <f>INDEX(CALC_Symptomatic_Test_Demand!$N$16:$N$164,MATCH(BF$4,CALC_Symptomatic_Test_Demand!$B$16:$B$164,0))-BF26</f>
        <v>11076.5625</v>
      </c>
      <c r="BG67" s="119">
        <f>INDEX(CALC_Symptomatic_Test_Demand!$N$16:$N$164,MATCH(BG$4,CALC_Symptomatic_Test_Demand!$B$16:$B$164,0))-BG26</f>
        <v>11953.125000000102</v>
      </c>
      <c r="BH67" s="119">
        <f>INDEX(CALC_Symptomatic_Test_Demand!$N$16:$N$164,MATCH(BH$4,CALC_Symptomatic_Test_Demand!$B$16:$B$164,0))-BH26</f>
        <v>12829.6875</v>
      </c>
      <c r="BI67" s="119">
        <f>INDEX(CALC_Symptomatic_Test_Demand!$N$16:$N$164,MATCH(BI$4,CALC_Symptomatic_Test_Demand!$B$16:$B$164,0))-BI26</f>
        <v>12510.937500000102</v>
      </c>
      <c r="BJ67" s="119">
        <f>INDEX(CALC_Symptomatic_Test_Demand!$N$16:$N$164,MATCH(BJ$4,CALC_Symptomatic_Test_Demand!$B$16:$B$164,0))-BJ26</f>
        <v>12192.187500000102</v>
      </c>
      <c r="BK67" s="119">
        <f>INDEX(CALC_Symptomatic_Test_Demand!$N$16:$N$164,MATCH(BK$4,CALC_Symptomatic_Test_Demand!$B$16:$B$164,0))-BK26</f>
        <v>11873.437500000102</v>
      </c>
      <c r="BL67" s="119">
        <f>INDEX(CALC_Symptomatic_Test_Demand!$N$16:$N$164,MATCH(BL$4,CALC_Symptomatic_Test_Demand!$B$16:$B$164,0))-BL26</f>
        <v>11554.6875</v>
      </c>
      <c r="BM67" s="119">
        <f>INDEX(CALC_Symptomatic_Test_Demand!$N$16:$N$164,MATCH(BM$4,CALC_Symptomatic_Test_Demand!$B$16:$B$164,0))-BM26</f>
        <v>11235.9375</v>
      </c>
      <c r="BN67" s="119">
        <f>INDEX(CALC_Symptomatic_Test_Demand!$N$16:$N$164,MATCH(BN$4,CALC_Symptomatic_Test_Demand!$B$16:$B$164,0))-BN26</f>
        <v>10917.187500000102</v>
      </c>
      <c r="BO67" s="119">
        <f>INDEX(CALC_Symptomatic_Test_Demand!$N$16:$N$164,MATCH(BO$4,CALC_Symptomatic_Test_Demand!$B$16:$B$164,0))-BO26</f>
        <v>10598.437500000102</v>
      </c>
      <c r="BP67" s="119">
        <f>INDEX(CALC_Symptomatic_Test_Demand!$N$16:$N$164,MATCH(BP$4,CALC_Symptomatic_Test_Demand!$B$16:$B$164,0))-BP26</f>
        <v>10917.1875</v>
      </c>
      <c r="BQ67" s="119">
        <f>INDEX(CALC_Symptomatic_Test_Demand!$N$16:$N$164,MATCH(BQ$4,CALC_Symptomatic_Test_Demand!$B$16:$B$164,0))-BQ26</f>
        <v>11235.937500000102</v>
      </c>
      <c r="BR67" s="119">
        <f>INDEX(CALC_Symptomatic_Test_Demand!$N$16:$N$164,MATCH(BR$4,CALC_Symptomatic_Test_Demand!$B$16:$B$164,0))-BR26</f>
        <v>11554.6875</v>
      </c>
      <c r="BS67" s="119">
        <f>INDEX(CALC_Symptomatic_Test_Demand!$N$16:$N$164,MATCH(BS$4,CALC_Symptomatic_Test_Demand!$B$16:$B$164,0))-BS26</f>
        <v>11873.437500000102</v>
      </c>
      <c r="BT67" s="119">
        <f>INDEX(CALC_Symptomatic_Test_Demand!$N$16:$N$164,MATCH(BT$4,CALC_Symptomatic_Test_Demand!$B$16:$B$164,0))-BT26</f>
        <v>12192.187500000102</v>
      </c>
      <c r="BU67" s="119">
        <f>INDEX(CALC_Symptomatic_Test_Demand!$N$16:$N$164,MATCH(BU$4,CALC_Symptomatic_Test_Demand!$B$16:$B$164,0))-BU26</f>
        <v>12510.937500000102</v>
      </c>
      <c r="BV67" s="119">
        <f>INDEX(CALC_Symptomatic_Test_Demand!$N$16:$N$164,MATCH(BV$4,CALC_Symptomatic_Test_Demand!$B$16:$B$164,0))-BV26</f>
        <v>12829.687500000102</v>
      </c>
      <c r="BW67" s="119">
        <f>INDEX(CALC_Symptomatic_Test_Demand!$N$16:$N$164,MATCH(BW$4,CALC_Symptomatic_Test_Demand!$B$16:$B$164,0))-BW26</f>
        <v>13546.875000000102</v>
      </c>
      <c r="BX67" s="119">
        <f>INDEX(CALC_Symptomatic_Test_Demand!$N$16:$N$164,MATCH(BX$4,CALC_Symptomatic_Test_Demand!$B$16:$B$164,0))-BX26</f>
        <v>14264.0625</v>
      </c>
      <c r="BY67" s="119">
        <f>INDEX(CALC_Symptomatic_Test_Demand!$N$16:$N$164,MATCH(BY$4,CALC_Symptomatic_Test_Demand!$B$16:$B$164,0))-BY26</f>
        <v>14981.25</v>
      </c>
      <c r="BZ67" s="119">
        <f>INDEX(CALC_Symptomatic_Test_Demand!$N$16:$N$164,MATCH(BZ$4,CALC_Symptomatic_Test_Demand!$B$16:$B$164,0))-BZ26</f>
        <v>15698.4375</v>
      </c>
      <c r="CA67" s="119">
        <f>INDEX(CALC_Symptomatic_Test_Demand!$N$16:$N$164,MATCH(CA$4,CALC_Symptomatic_Test_Demand!$B$16:$B$164,0))-CA26</f>
        <v>16415.625000000102</v>
      </c>
      <c r="CB67" s="119">
        <f>INDEX(CALC_Symptomatic_Test_Demand!$N$16:$N$164,MATCH(CB$4,CALC_Symptomatic_Test_Demand!$B$16:$B$164,0))-CB26</f>
        <v>17132.8125</v>
      </c>
      <c r="CC67" s="119">
        <f>INDEX(CALC_Symptomatic_Test_Demand!$N$16:$N$164,MATCH(CC$4,CALC_Symptomatic_Test_Demand!$B$16:$B$164,0))-CC26</f>
        <v>17850.000000000102</v>
      </c>
      <c r="CD67" s="119">
        <f>INDEX(CALC_Symptomatic_Test_Demand!$N$16:$N$164,MATCH(CD$4,CALC_Symptomatic_Test_Demand!$B$16:$B$164,0))-CD26</f>
        <v>20240.624999999098</v>
      </c>
      <c r="CE67" s="119">
        <f>INDEX(CALC_Symptomatic_Test_Demand!$N$16:$N$164,MATCH(CE$4,CALC_Symptomatic_Test_Demand!$B$16:$B$164,0))-CE26</f>
        <v>22631.250000000102</v>
      </c>
      <c r="CF67" s="119">
        <f>INDEX(CALC_Symptomatic_Test_Demand!$N$16:$N$164,MATCH(CF$4,CALC_Symptomatic_Test_Demand!$B$16:$B$164,0))-CF26</f>
        <v>25021.874999999098</v>
      </c>
      <c r="CG67" s="119">
        <f>INDEX(CALC_Symptomatic_Test_Demand!$N$16:$N$164,MATCH(CG$4,CALC_Symptomatic_Test_Demand!$B$16:$B$164,0))-CG26</f>
        <v>27412.500000000102</v>
      </c>
      <c r="CH67" s="119">
        <f>INDEX(CALC_Symptomatic_Test_Demand!$N$16:$N$164,MATCH(CH$4,CALC_Symptomatic_Test_Demand!$B$16:$B$164,0))-CH26</f>
        <v>29803.124999999098</v>
      </c>
      <c r="CI67" s="119">
        <f>INDEX(CALC_Symptomatic_Test_Demand!$N$16:$N$164,MATCH(CI$4,CALC_Symptomatic_Test_Demand!$B$16:$B$164,0))-CI26</f>
        <v>32193.750000000102</v>
      </c>
      <c r="CJ67" s="119">
        <f>INDEX(CALC_Symptomatic_Test_Demand!$N$16:$N$164,MATCH(CJ$4,CALC_Symptomatic_Test_Demand!$B$16:$B$164,0))-CJ26</f>
        <v>34584.374999999098</v>
      </c>
      <c r="CK67" s="119">
        <f>INDEX(CALC_Symptomatic_Test_Demand!$N$16:$N$164,MATCH(CK$4,CALC_Symptomatic_Test_Demand!$B$16:$B$164,0))-CK26</f>
        <v>41676.562499999098</v>
      </c>
      <c r="CL67" s="119">
        <f>INDEX(CALC_Symptomatic_Test_Demand!$N$16:$N$164,MATCH(CL$4,CALC_Symptomatic_Test_Demand!$B$16:$B$164,0))-CL26</f>
        <v>48768.750000000102</v>
      </c>
      <c r="CM67" s="119">
        <f>INDEX(CALC_Symptomatic_Test_Demand!$N$16:$N$164,MATCH(CM$4,CALC_Symptomatic_Test_Demand!$B$16:$B$164,0))-CM26</f>
        <v>55860.937500000102</v>
      </c>
      <c r="CN67" s="119">
        <f>INDEX(CALC_Symptomatic_Test_Demand!$N$16:$N$164,MATCH(CN$4,CALC_Symptomatic_Test_Demand!$B$16:$B$164,0))-CN26</f>
        <v>62953.125000000102</v>
      </c>
    </row>
    <row r="68" spans="1:92">
      <c r="A68" s="98" t="s">
        <v>89</v>
      </c>
      <c r="B68" s="98" t="s">
        <v>48</v>
      </c>
      <c r="C68" s="98" t="s">
        <v>67</v>
      </c>
      <c r="D68" s="98" t="s">
        <v>74</v>
      </c>
      <c r="E68" s="98" t="s">
        <v>88</v>
      </c>
      <c r="F68" s="98">
        <v>0</v>
      </c>
      <c r="G68" s="98">
        <v>1</v>
      </c>
      <c r="H68" s="119" t="e">
        <f>INDEX(#REF!,MATCH(H$4,#REF!,0))-H67-H66</f>
        <v>#REF!</v>
      </c>
      <c r="I68" s="119" t="e">
        <f>INDEX(#REF!,MATCH(I$4,#REF!,0))-I67-I66</f>
        <v>#REF!</v>
      </c>
      <c r="J68" s="119" t="e">
        <f>INDEX(#REF!,MATCH(J$4,#REF!,0))-J67-J66</f>
        <v>#REF!</v>
      </c>
      <c r="K68" s="119" t="e">
        <f>INDEX(#REF!,MATCH(K$4,#REF!,0))-K67-K66</f>
        <v>#REF!</v>
      </c>
      <c r="L68" s="119" t="e">
        <f>INDEX(#REF!,MATCH(L$4,#REF!,0))-L67-L66</f>
        <v>#REF!</v>
      </c>
      <c r="M68" s="119" t="e">
        <f>INDEX(#REF!,MATCH(M$4,#REF!,0))-M67-M66</f>
        <v>#REF!</v>
      </c>
      <c r="N68" s="119" t="e">
        <f>INDEX(#REF!,MATCH(N$4,#REF!,0))-N67-N66</f>
        <v>#REF!</v>
      </c>
      <c r="O68" s="119" t="e">
        <f>INDEX(#REF!,MATCH(O$4,#REF!,0))-O67-O66</f>
        <v>#REF!</v>
      </c>
      <c r="P68" s="119" t="e">
        <f>INDEX(#REF!,MATCH(P$4,#REF!,0))-P67-P66</f>
        <v>#REF!</v>
      </c>
      <c r="Q68" s="119" t="e">
        <f>INDEX(#REF!,MATCH(Q$4,#REF!,0))-Q67-Q66</f>
        <v>#REF!</v>
      </c>
      <c r="R68" s="119" t="e">
        <f>INDEX(#REF!,MATCH(R$4,#REF!,0))-R67-R66</f>
        <v>#REF!</v>
      </c>
      <c r="S68" s="119" t="e">
        <f>INDEX(#REF!,MATCH(S$4,#REF!,0))-S67-S66</f>
        <v>#REF!</v>
      </c>
      <c r="T68" s="119" t="e">
        <f>INDEX(#REF!,MATCH(T$4,#REF!,0))-T67-T66</f>
        <v>#REF!</v>
      </c>
      <c r="U68" s="119" t="e">
        <f>INDEX(#REF!,MATCH(U$4,#REF!,0))-U67-U66</f>
        <v>#REF!</v>
      </c>
      <c r="V68" s="119" t="e">
        <f>INDEX(#REF!,MATCH(V$4,#REF!,0))-V67-V66</f>
        <v>#REF!</v>
      </c>
      <c r="W68" s="119" t="e">
        <f>INDEX(#REF!,MATCH(W$4,#REF!,0))-W67-W66</f>
        <v>#REF!</v>
      </c>
      <c r="X68" s="119" t="e">
        <f>INDEX(#REF!,MATCH(X$4,#REF!,0))-X67-X66</f>
        <v>#REF!</v>
      </c>
      <c r="Y68" s="119" t="e">
        <f>INDEX(#REF!,MATCH(Y$4,#REF!,0))-Y67-Y66</f>
        <v>#REF!</v>
      </c>
      <c r="Z68" s="119" t="e">
        <f>INDEX(#REF!,MATCH(Z$4,#REF!,0))-Z67-Z66</f>
        <v>#REF!</v>
      </c>
      <c r="AA68" s="119" t="e">
        <f>INDEX(#REF!,MATCH(AA$4,#REF!,0))-AA67-AA66</f>
        <v>#REF!</v>
      </c>
      <c r="AB68" s="119" t="e">
        <f>INDEX(#REF!,MATCH(AB$4,#REF!,0))-AB66-AB67</f>
        <v>#REF!</v>
      </c>
      <c r="AC68" s="119" t="e">
        <f>INDEX(#REF!,MATCH(AC$4,#REF!,0))-AC66-AC67</f>
        <v>#REF!</v>
      </c>
      <c r="AD68" s="119" t="e">
        <f>INDEX(#REF!,MATCH(AD$4,#REF!,0))-AD66-AD67</f>
        <v>#REF!</v>
      </c>
      <c r="AE68" s="119" t="e">
        <f>INDEX(#REF!,MATCH(AE$4,#REF!,0))-AE66-AE67</f>
        <v>#REF!</v>
      </c>
      <c r="AF68" s="119" t="e">
        <f>INDEX(#REF!,MATCH(AF$4,#REF!,0))-AF66-AF67</f>
        <v>#REF!</v>
      </c>
      <c r="AG68" s="119" t="e">
        <f>INDEX(#REF!,MATCH(AG$4,#REF!,0))-AG66-AG67</f>
        <v>#REF!</v>
      </c>
      <c r="AH68" s="119" t="e">
        <f>INDEX(#REF!,MATCH(AH$4,#REF!,0))-AH66-AH67</f>
        <v>#REF!</v>
      </c>
      <c r="AI68" s="119" t="e">
        <f>INDEX(#REF!,MATCH(AI$4,#REF!,0))-AI66-AI67</f>
        <v>#REF!</v>
      </c>
      <c r="AJ68" s="119" t="e">
        <f>INDEX(#REF!,MATCH(AJ$4,#REF!,0))-AJ66-AJ67</f>
        <v>#REF!</v>
      </c>
      <c r="AK68" s="119" t="e">
        <f>INDEX(#REF!,MATCH(AK$4,#REF!,0))-AK66-AK67</f>
        <v>#REF!</v>
      </c>
      <c r="AL68" s="119" t="e">
        <f>INDEX(#REF!,MATCH(AL$4,#REF!,0))-AL66-AL67</f>
        <v>#REF!</v>
      </c>
      <c r="AM68" s="119" t="e">
        <f>INDEX(#REF!,MATCH(AM$4,#REF!,0))-AM66-AM67</f>
        <v>#REF!</v>
      </c>
      <c r="AN68" s="119" t="e">
        <f>INDEX(#REF!,MATCH(AN$4,#REF!,0))-AN66-AN67</f>
        <v>#REF!</v>
      </c>
      <c r="AO68" s="119" t="e">
        <f>INDEX(#REF!,MATCH(AO$4,#REF!,0))-AO66-AO67</f>
        <v>#REF!</v>
      </c>
      <c r="AP68" s="119" t="e">
        <f>INDEX(#REF!,MATCH(AP$4,#REF!,0))-AP66-AP67</f>
        <v>#REF!</v>
      </c>
      <c r="AQ68" s="119" t="e">
        <f>INDEX(#REF!,MATCH(AQ$4,#REF!,0))-AQ66-AQ67</f>
        <v>#REF!</v>
      </c>
      <c r="AR68" s="119" t="e">
        <f>INDEX(#REF!,MATCH(AR$4,#REF!,0))-AR66-AR67</f>
        <v>#REF!</v>
      </c>
      <c r="AS68" s="119" t="e">
        <f>INDEX(#REF!,MATCH(AS$4,#REF!,0))-AS66-AS67</f>
        <v>#REF!</v>
      </c>
      <c r="AT68" s="119" t="e">
        <f>INDEX(#REF!,MATCH(AT$4,#REF!,0))-AT66-AT67</f>
        <v>#REF!</v>
      </c>
      <c r="AU68" s="119" t="e">
        <f>INDEX(#REF!,MATCH(AU$4,#REF!,0))-AU66-AU67</f>
        <v>#REF!</v>
      </c>
      <c r="AV68" s="119" t="e">
        <f>INDEX(#REF!,MATCH(AV$4,#REF!,0))-AV66-AV67</f>
        <v>#REF!</v>
      </c>
      <c r="AW68" s="119">
        <f>INDEX(CALC_Symptomatic_Test_Demand!$P$16:$P$164,MATCH(AW$4,CALC_Symptomatic_Test_Demand!$B$16:$B$164,0))-AW27-AW26</f>
        <v>12112.500000000102</v>
      </c>
      <c r="AX68" s="119">
        <f>INDEX(CALC_Symptomatic_Test_Demand!$P$16:$P$164,MATCH(AX$4,CALC_Symptomatic_Test_Demand!$B$16:$B$164,0))-AX27-AX26</f>
        <v>10757.8125</v>
      </c>
      <c r="AY68" s="119">
        <f>INDEX(CALC_Symptomatic_Test_Demand!$P$16:$P$164,MATCH(AY$4,CALC_Symptomatic_Test_Demand!$B$16:$B$164,0))-AY27-AY26</f>
        <v>9403.125</v>
      </c>
      <c r="AZ68" s="119">
        <f>INDEX(CALC_Symptomatic_Test_Demand!$P$16:$P$164,MATCH(AZ$4,CALC_Symptomatic_Test_Demand!$B$16:$B$164,0))-AZ27-AZ26</f>
        <v>8048.4375</v>
      </c>
      <c r="BA68" s="119">
        <f>INDEX(CALC_Symptomatic_Test_Demand!$P$16:$P$164,MATCH(BA$4,CALC_Symptomatic_Test_Demand!$B$16:$B$164,0))-BA27-BA26</f>
        <v>6693.7500000001019</v>
      </c>
      <c r="BB68" s="119">
        <f>INDEX(CALC_Symptomatic_Test_Demand!$P$16:$P$164,MATCH(BB$4,CALC_Symptomatic_Test_Demand!$B$16:$B$164,0))-BB27-BB26</f>
        <v>7570.3125000001019</v>
      </c>
      <c r="BC68" s="119">
        <f>INDEX(CALC_Symptomatic_Test_Demand!$P$16:$P$164,MATCH(BC$4,CALC_Symptomatic_Test_Demand!$B$16:$B$164,0))-BC27-BC26</f>
        <v>8446.8749999998981</v>
      </c>
      <c r="BD68" s="119">
        <f>INDEX(CALC_Symptomatic_Test_Demand!$P$16:$P$164,MATCH(BD$4,CALC_Symptomatic_Test_Demand!$B$16:$B$164,0))-BD27-BD26</f>
        <v>9323.4374999998981</v>
      </c>
      <c r="BE68" s="119">
        <f>INDEX(CALC_Symptomatic_Test_Demand!$P$16:$P$164,MATCH(BE$4,CALC_Symptomatic_Test_Demand!$B$16:$B$164,0))-BE27-BE26</f>
        <v>10200.000000000102</v>
      </c>
      <c r="BF68" s="119">
        <f>INDEX(CALC_Symptomatic_Test_Demand!$P$16:$P$164,MATCH(BF$4,CALC_Symptomatic_Test_Demand!$B$16:$B$164,0))-BF27-BF26</f>
        <v>11076.562500000102</v>
      </c>
      <c r="BG68" s="119">
        <f>INDEX(CALC_Symptomatic_Test_Demand!$P$16:$P$164,MATCH(BG$4,CALC_Symptomatic_Test_Demand!$B$16:$B$164,0))-BG27-BG26</f>
        <v>11953.125</v>
      </c>
      <c r="BH68" s="119">
        <f>INDEX(CALC_Symptomatic_Test_Demand!$P$16:$P$164,MATCH(BH$4,CALC_Symptomatic_Test_Demand!$B$16:$B$164,0))-BH27-BH26</f>
        <v>12829.687500000102</v>
      </c>
      <c r="BI68" s="119">
        <f>INDEX(CALC_Symptomatic_Test_Demand!$P$16:$P$164,MATCH(BI$4,CALC_Symptomatic_Test_Demand!$B$16:$B$164,0))-BI27-BI26</f>
        <v>12510.9375</v>
      </c>
      <c r="BJ68" s="119">
        <f>INDEX(CALC_Symptomatic_Test_Demand!$P$16:$P$164,MATCH(BJ$4,CALC_Symptomatic_Test_Demand!$B$16:$B$164,0))-BJ27-BJ26</f>
        <v>12192.1875</v>
      </c>
      <c r="BK68" s="119">
        <f>INDEX(CALC_Symptomatic_Test_Demand!$P$16:$P$164,MATCH(BK$4,CALC_Symptomatic_Test_Demand!$B$16:$B$164,0))-BK27-BK26</f>
        <v>11873.4375</v>
      </c>
      <c r="BL68" s="119">
        <f>INDEX(CALC_Symptomatic_Test_Demand!$P$16:$P$164,MATCH(BL$4,CALC_Symptomatic_Test_Demand!$B$16:$B$164,0))-BL27-BL26</f>
        <v>11554.687500000102</v>
      </c>
      <c r="BM68" s="119">
        <f>INDEX(CALC_Symptomatic_Test_Demand!$P$16:$P$164,MATCH(BM$4,CALC_Symptomatic_Test_Demand!$B$16:$B$164,0))-BM27-BM26</f>
        <v>11235.937500000102</v>
      </c>
      <c r="BN68" s="119">
        <f>INDEX(CALC_Symptomatic_Test_Demand!$P$16:$P$164,MATCH(BN$4,CALC_Symptomatic_Test_Demand!$B$16:$B$164,0))-BN27-BN26</f>
        <v>10917.1875</v>
      </c>
      <c r="BO68" s="119">
        <f>INDEX(CALC_Symptomatic_Test_Demand!$P$16:$P$164,MATCH(BO$4,CALC_Symptomatic_Test_Demand!$B$16:$B$164,0))-BO27-BO26</f>
        <v>10598.4375</v>
      </c>
      <c r="BP68" s="119">
        <f>INDEX(CALC_Symptomatic_Test_Demand!$P$16:$P$164,MATCH(BP$4,CALC_Symptomatic_Test_Demand!$B$16:$B$164,0))-BP27-BP26</f>
        <v>10917.1875</v>
      </c>
      <c r="BQ68" s="119">
        <f>INDEX(CALC_Symptomatic_Test_Demand!$P$16:$P$164,MATCH(BQ$4,CALC_Symptomatic_Test_Demand!$B$16:$B$164,0))-BQ27-BQ26</f>
        <v>11235.9375</v>
      </c>
      <c r="BR68" s="119">
        <f>INDEX(CALC_Symptomatic_Test_Demand!$P$16:$P$164,MATCH(BR$4,CALC_Symptomatic_Test_Demand!$B$16:$B$164,0))-BR27-BR26</f>
        <v>11554.687500000102</v>
      </c>
      <c r="BS68" s="119">
        <f>INDEX(CALC_Symptomatic_Test_Demand!$P$16:$P$164,MATCH(BS$4,CALC_Symptomatic_Test_Demand!$B$16:$B$164,0))-BS27-BS26</f>
        <v>11873.4375</v>
      </c>
      <c r="BT68" s="119">
        <f>INDEX(CALC_Symptomatic_Test_Demand!$P$16:$P$164,MATCH(BT$4,CALC_Symptomatic_Test_Demand!$B$16:$B$164,0))-BT27-BT26</f>
        <v>12192.187499999898</v>
      </c>
      <c r="BU68" s="119">
        <f>INDEX(CALC_Symptomatic_Test_Demand!$P$16:$P$164,MATCH(BU$4,CALC_Symptomatic_Test_Demand!$B$16:$B$164,0))-BU27-BU26</f>
        <v>12510.9375</v>
      </c>
      <c r="BV68" s="119">
        <f>INDEX(CALC_Symptomatic_Test_Demand!$P$16:$P$164,MATCH(BV$4,CALC_Symptomatic_Test_Demand!$B$16:$B$164,0))-BV27-BV26</f>
        <v>12829.6875</v>
      </c>
      <c r="BW68" s="119">
        <f>INDEX(CALC_Symptomatic_Test_Demand!$P$16:$P$164,MATCH(BW$4,CALC_Symptomatic_Test_Demand!$B$16:$B$164,0))-BW27-BW26</f>
        <v>13546.874999999898</v>
      </c>
      <c r="BX68" s="119">
        <f>INDEX(CALC_Symptomatic_Test_Demand!$P$16:$P$164,MATCH(BX$4,CALC_Symptomatic_Test_Demand!$B$16:$B$164,0))-BX27-BX26</f>
        <v>14264.062500000102</v>
      </c>
      <c r="BY68" s="119">
        <f>INDEX(CALC_Symptomatic_Test_Demand!$P$16:$P$164,MATCH(BY$4,CALC_Symptomatic_Test_Demand!$B$16:$B$164,0))-BY27-BY26</f>
        <v>14981.250000000102</v>
      </c>
      <c r="BZ68" s="119">
        <f>INDEX(CALC_Symptomatic_Test_Demand!$P$16:$P$164,MATCH(BZ$4,CALC_Symptomatic_Test_Demand!$B$16:$B$164,0))-BZ27-BZ26</f>
        <v>15698.437499999098</v>
      </c>
      <c r="CA68" s="119">
        <f>INDEX(CALC_Symptomatic_Test_Demand!$P$16:$P$164,MATCH(CA$4,CALC_Symptomatic_Test_Demand!$B$16:$B$164,0))-CA27-CA26</f>
        <v>16415.624999998996</v>
      </c>
      <c r="CB68" s="119">
        <f>INDEX(CALC_Symptomatic_Test_Demand!$P$16:$P$164,MATCH(CB$4,CALC_Symptomatic_Test_Demand!$B$16:$B$164,0))-CB27-CB26</f>
        <v>17132.812500000102</v>
      </c>
      <c r="CC68" s="119">
        <f>INDEX(CALC_Symptomatic_Test_Demand!$P$16:$P$164,MATCH(CC$4,CALC_Symptomatic_Test_Demand!$B$16:$B$164,0))-CC27-CC26</f>
        <v>17849.999999998996</v>
      </c>
      <c r="CD68" s="119">
        <f>INDEX(CALC_Symptomatic_Test_Demand!$P$16:$P$164,MATCH(CD$4,CALC_Symptomatic_Test_Demand!$B$16:$B$164,0))-CD27-CD26</f>
        <v>20240.625</v>
      </c>
      <c r="CE68" s="119">
        <f>INDEX(CALC_Symptomatic_Test_Demand!$P$16:$P$164,MATCH(CE$4,CALC_Symptomatic_Test_Demand!$B$16:$B$164,0))-CE27-CE26</f>
        <v>22631.249999998996</v>
      </c>
      <c r="CF68" s="119">
        <f>INDEX(CALC_Symptomatic_Test_Demand!$P$16:$P$164,MATCH(CF$4,CALC_Symptomatic_Test_Demand!$B$16:$B$164,0))-CF27-CF26</f>
        <v>25021.875000000015</v>
      </c>
      <c r="CG68" s="119">
        <f>INDEX(CALC_Symptomatic_Test_Demand!$P$16:$P$164,MATCH(CG$4,CALC_Symptomatic_Test_Demand!$B$16:$B$164,0))-CG27-CG26</f>
        <v>27412.5</v>
      </c>
      <c r="CH68" s="119">
        <f>INDEX(CALC_Symptomatic_Test_Demand!$P$16:$P$164,MATCH(CH$4,CALC_Symptomatic_Test_Demand!$B$16:$B$164,0))-CH27-CH26</f>
        <v>29803.125000001004</v>
      </c>
      <c r="CI68" s="119">
        <f>INDEX(CALC_Symptomatic_Test_Demand!$P$16:$P$164,MATCH(CI$4,CALC_Symptomatic_Test_Demand!$B$16:$B$164,0))-CI27-CI26</f>
        <v>32193.75</v>
      </c>
      <c r="CJ68" s="119">
        <f>INDEX(CALC_Symptomatic_Test_Demand!$P$16:$P$164,MATCH(CJ$4,CALC_Symptomatic_Test_Demand!$B$16:$B$164,0))-CJ27-CJ26</f>
        <v>34584.375000001004</v>
      </c>
      <c r="CK68" s="119">
        <f>INDEX(CALC_Symptomatic_Test_Demand!$P$16:$P$164,MATCH(CK$4,CALC_Symptomatic_Test_Demand!$B$16:$B$164,0))-CK27-CK26</f>
        <v>41676.562500001004</v>
      </c>
      <c r="CL68" s="119">
        <f>INDEX(CALC_Symptomatic_Test_Demand!$P$16:$P$164,MATCH(CL$4,CALC_Symptomatic_Test_Demand!$B$16:$B$164,0))-CL27-CL26</f>
        <v>48768.749999999985</v>
      </c>
      <c r="CM68" s="119">
        <f>INDEX(CALC_Symptomatic_Test_Demand!$P$16:$P$164,MATCH(CM$4,CALC_Symptomatic_Test_Demand!$B$16:$B$164,0))-CM27-CM26</f>
        <v>55860.937499999985</v>
      </c>
      <c r="CN68" s="119">
        <f>INDEX(CALC_Symptomatic_Test_Demand!$P$16:$P$164,MATCH(CN$4,CALC_Symptomatic_Test_Demand!$B$16:$B$164,0))-CN27-CN26</f>
        <v>62953.124999998996</v>
      </c>
    </row>
    <row r="69" spans="1:92">
      <c r="A69" s="98" t="s">
        <v>90</v>
      </c>
      <c r="B69" s="98" t="s">
        <v>44</v>
      </c>
      <c r="C69" s="98" t="s">
        <v>67</v>
      </c>
      <c r="D69" s="98" t="s">
        <v>74</v>
      </c>
      <c r="E69" s="98" t="s">
        <v>91</v>
      </c>
      <c r="F69" s="98">
        <v>1</v>
      </c>
      <c r="G69" s="98">
        <v>1</v>
      </c>
      <c r="H69" s="119"/>
      <c r="I69" s="119"/>
      <c r="J69" s="119"/>
      <c r="K69" s="119"/>
      <c r="L69" s="119"/>
      <c r="M69" s="119"/>
      <c r="N69" s="119"/>
      <c r="O69" s="119" t="e">
        <f>'Outbreaks Oct'!B13</f>
        <v>#REF!</v>
      </c>
      <c r="P69" s="119" t="e">
        <f>'Outbreaks Oct'!C13</f>
        <v>#REF!</v>
      </c>
      <c r="Q69" s="119" t="e">
        <f>'Outbreaks Oct'!D13</f>
        <v>#REF!</v>
      </c>
      <c r="R69" s="119" t="e">
        <f>'Outbreaks Oct'!E13</f>
        <v>#REF!</v>
      </c>
      <c r="S69" s="119">
        <f>'Outbreaks Oct'!F94</f>
        <v>0</v>
      </c>
      <c r="T69" s="119" t="e">
        <f>'Outbreaks Oct'!G13</f>
        <v>#REF!</v>
      </c>
      <c r="U69" s="119" t="e">
        <f>'Outbreaks Oct'!H13</f>
        <v>#REF!</v>
      </c>
      <c r="V69" s="119" t="e">
        <f>'Outbreaks Oct'!I13</f>
        <v>#REF!</v>
      </c>
      <c r="W69" s="119" t="e">
        <f>'Outbreaks Oct'!J13</f>
        <v>#REF!</v>
      </c>
      <c r="X69" s="119" t="e">
        <f>'Outbreaks Oct'!K13</f>
        <v>#REF!</v>
      </c>
      <c r="Y69" s="119" t="e">
        <f>'Outbreaks Oct'!L13</f>
        <v>#REF!</v>
      </c>
      <c r="Z69" s="119" t="e">
        <f>'Outbreaks Oct'!M13</f>
        <v>#REF!</v>
      </c>
      <c r="AA69" s="119" t="e">
        <f>'Outbreaks Oct'!N13</f>
        <v>#REF!</v>
      </c>
      <c r="AB69" s="119" t="e">
        <f>'Outbreaks Oct'!O13</f>
        <v>#REF!</v>
      </c>
      <c r="AC69" s="119" t="e">
        <f>'Outbreaks Oct'!P13</f>
        <v>#REF!</v>
      </c>
      <c r="AD69" s="119" t="e">
        <f>'Outbreaks Oct'!Q13</f>
        <v>#REF!</v>
      </c>
      <c r="AE69" s="119" t="e">
        <f>'Outbreaks Oct'!R13</f>
        <v>#REF!</v>
      </c>
      <c r="AF69" s="119" t="e">
        <f>'Outbreaks Oct'!S13</f>
        <v>#REF!</v>
      </c>
      <c r="AG69" s="119" t="e">
        <f>'Outbreaks Oct'!T13</f>
        <v>#REF!</v>
      </c>
      <c r="AH69" s="119" t="e">
        <f>'Outbreaks Oct'!U13</f>
        <v>#REF!</v>
      </c>
      <c r="AI69" s="119" t="e">
        <f>'Outbreaks Oct'!V13</f>
        <v>#REF!</v>
      </c>
      <c r="AJ69" s="119" t="e">
        <f>'Outbreaks Oct'!W13</f>
        <v>#REF!</v>
      </c>
      <c r="AK69" s="119" t="e">
        <f>'Outbreaks Oct'!X13</f>
        <v>#REF!</v>
      </c>
      <c r="AL69" s="119" t="e">
        <f>'Outbreaks Oct'!Y13</f>
        <v>#REF!</v>
      </c>
      <c r="AM69" s="119" t="e">
        <f>'Outbreaks Oct'!Z13</f>
        <v>#REF!</v>
      </c>
      <c r="AN69" s="119" t="e">
        <f>'Outbreaks Oct'!AA13</f>
        <v>#REF!</v>
      </c>
      <c r="AO69" s="119" t="e">
        <f>'Outbreaks Oct'!AB13</f>
        <v>#REF!</v>
      </c>
      <c r="AP69" s="119" t="e">
        <f>'Outbreaks Oct'!AC13</f>
        <v>#REF!</v>
      </c>
      <c r="AQ69" s="119" t="e">
        <f>'Outbreaks Oct'!AD13</f>
        <v>#REF!</v>
      </c>
      <c r="AR69" s="119" t="e">
        <f>'Outbreaks Oct'!AE13</f>
        <v>#REF!</v>
      </c>
      <c r="AS69" s="119" t="e">
        <f>'Outbreaks Oct'!AF13</f>
        <v>#REF!</v>
      </c>
      <c r="AT69" s="119" t="e">
        <f>'Outbreaks Oct'!AG13</f>
        <v>#REF!</v>
      </c>
      <c r="AU69" s="119" t="e">
        <f>'Outbreaks Oct'!AH13</f>
        <v>#REF!</v>
      </c>
      <c r="AV69" s="119" t="e">
        <f>'Outbreaks Oct'!AI13</f>
        <v>#REF!</v>
      </c>
      <c r="AW69" s="119">
        <f>'Outbreaks Oct'!AJ13</f>
        <v>48550.894632206764</v>
      </c>
      <c r="AX69" s="119">
        <f>'Outbreaks Oct'!AK13</f>
        <v>49828.10394367855</v>
      </c>
      <c r="AY69" s="119">
        <f>'Outbreaks Oct'!AL13</f>
        <v>51689.295331999871</v>
      </c>
      <c r="AZ69" s="119">
        <f>'Outbreaks Oct'!AM13</f>
        <v>53605.000839740256</v>
      </c>
      <c r="BA69" s="119">
        <f>'Outbreaks Oct'!AN13</f>
        <v>55346.983400354446</v>
      </c>
      <c r="BB69" s="119">
        <f>'Outbreaks Oct'!AO13</f>
        <v>57196.392047503061</v>
      </c>
      <c r="BC69" s="119">
        <f>'Outbreaks Oct'!AP13</f>
        <v>59156.715112685793</v>
      </c>
      <c r="BD69" s="119">
        <f>'Outbreaks Oct'!AQ13</f>
        <v>61192.723526294641</v>
      </c>
      <c r="BE69" s="119">
        <f>'Outbreaks Oct'!AR13</f>
        <v>63264.247596460678</v>
      </c>
      <c r="BF69" s="119">
        <f>'Outbreaks Oct'!AS13</f>
        <v>65560.95562882669</v>
      </c>
      <c r="BG69" s="119">
        <f>'Outbreaks Oct'!AT13</f>
        <v>67968.275402209198</v>
      </c>
      <c r="BH69" s="119">
        <f>'Outbreaks Oct'!AU13</f>
        <v>70283.901025030835</v>
      </c>
      <c r="BI69" s="119">
        <f>'Outbreaks Oct'!AV13</f>
        <v>72691.37504267483</v>
      </c>
      <c r="BJ69" s="119">
        <f>'Outbreaks Oct'!AW13</f>
        <v>75291.618546287995</v>
      </c>
      <c r="BK69" s="119">
        <f>'Outbreaks Oct'!AX13</f>
        <v>77909.683646197795</v>
      </c>
      <c r="BL69" s="119">
        <f>'Outbreaks Oct'!AY13</f>
        <v>80514.260224977334</v>
      </c>
      <c r="BM69" s="119">
        <f>'Outbreaks Oct'!AZ13</f>
        <v>83088.925520658086</v>
      </c>
      <c r="BN69" s="119">
        <f>'Outbreaks Oct'!BA13</f>
        <v>85709.830930005512</v>
      </c>
      <c r="BO69" s="119">
        <f>'Outbreaks Oct'!BB13</f>
        <v>88307.510424807522</v>
      </c>
      <c r="BP69" s="119">
        <f>'Outbreaks Oct'!BC13</f>
        <v>90911.627295029699</v>
      </c>
      <c r="BQ69" s="119">
        <f>'Outbreaks Oct'!BD13</f>
        <v>93420.726194649513</v>
      </c>
      <c r="BR69" s="119">
        <f>'Outbreaks Oct'!BE13</f>
        <v>95854.069782350678</v>
      </c>
      <c r="BS69" s="119">
        <f>'Outbreaks Oct'!BF13</f>
        <v>98168.089978999516</v>
      </c>
      <c r="BT69" s="119">
        <f>'Outbreaks Oct'!BG13</f>
        <v>100466.06099181881</v>
      </c>
      <c r="BU69" s="119">
        <f>'Outbreaks Oct'!BH13</f>
        <v>102724.47173013032</v>
      </c>
      <c r="BV69" s="119">
        <f>'Outbreaks Oct'!BI13</f>
        <v>104814.29185461125</v>
      </c>
      <c r="BW69" s="119">
        <f>'Outbreaks Oct'!BJ13</f>
        <v>106868.33718312609</v>
      </c>
      <c r="BX69" s="119">
        <f>'Outbreaks Oct'!BK13</f>
        <v>108879.830623969</v>
      </c>
      <c r="BY69" s="119">
        <f>'Outbreaks Oct'!BL13</f>
        <v>110780.12701178795</v>
      </c>
      <c r="BZ69" s="119">
        <f>'Outbreaks Oct'!BM13</f>
        <v>112623.16257432815</v>
      </c>
      <c r="CA69" s="119">
        <f>'Outbreaks Oct'!BN13</f>
        <v>114253.91433304267</v>
      </c>
      <c r="CB69" s="119">
        <f>'Outbreaks Oct'!BO13</f>
        <v>115862.60450598694</v>
      </c>
      <c r="CC69" s="119">
        <f>'Outbreaks Oct'!BP13</f>
        <v>117541.29253640889</v>
      </c>
      <c r="CD69" s="119">
        <f>'Outbreaks Oct'!BQ13</f>
        <v>118899.65832111186</v>
      </c>
      <c r="CE69" s="119">
        <f>'Outbreaks Oct'!BR13</f>
        <v>120449.21944034408</v>
      </c>
      <c r="CF69" s="119">
        <f>'Outbreaks Oct'!BS13</f>
        <v>121769.08703944388</v>
      </c>
      <c r="CG69" s="119">
        <f>'Outbreaks Oct'!BT13</f>
        <v>123170.0415642086</v>
      </c>
      <c r="CH69" s="119">
        <f>'Outbreaks Oct'!BU13</f>
        <v>124579.09915693864</v>
      </c>
      <c r="CI69" s="119">
        <f>'Outbreaks Oct'!BV13</f>
        <v>123356.5381355526</v>
      </c>
      <c r="CJ69" s="119">
        <f>'Outbreaks Oct'!BW13</f>
        <v>122133.97711416658</v>
      </c>
      <c r="CK69" s="119">
        <f>'Outbreaks Oct'!BX13</f>
        <v>120911.41609278055</v>
      </c>
      <c r="CL69" s="119">
        <f>'Outbreaks Oct'!BY13</f>
        <v>119688.85507139454</v>
      </c>
      <c r="CM69" s="119">
        <f>'Outbreaks Oct'!BZ13</f>
        <v>118466.29405000854</v>
      </c>
      <c r="CN69" s="119">
        <f>'Outbreaks Oct'!CA13</f>
        <v>117243.73302862249</v>
      </c>
    </row>
    <row r="70" spans="1:92">
      <c r="A70" s="98" t="s">
        <v>92</v>
      </c>
      <c r="B70" s="98" t="s">
        <v>52</v>
      </c>
      <c r="C70" s="98" t="s">
        <v>67</v>
      </c>
      <c r="D70" s="98" t="s">
        <v>74</v>
      </c>
      <c r="E70" s="98" t="s">
        <v>93</v>
      </c>
      <c r="F70" s="98">
        <v>1</v>
      </c>
      <c r="G70" s="98">
        <v>1</v>
      </c>
      <c r="H70" s="119">
        <v>15000</v>
      </c>
      <c r="I70" s="119">
        <v>15000</v>
      </c>
      <c r="J70" s="119">
        <v>15000</v>
      </c>
      <c r="K70" s="119">
        <v>15000</v>
      </c>
      <c r="L70" s="119">
        <v>15000</v>
      </c>
      <c r="M70" s="119">
        <v>15000</v>
      </c>
      <c r="N70" s="119">
        <v>15000</v>
      </c>
      <c r="O70" s="119">
        <v>15000</v>
      </c>
      <c r="P70" s="119">
        <v>15000</v>
      </c>
      <c r="Q70" s="119">
        <v>15000</v>
      </c>
      <c r="R70" s="119">
        <v>15000</v>
      </c>
      <c r="S70" s="119">
        <v>15000</v>
      </c>
      <c r="T70" s="119">
        <v>15000</v>
      </c>
      <c r="U70" s="119">
        <v>15000</v>
      </c>
      <c r="V70" s="119">
        <v>15000</v>
      </c>
      <c r="W70" s="119">
        <v>15000</v>
      </c>
      <c r="X70" s="119">
        <v>15000</v>
      </c>
      <c r="Y70" s="119">
        <v>15000</v>
      </c>
      <c r="Z70" s="119">
        <v>15000</v>
      </c>
      <c r="AA70" s="119">
        <v>15000</v>
      </c>
      <c r="AB70" s="119">
        <v>15000</v>
      </c>
      <c r="AC70" s="119">
        <v>15000</v>
      </c>
      <c r="AD70" s="119">
        <v>15000</v>
      </c>
      <c r="AE70" s="119">
        <v>15000</v>
      </c>
      <c r="AF70" s="119">
        <v>15000</v>
      </c>
      <c r="AG70" s="119">
        <v>15000</v>
      </c>
      <c r="AH70" s="119">
        <v>15000</v>
      </c>
      <c r="AI70" s="119">
        <v>15000</v>
      </c>
      <c r="AJ70" s="119">
        <v>15000</v>
      </c>
      <c r="AK70" s="119">
        <v>15000</v>
      </c>
      <c r="AL70" s="119">
        <v>15000</v>
      </c>
      <c r="AM70" s="119">
        <v>15000</v>
      </c>
      <c r="AN70" s="119">
        <v>15000</v>
      </c>
      <c r="AO70" s="119">
        <v>15000</v>
      </c>
      <c r="AP70" s="119">
        <v>15000</v>
      </c>
      <c r="AQ70" s="119">
        <v>15000</v>
      </c>
      <c r="AR70" s="119">
        <v>15000</v>
      </c>
      <c r="AS70" s="119">
        <v>15000</v>
      </c>
      <c r="AT70" s="119">
        <v>15000</v>
      </c>
      <c r="AU70" s="119">
        <v>15000</v>
      </c>
      <c r="AV70" s="119">
        <v>15000</v>
      </c>
      <c r="AW70" s="119">
        <v>15000</v>
      </c>
      <c r="AX70" s="119">
        <v>15000</v>
      </c>
      <c r="AY70" s="119">
        <v>15000</v>
      </c>
      <c r="AZ70" s="119">
        <v>15000</v>
      </c>
      <c r="BA70" s="119">
        <v>15000</v>
      </c>
      <c r="BB70" s="119">
        <v>15000</v>
      </c>
      <c r="BC70" s="119">
        <v>15000</v>
      </c>
      <c r="BD70" s="119">
        <v>15000</v>
      </c>
      <c r="BE70" s="119">
        <v>15000</v>
      </c>
      <c r="BF70" s="119">
        <v>15000</v>
      </c>
      <c r="BG70" s="119">
        <v>15000</v>
      </c>
      <c r="BH70" s="119">
        <v>15000</v>
      </c>
      <c r="BI70" s="119">
        <v>15000</v>
      </c>
      <c r="BJ70" s="119">
        <v>15000</v>
      </c>
      <c r="BK70" s="119">
        <v>15000</v>
      </c>
      <c r="BL70" s="119">
        <v>15000</v>
      </c>
      <c r="BM70" s="119">
        <v>15000</v>
      </c>
      <c r="BN70" s="119">
        <v>15000</v>
      </c>
      <c r="BO70" s="119">
        <v>15000</v>
      </c>
      <c r="BP70" s="119">
        <v>15000</v>
      </c>
      <c r="BQ70" s="119">
        <v>15000</v>
      </c>
      <c r="BR70" s="119">
        <v>15000</v>
      </c>
      <c r="BS70" s="119">
        <v>15000</v>
      </c>
      <c r="BT70" s="119">
        <v>15000</v>
      </c>
      <c r="BU70" s="119">
        <v>15000</v>
      </c>
      <c r="BV70" s="119">
        <v>15000</v>
      </c>
      <c r="BW70" s="119">
        <v>15000</v>
      </c>
      <c r="BX70" s="119">
        <v>15000</v>
      </c>
      <c r="BY70" s="119">
        <v>15000</v>
      </c>
      <c r="BZ70" s="119">
        <v>15000</v>
      </c>
      <c r="CA70" s="119">
        <v>15000</v>
      </c>
      <c r="CB70" s="119">
        <v>15000</v>
      </c>
      <c r="CC70" s="119">
        <v>15000</v>
      </c>
      <c r="CD70" s="119">
        <v>15000</v>
      </c>
      <c r="CE70" s="119">
        <v>15000</v>
      </c>
      <c r="CF70" s="119">
        <v>15000</v>
      </c>
      <c r="CG70" s="119">
        <v>15000</v>
      </c>
      <c r="CH70" s="119">
        <v>15000</v>
      </c>
      <c r="CI70" s="119">
        <v>15000</v>
      </c>
      <c r="CJ70" s="119">
        <v>15000</v>
      </c>
      <c r="CK70" s="119">
        <v>15000</v>
      </c>
      <c r="CL70" s="119">
        <v>15000</v>
      </c>
      <c r="CM70" s="119">
        <v>15000</v>
      </c>
      <c r="CN70" s="119">
        <v>15000</v>
      </c>
    </row>
    <row r="71" spans="1:92">
      <c r="A71" s="28" t="s">
        <v>94</v>
      </c>
      <c r="B71" s="98" t="s">
        <v>54</v>
      </c>
      <c r="C71" s="98" t="s">
        <v>67</v>
      </c>
      <c r="D71" s="98" t="s">
        <v>74</v>
      </c>
      <c r="E71" s="98" t="s">
        <v>95</v>
      </c>
      <c r="F71" s="98">
        <v>1</v>
      </c>
      <c r="G71" s="98">
        <v>1</v>
      </c>
      <c r="H71" s="119">
        <f>HLOOKUP(H$4,DAT!$C$9:$AD$20,12)</f>
        <v>20073.956214739996</v>
      </c>
      <c r="I71" s="119">
        <f>HLOOKUP(I$4,DAT!$C$9:$AD$20,12)</f>
        <v>20073.956214739996</v>
      </c>
      <c r="J71" s="119">
        <f>HLOOKUP(J$4,DAT!$C$9:$AD$20,12)</f>
        <v>20073.956214739996</v>
      </c>
      <c r="K71" s="119">
        <f>HLOOKUP(K$4,DAT!$C$9:$AD$20,12)</f>
        <v>20073.956214739996</v>
      </c>
      <c r="L71" s="119">
        <f>HLOOKUP(L$4,DAT!$C$9:$AD$20,12)</f>
        <v>20073.956214739996</v>
      </c>
      <c r="M71" s="119">
        <f>HLOOKUP(M$4,DAT!$C$9:$AD$20,12)</f>
        <v>20073.956214739996</v>
      </c>
      <c r="N71" s="119">
        <f>HLOOKUP(N$4,DAT!$C$9:$AD$20,12)</f>
        <v>20073.956214739996</v>
      </c>
      <c r="O71" s="119">
        <f>HLOOKUP(O$4,DAT!$C$9:$AD$20,12)</f>
        <v>20698.23507867318</v>
      </c>
      <c r="P71" s="119">
        <f>HLOOKUP(P$4,DAT!$C$9:$AD$20,12)</f>
        <v>20698.23507867318</v>
      </c>
      <c r="Q71" s="119">
        <f>HLOOKUP(Q$4,DAT!$C$9:$AD$20,12)</f>
        <v>20698.23507867318</v>
      </c>
      <c r="R71" s="119">
        <f>HLOOKUP(R$4,DAT!$C$9:$AD$20,12)</f>
        <v>20698.23507867318</v>
      </c>
      <c r="S71" s="119">
        <f>HLOOKUP(S$4,DAT!$C$9:$AD$20,12)</f>
        <v>20698.23507867318</v>
      </c>
      <c r="T71" s="119">
        <f>HLOOKUP(T$4,DAT!$C$9:$AD$20,12)</f>
        <v>20698.23507867318</v>
      </c>
      <c r="U71" s="119">
        <f>HLOOKUP(U$4,DAT!$C$9:$AD$20,12)</f>
        <v>20698.23507867318</v>
      </c>
      <c r="V71" s="119">
        <f>HLOOKUP(V$4,DAT!$C$9:$AD$20,12)</f>
        <v>24926.369084570528</v>
      </c>
      <c r="W71" s="119">
        <f>HLOOKUP(W$4,DAT!$C$9:$AD$20,12)</f>
        <v>24926.369084570528</v>
      </c>
      <c r="X71" s="119">
        <f>HLOOKUP(X$4,DAT!$C$9:$AD$20,12)</f>
        <v>24926.369084570528</v>
      </c>
      <c r="Y71" s="119">
        <f>HLOOKUP(Y$4,DAT!$C$9:$AD$20,12)</f>
        <v>24926.369084570528</v>
      </c>
      <c r="Z71" s="119">
        <f>HLOOKUP(Z$4,DAT!$C$9:$AD$20,12)</f>
        <v>24926.369084570528</v>
      </c>
      <c r="AA71" s="119">
        <f>HLOOKUP(AA$4,DAT!$C$9:$AD$20,12)</f>
        <v>24926.369084570528</v>
      </c>
      <c r="AB71" s="119">
        <f>HLOOKUP(AB$4,DAT!$C$9:$AD$20,12)</f>
        <v>24926.369084570528</v>
      </c>
      <c r="AC71" s="119">
        <f>HLOOKUP(AC$4,DAT!$C$9:$AD$20,12)</f>
        <v>24926.369084570528</v>
      </c>
      <c r="AD71" s="119">
        <f>HLOOKUP(AD$4,DAT!$C$9:$AD$20,12)</f>
        <v>24926.369084570528</v>
      </c>
      <c r="AE71" s="119">
        <f>HLOOKUP(AE$4,DAT!$C$9:$AD$20,12)</f>
        <v>24926.369084570528</v>
      </c>
      <c r="AF71" s="119">
        <f>HLOOKUP(AF$4,DAT!$C$9:$AD$20,12)</f>
        <v>24926.369084570528</v>
      </c>
      <c r="AG71" s="119">
        <f>HLOOKUP(AG$4,DAT!$C$9:$AD$20,12)</f>
        <v>24926.369084570528</v>
      </c>
      <c r="AH71" s="119">
        <f>HLOOKUP(AH$4,DAT!$C$9:$AD$20,12)</f>
        <v>24926.369084570528</v>
      </c>
      <c r="AI71" s="119">
        <f>HLOOKUP(AI$4,DAT!$C$9:$AD$20,12)</f>
        <v>24926.369084570528</v>
      </c>
      <c r="AJ71" s="119">
        <f>HLOOKUP(AJ$4,DAT!$C$9:$AD$20,12)</f>
        <v>24926.369084570528</v>
      </c>
      <c r="AK71" s="119">
        <f>HLOOKUP(AK$4,DAT!$C$9:$AD$20,12)</f>
        <v>24926.369084570528</v>
      </c>
      <c r="AL71" s="119">
        <f>HLOOKUP(AL$4,DAT!$C$9:$AD$20,12)</f>
        <v>24926.369084570528</v>
      </c>
      <c r="AM71" s="119">
        <f>HLOOKUP(AM$4,DAT!$C$9:$AD$20,12)</f>
        <v>24926.369084570528</v>
      </c>
      <c r="AN71" s="119">
        <f>HLOOKUP(AN$4,DAT!$C$9:$AD$20,12)</f>
        <v>24926.369084570528</v>
      </c>
      <c r="AO71" s="119">
        <f>HLOOKUP(AO$4,DAT!$C$9:$AD$20,12)</f>
        <v>24926.369084570528</v>
      </c>
      <c r="AP71" s="119">
        <f>HLOOKUP(AP$4,DAT!$C$9:$AD$20,12)</f>
        <v>24926.369084570528</v>
      </c>
      <c r="AQ71" s="119">
        <f>HLOOKUP(AQ$4,DAT!$C$9:$AD$20,12)</f>
        <v>24926.369084570528</v>
      </c>
      <c r="AR71" s="119">
        <f>HLOOKUP(AR$4,DAT!$C$9:$AD$20,12)</f>
        <v>24926.369084570528</v>
      </c>
      <c r="AS71" s="119">
        <f>HLOOKUP(AS$4,DAT!$C$9:$AD$20,12)</f>
        <v>24926.369084570528</v>
      </c>
      <c r="AT71" s="119">
        <f>HLOOKUP(AT$4,DAT!$C$9:$AD$20,12)</f>
        <v>24926.369084570528</v>
      </c>
      <c r="AU71" s="119">
        <f>HLOOKUP(AU$4,DAT!$C$9:$AD$20,12)</f>
        <v>24926.369084570528</v>
      </c>
      <c r="AV71" s="119">
        <f>HLOOKUP(AV$4,DAT!$C$9:$AD$20,12)</f>
        <v>24926.369084570528</v>
      </c>
      <c r="AW71" s="119">
        <f>HLOOKUP(AW$4,DAT!$C$9:$AD$20,12)</f>
        <v>24926.369084570528</v>
      </c>
      <c r="AX71" s="119">
        <f>HLOOKUP(AX$4,DAT!$C$9:$AD$20,12)</f>
        <v>27162.07321503399</v>
      </c>
      <c r="AY71" s="119">
        <f>HLOOKUP(AY$4,DAT!$C$9:$AD$20,12)</f>
        <v>27162.07321503399</v>
      </c>
      <c r="AZ71" s="119">
        <f>HLOOKUP(AZ$4,DAT!$C$9:$AD$20,12)</f>
        <v>27162.07321503399</v>
      </c>
      <c r="BA71" s="119">
        <f>HLOOKUP(BA$4,DAT!$C$9:$AD$20,12)</f>
        <v>27162.07321503399</v>
      </c>
      <c r="BB71" s="119">
        <f>HLOOKUP(BB$4,DAT!$C$9:$AD$20,12)</f>
        <v>27162.07321503399</v>
      </c>
      <c r="BC71" s="119">
        <f>HLOOKUP(BC$4,DAT!$C$9:$AD$20,12)</f>
        <v>27162.07321503399</v>
      </c>
      <c r="BD71" s="119">
        <f>HLOOKUP(BD$4,DAT!$C$9:$AD$20,12)</f>
        <v>27162.07321503399</v>
      </c>
      <c r="BE71" s="119">
        <f>HLOOKUP(BE$4,DAT!$C$9:$AD$20,12)</f>
        <v>27162.07321503399</v>
      </c>
      <c r="BF71" s="119">
        <f>HLOOKUP(BF$4,DAT!$C$9:$AD$20,12)</f>
        <v>27162.07321503399</v>
      </c>
      <c r="BG71" s="119">
        <f>HLOOKUP(BG$4,DAT!$C$9:$AD$20,12)</f>
        <v>27162.07321503399</v>
      </c>
      <c r="BH71" s="119">
        <f>HLOOKUP(BH$4,DAT!$C$9:$AD$20,12)</f>
        <v>27162.07321503399</v>
      </c>
      <c r="BI71" s="119">
        <f>HLOOKUP(BI$4,DAT!$C$9:$AD$20,12)</f>
        <v>27162.07321503399</v>
      </c>
      <c r="BJ71" s="119">
        <f>HLOOKUP(BJ$4,DAT!$C$9:$AD$20,12)</f>
        <v>27162.07321503399</v>
      </c>
      <c r="BK71" s="119">
        <f>HLOOKUP(BK$4,DAT!$C$9:$AD$20,12)</f>
        <v>27162.07321503399</v>
      </c>
      <c r="BL71" s="119">
        <f>HLOOKUP(BL$4,DAT!$C$9:$AD$20,12)</f>
        <v>27162.07321503399</v>
      </c>
      <c r="BM71" s="119">
        <f>HLOOKUP(BM$4,DAT!$C$9:$AD$20,12)</f>
        <v>27162.07321503399</v>
      </c>
      <c r="BN71" s="119">
        <f>HLOOKUP(BN$4,DAT!$C$9:$AD$20,12)</f>
        <v>27162.07321503399</v>
      </c>
      <c r="BO71" s="119">
        <f>HLOOKUP(BO$4,DAT!$C$9:$AD$20,12)</f>
        <v>27162.07321503399</v>
      </c>
      <c r="BP71" s="119">
        <f>HLOOKUP(BP$4,DAT!$C$9:$AD$20,12)</f>
        <v>27162.07321503399</v>
      </c>
      <c r="BQ71" s="119">
        <f>HLOOKUP(BQ$4,DAT!$C$9:$AD$20,12)</f>
        <v>27162.07321503399</v>
      </c>
      <c r="BR71" s="119">
        <f>HLOOKUP(BR$4,DAT!$C$9:$AD$20,12)</f>
        <v>27162.07321503399</v>
      </c>
      <c r="BS71" s="119">
        <f>HLOOKUP(BS$4,DAT!$C$9:$AD$20,12)</f>
        <v>27162.07321503399</v>
      </c>
      <c r="BT71" s="119">
        <f>HLOOKUP(BT$4,DAT!$C$9:$AD$20,12)</f>
        <v>27162.07321503399</v>
      </c>
      <c r="BU71" s="119">
        <f>HLOOKUP(BU$4,DAT!$C$9:$AD$20,12)</f>
        <v>27162.07321503399</v>
      </c>
      <c r="BV71" s="119">
        <f>HLOOKUP(BV$4,DAT!$C$9:$AD$20,12)</f>
        <v>27162.07321503399</v>
      </c>
      <c r="BW71" s="119">
        <f>HLOOKUP(BW$4,DAT!$C$9:$AD$20,12)</f>
        <v>27162.07321503399</v>
      </c>
      <c r="BX71" s="119">
        <f>HLOOKUP(BX$4,DAT!$C$9:$AD$20,12)</f>
        <v>27162.07321503399</v>
      </c>
      <c r="BY71" s="119">
        <f>HLOOKUP(BY$4,DAT!$C$9:$AD$20,12)</f>
        <v>27162.07321503399</v>
      </c>
      <c r="BZ71" s="119">
        <f>HLOOKUP(BZ$4,DAT!$C$9:$AD$20,12)</f>
        <v>27162.07321503399</v>
      </c>
      <c r="CA71" s="119">
        <f>HLOOKUP(CA$4,DAT!$C$9:$AD$20,12)</f>
        <v>27162.07321503399</v>
      </c>
      <c r="CB71" s="119">
        <f>HLOOKUP(CB$4,DAT!$C$9:$AD$20,12)</f>
        <v>27162.07321503399</v>
      </c>
      <c r="CC71" s="119">
        <f>HLOOKUP(CC$4,DAT!$C$9:$AD$20,12)</f>
        <v>27162.07321503399</v>
      </c>
      <c r="CD71" s="119">
        <f>HLOOKUP(CD$4,DAT!$C$9:$AD$20,12)</f>
        <v>27162.07321503399</v>
      </c>
      <c r="CE71" s="119">
        <f>HLOOKUP(CE$4,DAT!$C$9:$AD$20,12)</f>
        <v>27162.07321503399</v>
      </c>
      <c r="CF71" s="119">
        <f>HLOOKUP(CF$4,DAT!$C$9:$AD$20,12)</f>
        <v>27162.07321503399</v>
      </c>
      <c r="CG71" s="119">
        <f>HLOOKUP(CG$4,DAT!$C$9:$AD$20,12)</f>
        <v>23086.675009844494</v>
      </c>
      <c r="CH71" s="119">
        <f>HLOOKUP(CH$4,DAT!$C$9:$AD$20,12)</f>
        <v>23086.675009844494</v>
      </c>
      <c r="CI71" s="119">
        <f>HLOOKUP(CI$4,DAT!$C$9:$AD$20,12)</f>
        <v>23086.675009844494</v>
      </c>
      <c r="CJ71" s="119">
        <f>HLOOKUP(CJ$4,DAT!$C$9:$AD$20,12)</f>
        <v>23086.675009844494</v>
      </c>
      <c r="CK71" s="119">
        <f>HLOOKUP(CK$4,DAT!$C$9:$AD$20,12)</f>
        <v>23086.675009844494</v>
      </c>
      <c r="CL71" s="119">
        <f>HLOOKUP(CL$4,DAT!$C$9:$AD$20,12)</f>
        <v>23086.675009844494</v>
      </c>
      <c r="CM71" s="119">
        <f>HLOOKUP(CM$4,DAT!$C$9:$AD$20,12)</f>
        <v>23086.675009844494</v>
      </c>
      <c r="CN71" s="119">
        <f>HLOOKUP(CN$4,DAT!$C$9:$AD$20,12)</f>
        <v>23086.675009844494</v>
      </c>
    </row>
    <row r="72" spans="1:92">
      <c r="A72" s="98" t="s">
        <v>96</v>
      </c>
      <c r="B72" s="98" t="s">
        <v>54</v>
      </c>
      <c r="C72" s="98" t="s">
        <v>67</v>
      </c>
      <c r="D72" s="98" t="s">
        <v>74</v>
      </c>
      <c r="E72" s="98" t="s">
        <v>95</v>
      </c>
      <c r="F72" s="98">
        <v>1</v>
      </c>
      <c r="G72" s="98">
        <v>1</v>
      </c>
      <c r="H72" s="119">
        <f>HLOOKUP(H$4,DAT!$C$9:$AD$24,16)</f>
        <v>31490.337712313903</v>
      </c>
      <c r="I72" s="119">
        <f>HLOOKUP(I$4,DAT!$C$9:$AD$24,16)</f>
        <v>31490.337712313903</v>
      </c>
      <c r="J72" s="119">
        <f>HLOOKUP(J$4,DAT!$C$9:$AD$24,16)</f>
        <v>31490.337712313903</v>
      </c>
      <c r="K72" s="119">
        <f>HLOOKUP(K$4,DAT!$C$9:$AD$24,16)</f>
        <v>31490.337712313903</v>
      </c>
      <c r="L72" s="119">
        <f>HLOOKUP(L$4,DAT!$C$9:$AD$24,16)</f>
        <v>31490.337712313903</v>
      </c>
      <c r="M72" s="119">
        <f>HLOOKUP(M$4,DAT!$C$9:$AD$24,16)</f>
        <v>31490.337712313903</v>
      </c>
      <c r="N72" s="119">
        <f>HLOOKUP(N$4,DAT!$C$9:$AD$24,16)</f>
        <v>31490.337712313903</v>
      </c>
      <c r="O72" s="119">
        <f>HLOOKUP(O$4,DAT!$C$9:$AD$24,16)</f>
        <v>31490.337712313903</v>
      </c>
      <c r="P72" s="119">
        <f>HLOOKUP(P$4,DAT!$C$9:$AD$24,16)</f>
        <v>31490.337712313903</v>
      </c>
      <c r="Q72" s="119">
        <f>HLOOKUP(Q$4,DAT!$C$9:$AD$24,16)</f>
        <v>31490.337712313903</v>
      </c>
      <c r="R72" s="119">
        <f>HLOOKUP(R$4,DAT!$C$9:$AD$24,16)</f>
        <v>31490.337712313903</v>
      </c>
      <c r="S72" s="119">
        <f>HLOOKUP(S$4,DAT!$C$9:$AD$24,16)</f>
        <v>31490.337712313903</v>
      </c>
      <c r="T72" s="119">
        <f>HLOOKUP(T$4,DAT!$C$9:$AD$24,16)</f>
        <v>31490.337712313903</v>
      </c>
      <c r="U72" s="119">
        <f>HLOOKUP(U$4,DAT!$C$9:$AD$24,16)</f>
        <v>31490.337712313903</v>
      </c>
      <c r="V72" s="119">
        <f>HLOOKUP(V$4,DAT!$C$9:$AD$24,16)</f>
        <v>32268.979382094363</v>
      </c>
      <c r="W72" s="119">
        <f>HLOOKUP(W$4,DAT!$C$9:$AD$24,16)</f>
        <v>32268.979382094363</v>
      </c>
      <c r="X72" s="119">
        <f>HLOOKUP(X$4,DAT!$C$9:$AD$24,16)</f>
        <v>32268.979382094363</v>
      </c>
      <c r="Y72" s="119">
        <f>HLOOKUP(Y$4,DAT!$C$9:$AD$24,16)</f>
        <v>32268.979382094363</v>
      </c>
      <c r="Z72" s="119">
        <f>HLOOKUP(Z$4,DAT!$C$9:$AD$24,16)</f>
        <v>32268.979382094363</v>
      </c>
      <c r="AA72" s="119">
        <f>HLOOKUP(AA$4,DAT!$C$9:$AD$24,16)</f>
        <v>32268.979382094363</v>
      </c>
      <c r="AB72" s="119">
        <f>HLOOKUP(AB$4,DAT!$C$9:$AD$24,16)</f>
        <v>32268.979382094363</v>
      </c>
      <c r="AC72" s="119">
        <f>HLOOKUP(AC$4,DAT!$C$9:$AD$24,16)</f>
        <v>32445.678099324366</v>
      </c>
      <c r="AD72" s="119">
        <f>HLOOKUP(AD$4,DAT!$C$9:$AD$24,16)</f>
        <v>32445.678099324366</v>
      </c>
      <c r="AE72" s="119">
        <f>HLOOKUP(AE$4,DAT!$C$9:$AD$24,16)</f>
        <v>32445.678099324366</v>
      </c>
      <c r="AF72" s="119">
        <f>HLOOKUP(AF$4,DAT!$C$9:$AD$24,16)</f>
        <v>32445.678099324366</v>
      </c>
      <c r="AG72" s="119">
        <f>HLOOKUP(AG$4,DAT!$C$9:$AD$24,16)</f>
        <v>32445.678099324366</v>
      </c>
      <c r="AH72" s="119">
        <f>HLOOKUP(AH$4,DAT!$C$9:$AD$24,16)</f>
        <v>32445.678099324366</v>
      </c>
      <c r="AI72" s="119">
        <f>HLOOKUP(AI$4,DAT!$C$9:$AD$24,16)</f>
        <v>32445.678099324366</v>
      </c>
      <c r="AJ72" s="119">
        <f>HLOOKUP(AJ$4,DAT!$C$9:$AD$24,16)</f>
        <v>32445.678099324366</v>
      </c>
      <c r="AK72" s="119">
        <f>HLOOKUP(AK$4,DAT!$C$9:$AD$24,16)</f>
        <v>32445.678099324366</v>
      </c>
      <c r="AL72" s="119">
        <f>HLOOKUP(AL$4,DAT!$C$9:$AD$24,16)</f>
        <v>32445.678099324366</v>
      </c>
      <c r="AM72" s="119">
        <f>HLOOKUP(AM$4,DAT!$C$9:$AD$24,16)</f>
        <v>32445.678099324366</v>
      </c>
      <c r="AN72" s="119">
        <f>HLOOKUP(AN$4,DAT!$C$9:$AD$24,16)</f>
        <v>32445.678099324366</v>
      </c>
      <c r="AO72" s="119">
        <f>HLOOKUP(AO$4,DAT!$C$9:$AD$24,16)</f>
        <v>32445.678099324366</v>
      </c>
      <c r="AP72" s="119">
        <f>HLOOKUP(AP$4,DAT!$C$9:$AD$24,16)</f>
        <v>32445.678099324366</v>
      </c>
      <c r="AQ72" s="119">
        <f>HLOOKUP(AQ$4,DAT!$C$9:$AD$24,16)</f>
        <v>32445.678099324366</v>
      </c>
      <c r="AR72" s="119">
        <f>HLOOKUP(AR$4,DAT!$C$9:$AD$24,16)</f>
        <v>32445.678099324366</v>
      </c>
      <c r="AS72" s="119">
        <f>HLOOKUP(AS$4,DAT!$C$9:$AD$24,16)</f>
        <v>32445.678099324366</v>
      </c>
      <c r="AT72" s="119">
        <f>HLOOKUP(AT$4,DAT!$C$9:$AD$24,16)</f>
        <v>32445.678099324366</v>
      </c>
      <c r="AU72" s="119">
        <f>HLOOKUP(AU$4,DAT!$C$9:$AD$24,16)</f>
        <v>32445.678099324366</v>
      </c>
      <c r="AV72" s="119">
        <f>HLOOKUP(AV$4,DAT!$C$9:$AD$24,16)</f>
        <v>32445.678099324366</v>
      </c>
      <c r="AW72" s="119">
        <f>HLOOKUP(AW$4,DAT!$C$9:$AD$24,16)</f>
        <v>32445.678099324366</v>
      </c>
      <c r="AX72" s="119">
        <f>HLOOKUP(AX$4,DAT!$C$9:$AD$24,16)</f>
        <v>32848.584448230671</v>
      </c>
      <c r="AY72" s="119">
        <f>HLOOKUP(AY$4,DAT!$C$9:$AD$24,16)</f>
        <v>32848.584448230671</v>
      </c>
      <c r="AZ72" s="119">
        <f>HLOOKUP(AZ$4,DAT!$C$9:$AD$24,16)</f>
        <v>32848.584448230671</v>
      </c>
      <c r="BA72" s="119">
        <f>HLOOKUP(BA$4,DAT!$C$9:$AD$24,16)</f>
        <v>32848.584448230671</v>
      </c>
      <c r="BB72" s="119">
        <f>HLOOKUP(BB$4,DAT!$C$9:$AD$24,16)</f>
        <v>32848.584448230671</v>
      </c>
      <c r="BC72" s="119">
        <f>HLOOKUP(BC$4,DAT!$C$9:$AD$24,16)</f>
        <v>32848.584448230671</v>
      </c>
      <c r="BD72" s="119">
        <f>HLOOKUP(BD$4,DAT!$C$9:$AD$24,16)</f>
        <v>32848.584448230671</v>
      </c>
      <c r="BE72" s="119">
        <f>HLOOKUP(BE$4,DAT!$C$9:$AD$24,16)</f>
        <v>32872.149252516669</v>
      </c>
      <c r="BF72" s="119">
        <f>HLOOKUP(BF$4,DAT!$C$9:$AD$24,16)</f>
        <v>32872.149252516669</v>
      </c>
      <c r="BG72" s="119">
        <f>HLOOKUP(BG$4,DAT!$C$9:$AD$24,16)</f>
        <v>32872.149252516669</v>
      </c>
      <c r="BH72" s="119">
        <f>HLOOKUP(BH$4,DAT!$C$9:$AD$24,16)</f>
        <v>32872.149252516669</v>
      </c>
      <c r="BI72" s="119">
        <f>HLOOKUP(BI$4,DAT!$C$9:$AD$24,16)</f>
        <v>32872.149252516669</v>
      </c>
      <c r="BJ72" s="119">
        <f>HLOOKUP(BJ$4,DAT!$C$9:$AD$24,16)</f>
        <v>32872.149252516669</v>
      </c>
      <c r="BK72" s="119">
        <f>HLOOKUP(BK$4,DAT!$C$9:$AD$24,16)</f>
        <v>32872.149252516669</v>
      </c>
      <c r="BL72" s="119">
        <f>HLOOKUP(BL$4,DAT!$C$9:$AD$24,16)</f>
        <v>32872.149252516669</v>
      </c>
      <c r="BM72" s="119">
        <f>HLOOKUP(BM$4,DAT!$C$9:$AD$24,16)</f>
        <v>32872.149252516669</v>
      </c>
      <c r="BN72" s="119">
        <f>HLOOKUP(BN$4,DAT!$C$9:$AD$24,16)</f>
        <v>32872.149252516669</v>
      </c>
      <c r="BO72" s="119">
        <f>HLOOKUP(BO$4,DAT!$C$9:$AD$24,16)</f>
        <v>32872.149252516669</v>
      </c>
      <c r="BP72" s="119">
        <f>HLOOKUP(BP$4,DAT!$C$9:$AD$24,16)</f>
        <v>32872.149252516669</v>
      </c>
      <c r="BQ72" s="119">
        <f>HLOOKUP(BQ$4,DAT!$C$9:$AD$24,16)</f>
        <v>32872.149252516669</v>
      </c>
      <c r="BR72" s="119">
        <f>HLOOKUP(BR$4,DAT!$C$9:$AD$24,16)</f>
        <v>32872.149252516669</v>
      </c>
      <c r="BS72" s="119">
        <f>HLOOKUP(BS$4,DAT!$C$9:$AD$24,16)</f>
        <v>32872.149252516669</v>
      </c>
      <c r="BT72" s="119">
        <f>HLOOKUP(BT$4,DAT!$C$9:$AD$24,16)</f>
        <v>32872.149252516669</v>
      </c>
      <c r="BU72" s="119">
        <f>HLOOKUP(BU$4,DAT!$C$9:$AD$24,16)</f>
        <v>32872.149252516669</v>
      </c>
      <c r="BV72" s="119">
        <f>HLOOKUP(BV$4,DAT!$C$9:$AD$24,16)</f>
        <v>32872.149252516669</v>
      </c>
      <c r="BW72" s="119">
        <f>HLOOKUP(BW$4,DAT!$C$9:$AD$24,16)</f>
        <v>32872.149252516669</v>
      </c>
      <c r="BX72" s="119">
        <f>HLOOKUP(BX$4,DAT!$C$9:$AD$24,16)</f>
        <v>32872.149252516669</v>
      </c>
      <c r="BY72" s="119">
        <f>HLOOKUP(BY$4,DAT!$C$9:$AD$24,16)</f>
        <v>32872.149252516669</v>
      </c>
      <c r="BZ72" s="119">
        <f>HLOOKUP(BZ$4,DAT!$C$9:$AD$24,16)</f>
        <v>32872.149252516669</v>
      </c>
      <c r="CA72" s="119">
        <f>HLOOKUP(CA$4,DAT!$C$9:$AD$24,16)</f>
        <v>32872.149252516669</v>
      </c>
      <c r="CB72" s="119">
        <f>HLOOKUP(CB$4,DAT!$C$9:$AD$24,16)</f>
        <v>32872.149252516669</v>
      </c>
      <c r="CC72" s="119">
        <f>HLOOKUP(CC$4,DAT!$C$9:$AD$24,16)</f>
        <v>32872.149252516669</v>
      </c>
      <c r="CD72" s="119">
        <f>HLOOKUP(CD$4,DAT!$C$9:$AD$24,16)</f>
        <v>32872.149252516669</v>
      </c>
      <c r="CE72" s="119">
        <f>HLOOKUP(CE$4,DAT!$C$9:$AD$24,16)</f>
        <v>32872.149252516669</v>
      </c>
      <c r="CF72" s="119">
        <f>HLOOKUP(CF$4,DAT!$C$9:$AD$24,16)</f>
        <v>32872.149252516669</v>
      </c>
      <c r="CG72" s="119">
        <f>HLOOKUP(CG$4,DAT!$C$9:$AD$24,16)</f>
        <v>32174.438350415119</v>
      </c>
      <c r="CH72" s="119">
        <f>HLOOKUP(CH$4,DAT!$C$9:$AD$24,16)</f>
        <v>32174.438350415119</v>
      </c>
      <c r="CI72" s="119">
        <f>HLOOKUP(CI$4,DAT!$C$9:$AD$24,16)</f>
        <v>32174.438350415119</v>
      </c>
      <c r="CJ72" s="119">
        <f>HLOOKUP(CJ$4,DAT!$C$9:$AD$24,16)</f>
        <v>32174.438350415119</v>
      </c>
      <c r="CK72" s="119">
        <f>HLOOKUP(CK$4,DAT!$C$9:$AD$24,16)</f>
        <v>32174.438350415119</v>
      </c>
      <c r="CL72" s="119">
        <f>HLOOKUP(CL$4,DAT!$C$9:$AD$24,16)</f>
        <v>32174.438350415119</v>
      </c>
      <c r="CM72" s="119">
        <f>HLOOKUP(CM$4,DAT!$C$9:$AD$24,16)</f>
        <v>32174.438350415119</v>
      </c>
      <c r="CN72" s="119">
        <f>HLOOKUP(CN$4,DAT!$C$9:$AD$24,16)</f>
        <v>32174.438350415119</v>
      </c>
    </row>
    <row r="73" spans="1:92">
      <c r="A73" s="98" t="s">
        <v>53</v>
      </c>
      <c r="B73" s="98" t="s">
        <v>53</v>
      </c>
      <c r="C73" s="98" t="s">
        <v>67</v>
      </c>
      <c r="D73" s="98" t="s">
        <v>74</v>
      </c>
      <c r="E73" s="98" t="s">
        <v>91</v>
      </c>
      <c r="F73" s="92">
        <v>1</v>
      </c>
      <c r="G73" s="92">
        <v>1</v>
      </c>
      <c r="H73" s="119">
        <f>'NHS nonsymptomatic'!$C$8</f>
        <v>22775.323067746798</v>
      </c>
      <c r="I73" s="119">
        <f>'NHS nonsymptomatic'!$C$8</f>
        <v>22775.323067746798</v>
      </c>
      <c r="J73" s="119">
        <f>'NHS nonsymptomatic'!$C$8</f>
        <v>22775.323067746798</v>
      </c>
      <c r="K73" s="119">
        <f>'NHS nonsymptomatic'!$C$8</f>
        <v>22775.323067746798</v>
      </c>
      <c r="L73" s="119">
        <f>'NHS nonsymptomatic'!$C$8</f>
        <v>22775.323067746798</v>
      </c>
      <c r="M73" s="119">
        <f>'NHS nonsymptomatic'!$C$8</f>
        <v>22775.323067746798</v>
      </c>
      <c r="N73" s="119">
        <f>'NHS nonsymptomatic'!$C$8</f>
        <v>22775.323067746798</v>
      </c>
      <c r="O73" s="119">
        <f>'NHS nonsymptomatic'!$C$8</f>
        <v>22775.323067746798</v>
      </c>
      <c r="P73" s="119">
        <f>'NHS nonsymptomatic'!$C$8</f>
        <v>22775.323067746798</v>
      </c>
      <c r="Q73" s="119">
        <f>'NHS nonsymptomatic'!$C$8</f>
        <v>22775.323067746798</v>
      </c>
      <c r="R73" s="119">
        <f>'NHS nonsymptomatic'!$C$8</f>
        <v>22775.323067746798</v>
      </c>
      <c r="S73" s="119">
        <f>'NHS nonsymptomatic'!$C$8</f>
        <v>22775.323067746798</v>
      </c>
      <c r="T73" s="119">
        <f>'NHS nonsymptomatic'!$C$8</f>
        <v>22775.323067746798</v>
      </c>
      <c r="U73" s="119">
        <f>'NHS nonsymptomatic'!$C$8</f>
        <v>22775.323067746798</v>
      </c>
      <c r="V73" s="119">
        <f>'NHS nonsymptomatic'!$C$8</f>
        <v>22775.323067746798</v>
      </c>
      <c r="W73" s="119">
        <f>'NHS nonsymptomatic'!$C$8</f>
        <v>22775.323067746798</v>
      </c>
      <c r="X73" s="119">
        <f>'NHS nonsymptomatic'!$C$8</f>
        <v>22775.323067746798</v>
      </c>
      <c r="Y73" s="119">
        <f>'NHS nonsymptomatic'!$C$8</f>
        <v>22775.323067746798</v>
      </c>
      <c r="Z73" s="119">
        <f>'NHS nonsymptomatic'!$C$8</f>
        <v>22775.323067746798</v>
      </c>
      <c r="AA73" s="119">
        <f>'NHS nonsymptomatic'!$C$8</f>
        <v>22775.323067746798</v>
      </c>
      <c r="AB73" s="119">
        <f>'NHS nonsymptomatic'!$C$8</f>
        <v>22775.323067746798</v>
      </c>
      <c r="AC73" s="119">
        <f>'NHS nonsymptomatic'!$C$8</f>
        <v>22775.323067746798</v>
      </c>
      <c r="AD73" s="119">
        <f>'NHS nonsymptomatic'!$C$8</f>
        <v>22775.323067746798</v>
      </c>
      <c r="AE73" s="119">
        <f>'NHS nonsymptomatic'!$C$8</f>
        <v>22775.323067746798</v>
      </c>
      <c r="AF73" s="119">
        <f>'NHS nonsymptomatic'!$C$8</f>
        <v>22775.323067746798</v>
      </c>
      <c r="AG73" s="119">
        <f>'NHS nonsymptomatic'!$C$8</f>
        <v>22775.323067746798</v>
      </c>
      <c r="AH73" s="119">
        <f>'NHS nonsymptomatic'!$C$8</f>
        <v>22775.323067746798</v>
      </c>
      <c r="AI73" s="119">
        <f>'NHS nonsymptomatic'!$C$8</f>
        <v>22775.323067746798</v>
      </c>
      <c r="AJ73" s="119">
        <f>'NHS nonsymptomatic'!$C$8</f>
        <v>22775.323067746798</v>
      </c>
      <c r="AK73" s="119">
        <f>'NHS nonsymptomatic'!$C$8</f>
        <v>22775.323067746798</v>
      </c>
      <c r="AL73" s="119">
        <f>'NHS nonsymptomatic'!$C$8</f>
        <v>22775.323067746798</v>
      </c>
      <c r="AM73" s="119">
        <f>'NHS nonsymptomatic'!$C$8</f>
        <v>22775.323067746798</v>
      </c>
      <c r="AN73" s="119">
        <f>'NHS nonsymptomatic'!$C$8</f>
        <v>22775.323067746798</v>
      </c>
      <c r="AO73" s="119">
        <f>'NHS nonsymptomatic'!$C$8</f>
        <v>22775.323067746798</v>
      </c>
      <c r="AP73" s="119">
        <f>'NHS nonsymptomatic'!$C$8</f>
        <v>22775.323067746798</v>
      </c>
      <c r="AQ73" s="119">
        <f>'NHS nonsymptomatic'!$C$8</f>
        <v>22775.323067746798</v>
      </c>
      <c r="AR73" s="119">
        <f>'NHS nonsymptomatic'!$C$8</f>
        <v>22775.323067746798</v>
      </c>
      <c r="AS73" s="119">
        <f>'NHS nonsymptomatic'!$C$8</f>
        <v>22775.323067746798</v>
      </c>
      <c r="AT73" s="119">
        <f>'NHS nonsymptomatic'!$C$8</f>
        <v>22775.323067746798</v>
      </c>
      <c r="AU73" s="119">
        <f>'NHS nonsymptomatic'!$C$8</f>
        <v>22775.323067746798</v>
      </c>
      <c r="AV73" s="119">
        <f>'NHS nonsymptomatic'!$C$8</f>
        <v>22775.323067746798</v>
      </c>
      <c r="AW73" s="119">
        <f>'NHS nonsymptomatic'!$C$8</f>
        <v>22775.323067746798</v>
      </c>
      <c r="AX73" s="119">
        <f>'NHS nonsymptomatic'!$C$8</f>
        <v>22775.323067746798</v>
      </c>
      <c r="AY73" s="119">
        <f>'NHS nonsymptomatic'!$C$8</f>
        <v>22775.323067746798</v>
      </c>
      <c r="AZ73" s="119">
        <f>'NHS nonsymptomatic'!$C$8</f>
        <v>22775.323067746798</v>
      </c>
      <c r="BA73" s="119">
        <f>'NHS nonsymptomatic'!$C$8</f>
        <v>22775.323067746798</v>
      </c>
      <c r="BB73" s="119">
        <f>'NHS nonsymptomatic'!$C$8</f>
        <v>22775.323067746798</v>
      </c>
      <c r="BC73" s="119">
        <f>'NHS nonsymptomatic'!$C$8</f>
        <v>22775.323067746798</v>
      </c>
      <c r="BD73" s="119">
        <f>'NHS nonsymptomatic'!$C$8</f>
        <v>22775.323067746798</v>
      </c>
      <c r="BE73" s="119">
        <f>'NHS nonsymptomatic'!$C$8</f>
        <v>22775.323067746798</v>
      </c>
      <c r="BF73" s="119">
        <f>'NHS nonsymptomatic'!$C$8</f>
        <v>22775.323067746798</v>
      </c>
      <c r="BG73" s="119">
        <f>'NHS nonsymptomatic'!$C$8</f>
        <v>22775.323067746798</v>
      </c>
      <c r="BH73" s="119">
        <f>'NHS nonsymptomatic'!$C$8</f>
        <v>22775.323067746798</v>
      </c>
      <c r="BI73" s="119">
        <f>'NHS nonsymptomatic'!$C$8</f>
        <v>22775.323067746798</v>
      </c>
      <c r="BJ73" s="119">
        <f>'NHS nonsymptomatic'!$C$8</f>
        <v>22775.323067746798</v>
      </c>
      <c r="BK73" s="119">
        <f>'NHS nonsymptomatic'!$C$8</f>
        <v>22775.323067746798</v>
      </c>
      <c r="BL73" s="119">
        <f>'NHS nonsymptomatic'!$C$8</f>
        <v>22775.323067746798</v>
      </c>
      <c r="BM73" s="119">
        <f>'NHS nonsymptomatic'!$C$8</f>
        <v>22775.323067746798</v>
      </c>
      <c r="BN73" s="119">
        <f>'NHS nonsymptomatic'!$C$8</f>
        <v>22775.323067746798</v>
      </c>
      <c r="BO73" s="119">
        <f>'NHS nonsymptomatic'!$C$8</f>
        <v>22775.323067746798</v>
      </c>
      <c r="BP73" s="119">
        <f>'NHS nonsymptomatic'!$C$8</f>
        <v>22775.323067746798</v>
      </c>
      <c r="BQ73" s="119">
        <f>'NHS nonsymptomatic'!$C$8</f>
        <v>22775.323067746798</v>
      </c>
      <c r="BR73" s="119">
        <f>'NHS nonsymptomatic'!$C$8</f>
        <v>22775.323067746798</v>
      </c>
      <c r="BS73" s="119">
        <f>'NHS nonsymptomatic'!$C$8</f>
        <v>22775.323067746798</v>
      </c>
      <c r="BT73" s="119">
        <f>'NHS nonsymptomatic'!$C$8</f>
        <v>22775.323067746798</v>
      </c>
      <c r="BU73" s="119">
        <f>'NHS nonsymptomatic'!$C$8</f>
        <v>22775.323067746798</v>
      </c>
      <c r="BV73" s="119">
        <f>'NHS nonsymptomatic'!$C$8</f>
        <v>22775.323067746798</v>
      </c>
      <c r="BW73" s="119">
        <f>'NHS nonsymptomatic'!$C$8</f>
        <v>22775.323067746798</v>
      </c>
      <c r="BX73" s="119">
        <f>'NHS nonsymptomatic'!$C$8</f>
        <v>22775.323067746798</v>
      </c>
      <c r="BY73" s="119">
        <f>'NHS nonsymptomatic'!$C$8</f>
        <v>22775.323067746798</v>
      </c>
      <c r="BZ73" s="119">
        <f>'NHS nonsymptomatic'!$C$8</f>
        <v>22775.323067746798</v>
      </c>
      <c r="CA73" s="119">
        <f>'NHS nonsymptomatic'!$C$8</f>
        <v>22775.323067746798</v>
      </c>
      <c r="CB73" s="119">
        <f>'NHS nonsymptomatic'!$C$8</f>
        <v>22775.323067746798</v>
      </c>
      <c r="CC73" s="119">
        <f>'NHS nonsymptomatic'!$C$8</f>
        <v>22775.323067746798</v>
      </c>
      <c r="CD73" s="119">
        <f>'NHS nonsymptomatic'!$C$8</f>
        <v>22775.323067746798</v>
      </c>
      <c r="CE73" s="119">
        <f>'NHS nonsymptomatic'!$C$8</f>
        <v>22775.323067746798</v>
      </c>
      <c r="CF73" s="119">
        <f>'NHS nonsymptomatic'!$C$8</f>
        <v>22775.323067746798</v>
      </c>
      <c r="CG73" s="119">
        <f>'NHS nonsymptomatic'!$C$8</f>
        <v>22775.323067746798</v>
      </c>
      <c r="CH73" s="119">
        <f>'NHS nonsymptomatic'!$C$8</f>
        <v>22775.323067746798</v>
      </c>
      <c r="CI73" s="119">
        <f>'NHS nonsymptomatic'!$C$8</f>
        <v>22775.323067746798</v>
      </c>
      <c r="CJ73" s="119">
        <f>'NHS nonsymptomatic'!$C$8</f>
        <v>22775.323067746798</v>
      </c>
      <c r="CK73" s="119">
        <f>'NHS nonsymptomatic'!$C$8</f>
        <v>22775.323067746798</v>
      </c>
      <c r="CL73" s="119">
        <f>'NHS nonsymptomatic'!$C$8</f>
        <v>22775.323067746798</v>
      </c>
      <c r="CM73" s="119">
        <f>'NHS nonsymptomatic'!$C$8</f>
        <v>22775.323067746798</v>
      </c>
      <c r="CN73" s="119">
        <f>'NHS nonsymptomatic'!$C$8</f>
        <v>22775.323067746798</v>
      </c>
    </row>
    <row r="74" spans="1:92">
      <c r="A74" s="113" t="s">
        <v>97</v>
      </c>
      <c r="B74" s="113"/>
      <c r="C74" s="113"/>
      <c r="D74" s="113"/>
      <c r="E74" s="113"/>
      <c r="F74" s="113"/>
      <c r="G74" s="113"/>
      <c r="H74" s="121" t="e">
        <f>SUMIFS(H45:H73,$F$45:$F$73,1)</f>
        <v>#REF!</v>
      </c>
      <c r="I74" s="121" t="e">
        <f t="shared" ref="I74:AW74" si="12">SUMIFS(I45:I73,$F$45:$F$73,1)</f>
        <v>#REF!</v>
      </c>
      <c r="J74" s="121" t="e">
        <f t="shared" si="12"/>
        <v>#REF!</v>
      </c>
      <c r="K74" s="121" t="e">
        <f t="shared" si="12"/>
        <v>#REF!</v>
      </c>
      <c r="L74" s="121" t="e">
        <f t="shared" si="12"/>
        <v>#REF!</v>
      </c>
      <c r="M74" s="121" t="e">
        <f t="shared" si="12"/>
        <v>#REF!</v>
      </c>
      <c r="N74" s="121" t="e">
        <f t="shared" si="12"/>
        <v>#REF!</v>
      </c>
      <c r="O74" s="121" t="e">
        <f t="shared" si="12"/>
        <v>#REF!</v>
      </c>
      <c r="P74" s="121" t="e">
        <f t="shared" si="12"/>
        <v>#REF!</v>
      </c>
      <c r="Q74" s="121" t="e">
        <f t="shared" si="12"/>
        <v>#REF!</v>
      </c>
      <c r="R74" s="121" t="e">
        <f t="shared" si="12"/>
        <v>#REF!</v>
      </c>
      <c r="S74" s="121" t="e">
        <f t="shared" si="12"/>
        <v>#REF!</v>
      </c>
      <c r="T74" s="121" t="e">
        <f t="shared" si="12"/>
        <v>#REF!</v>
      </c>
      <c r="U74" s="121" t="e">
        <f t="shared" si="12"/>
        <v>#REF!</v>
      </c>
      <c r="V74" s="121" t="e">
        <f t="shared" si="12"/>
        <v>#REF!</v>
      </c>
      <c r="W74" s="121" t="e">
        <f t="shared" si="12"/>
        <v>#REF!</v>
      </c>
      <c r="X74" s="121" t="e">
        <f t="shared" si="12"/>
        <v>#REF!</v>
      </c>
      <c r="Y74" s="121" t="e">
        <f t="shared" si="12"/>
        <v>#REF!</v>
      </c>
      <c r="Z74" s="121" t="e">
        <f t="shared" si="12"/>
        <v>#REF!</v>
      </c>
      <c r="AA74" s="121" t="e">
        <f t="shared" si="12"/>
        <v>#REF!</v>
      </c>
      <c r="AB74" s="121" t="e">
        <f t="shared" si="12"/>
        <v>#REF!</v>
      </c>
      <c r="AC74" s="121" t="e">
        <f t="shared" si="12"/>
        <v>#REF!</v>
      </c>
      <c r="AD74" s="121" t="e">
        <f t="shared" si="12"/>
        <v>#REF!</v>
      </c>
      <c r="AE74" s="121" t="e">
        <f t="shared" si="12"/>
        <v>#REF!</v>
      </c>
      <c r="AF74" s="121" t="e">
        <f>SUMIFS(AF45:AF73,$F$45:$F$73,1)</f>
        <v>#REF!</v>
      </c>
      <c r="AG74" s="121" t="e">
        <f t="shared" si="12"/>
        <v>#REF!</v>
      </c>
      <c r="AH74" s="121" t="e">
        <f t="shared" si="12"/>
        <v>#REF!</v>
      </c>
      <c r="AI74" s="121" t="e">
        <f t="shared" si="12"/>
        <v>#REF!</v>
      </c>
      <c r="AJ74" s="121" t="e">
        <f t="shared" si="12"/>
        <v>#REF!</v>
      </c>
      <c r="AK74" s="121" t="e">
        <f t="shared" si="12"/>
        <v>#REF!</v>
      </c>
      <c r="AL74" s="121" t="e">
        <f t="shared" si="12"/>
        <v>#REF!</v>
      </c>
      <c r="AM74" s="121" t="e">
        <f t="shared" si="12"/>
        <v>#REF!</v>
      </c>
      <c r="AN74" s="121" t="e">
        <f t="shared" si="12"/>
        <v>#REF!</v>
      </c>
      <c r="AO74" s="121" t="e">
        <f t="shared" si="12"/>
        <v>#REF!</v>
      </c>
      <c r="AP74" s="121" t="e">
        <f t="shared" si="12"/>
        <v>#REF!</v>
      </c>
      <c r="AQ74" s="121" t="e">
        <f t="shared" si="12"/>
        <v>#REF!</v>
      </c>
      <c r="AR74" s="121" t="e">
        <f t="shared" si="12"/>
        <v>#REF!</v>
      </c>
      <c r="AS74" s="121" t="e">
        <f t="shared" si="12"/>
        <v>#REF!</v>
      </c>
      <c r="AT74" s="121" t="e">
        <f t="shared" si="12"/>
        <v>#REF!</v>
      </c>
      <c r="AU74" s="121" t="e">
        <f t="shared" si="12"/>
        <v>#REF!</v>
      </c>
      <c r="AV74" s="121" t="e">
        <f t="shared" si="12"/>
        <v>#REF!</v>
      </c>
      <c r="AW74" s="121">
        <f t="shared" si="12"/>
        <v>395160.62290550582</v>
      </c>
      <c r="AX74" s="121">
        <f t="shared" ref="AX74:CN74" si="13">SUMIFS(AX45:AX73,$F$45:$F$73,1)</f>
        <v>404974.04885500373</v>
      </c>
      <c r="AY74" s="121">
        <f t="shared" si="13"/>
        <v>414660.34581823234</v>
      </c>
      <c r="AZ74" s="121">
        <f t="shared" si="13"/>
        <v>424147.76220539905</v>
      </c>
      <c r="BA74" s="121">
        <f t="shared" si="13"/>
        <v>429225.09509512148</v>
      </c>
      <c r="BB74" s="121">
        <f t="shared" si="13"/>
        <v>428284.18575763667</v>
      </c>
      <c r="BC74" s="121">
        <f t="shared" si="13"/>
        <v>425604.22151435894</v>
      </c>
      <c r="BD74" s="121">
        <f t="shared" si="13"/>
        <v>422301.88927897025</v>
      </c>
      <c r="BE74" s="121">
        <f t="shared" si="13"/>
        <v>426408.14982702455</v>
      </c>
      <c r="BF74" s="121">
        <f t="shared" si="13"/>
        <v>432856.82727734488</v>
      </c>
      <c r="BG74" s="121">
        <f t="shared" si="13"/>
        <v>439174.47683048033</v>
      </c>
      <c r="BH74" s="121">
        <f t="shared" si="13"/>
        <v>441849.10016525036</v>
      </c>
      <c r="BI74" s="121">
        <f t="shared" si="13"/>
        <v>435296.84523000143</v>
      </c>
      <c r="BJ74" s="121">
        <f t="shared" si="13"/>
        <v>437071.97031840862</v>
      </c>
      <c r="BK74" s="121">
        <f t="shared" si="13"/>
        <v>438117.17894592154</v>
      </c>
      <c r="BL74" s="121">
        <f t="shared" si="13"/>
        <v>446266.15867370501</v>
      </c>
      <c r="BM74" s="121">
        <f t="shared" si="13"/>
        <v>455739.39163960679</v>
      </c>
      <c r="BN74" s="121">
        <f t="shared" si="13"/>
        <v>465055.84648340615</v>
      </c>
      <c r="BO74" s="121">
        <f t="shared" si="13"/>
        <v>471180.23855535558</v>
      </c>
      <c r="BP74" s="121">
        <f t="shared" si="13"/>
        <v>473884.97343410208</v>
      </c>
      <c r="BQ74" s="121">
        <f t="shared" si="13"/>
        <v>474683.29819341778</v>
      </c>
      <c r="BR74" s="121">
        <f t="shared" si="13"/>
        <v>474724.57112762093</v>
      </c>
      <c r="BS74" s="121">
        <f t="shared" si="13"/>
        <v>481710.49476424692</v>
      </c>
      <c r="BT74" s="121">
        <f t="shared" si="13"/>
        <v>489749.67024076951</v>
      </c>
      <c r="BU74" s="121">
        <f t="shared" si="13"/>
        <v>497498.90663194621</v>
      </c>
      <c r="BV74" s="121">
        <f t="shared" si="13"/>
        <v>502002.29444527411</v>
      </c>
      <c r="BW74" s="121">
        <f t="shared" si="13"/>
        <v>504983.88408319198</v>
      </c>
      <c r="BX74" s="121">
        <f t="shared" si="13"/>
        <v>506207.52848228533</v>
      </c>
      <c r="BY74" s="121">
        <f t="shared" si="13"/>
        <v>506578.14966105623</v>
      </c>
      <c r="BZ74" s="121">
        <f t="shared" si="13"/>
        <v>514260.1858823162</v>
      </c>
      <c r="CA74" s="121">
        <f t="shared" si="13"/>
        <v>522260.53921646543</v>
      </c>
      <c r="CB74" s="121">
        <f t="shared" si="13"/>
        <v>529971.84067226609</v>
      </c>
      <c r="CC74" s="121">
        <f t="shared" si="13"/>
        <v>534666.56628436316</v>
      </c>
      <c r="CD74" s="121">
        <f t="shared" si="13"/>
        <v>534557.28948305233</v>
      </c>
      <c r="CE74" s="121">
        <f t="shared" si="13"/>
        <v>532880.60814026836</v>
      </c>
      <c r="CF74" s="121">
        <f t="shared" si="13"/>
        <v>530090.5844255531</v>
      </c>
      <c r="CG74" s="121">
        <f t="shared" si="13"/>
        <v>529041.6522552931</v>
      </c>
      <c r="CH74" s="121">
        <f t="shared" si="13"/>
        <v>534126.25508927589</v>
      </c>
      <c r="CI74" s="121">
        <f t="shared" si="13"/>
        <v>535952.11464499345</v>
      </c>
      <c r="CJ74" s="121">
        <f t="shared" si="13"/>
        <v>534743.52366099239</v>
      </c>
      <c r="CK74" s="121">
        <f t="shared" si="13"/>
        <v>530974.87350577151</v>
      </c>
      <c r="CL74" s="121">
        <f t="shared" si="13"/>
        <v>525507.54306753934</v>
      </c>
      <c r="CM74" s="121">
        <f t="shared" si="13"/>
        <v>519387.10562023113</v>
      </c>
      <c r="CN74" s="121">
        <f t="shared" si="13"/>
        <v>519757.88130625279</v>
      </c>
    </row>
    <row r="75" spans="1:92">
      <c r="A75" s="113" t="s">
        <v>98</v>
      </c>
      <c r="B75" s="120"/>
      <c r="C75" s="120"/>
      <c r="D75" s="120"/>
      <c r="E75" s="113"/>
      <c r="F75" s="113"/>
      <c r="G75" s="113"/>
      <c r="H75" s="121" t="e">
        <f>SUMIFS(H45:H73,$G$45:$G$73,1)</f>
        <v>#REF!</v>
      </c>
      <c r="I75" s="121" t="e">
        <f t="shared" ref="I75:AW75" si="14">SUMIFS(I45:I73,$G$45:$G$73,1)</f>
        <v>#REF!</v>
      </c>
      <c r="J75" s="121" t="e">
        <f t="shared" si="14"/>
        <v>#REF!</v>
      </c>
      <c r="K75" s="121" t="e">
        <f t="shared" si="14"/>
        <v>#REF!</v>
      </c>
      <c r="L75" s="121" t="e">
        <f t="shared" si="14"/>
        <v>#REF!</v>
      </c>
      <c r="M75" s="121" t="e">
        <f t="shared" si="14"/>
        <v>#REF!</v>
      </c>
      <c r="N75" s="121" t="e">
        <f t="shared" si="14"/>
        <v>#REF!</v>
      </c>
      <c r="O75" s="121" t="e">
        <f t="shared" si="14"/>
        <v>#REF!</v>
      </c>
      <c r="P75" s="121" t="e">
        <f t="shared" si="14"/>
        <v>#REF!</v>
      </c>
      <c r="Q75" s="121" t="e">
        <f t="shared" si="14"/>
        <v>#REF!</v>
      </c>
      <c r="R75" s="121" t="e">
        <f t="shared" si="14"/>
        <v>#REF!</v>
      </c>
      <c r="S75" s="121" t="e">
        <f t="shared" si="14"/>
        <v>#REF!</v>
      </c>
      <c r="T75" s="121" t="e">
        <f t="shared" si="14"/>
        <v>#REF!</v>
      </c>
      <c r="U75" s="121" t="e">
        <f t="shared" si="14"/>
        <v>#REF!</v>
      </c>
      <c r="V75" s="121" t="e">
        <f t="shared" si="14"/>
        <v>#REF!</v>
      </c>
      <c r="W75" s="121" t="e">
        <f t="shared" si="14"/>
        <v>#REF!</v>
      </c>
      <c r="X75" s="121" t="e">
        <f t="shared" si="14"/>
        <v>#REF!</v>
      </c>
      <c r="Y75" s="121" t="e">
        <f t="shared" si="14"/>
        <v>#REF!</v>
      </c>
      <c r="Z75" s="121" t="e">
        <f t="shared" si="14"/>
        <v>#REF!</v>
      </c>
      <c r="AA75" s="121" t="e">
        <f t="shared" si="14"/>
        <v>#REF!</v>
      </c>
      <c r="AB75" s="121" t="e">
        <f t="shared" si="14"/>
        <v>#REF!</v>
      </c>
      <c r="AC75" s="121" t="e">
        <f t="shared" si="14"/>
        <v>#REF!</v>
      </c>
      <c r="AD75" s="121" t="e">
        <f t="shared" si="14"/>
        <v>#REF!</v>
      </c>
      <c r="AE75" s="121" t="e">
        <f t="shared" si="14"/>
        <v>#REF!</v>
      </c>
      <c r="AF75" s="121" t="e">
        <f>SUMIFS(AF45:AF73,$G$45:$G$73,1)</f>
        <v>#REF!</v>
      </c>
      <c r="AG75" s="121" t="e">
        <f t="shared" si="14"/>
        <v>#REF!</v>
      </c>
      <c r="AH75" s="121" t="e">
        <f t="shared" si="14"/>
        <v>#REF!</v>
      </c>
      <c r="AI75" s="121" t="e">
        <f t="shared" si="14"/>
        <v>#REF!</v>
      </c>
      <c r="AJ75" s="121" t="e">
        <f t="shared" si="14"/>
        <v>#REF!</v>
      </c>
      <c r="AK75" s="121" t="e">
        <f t="shared" si="14"/>
        <v>#REF!</v>
      </c>
      <c r="AL75" s="121" t="e">
        <f t="shared" si="14"/>
        <v>#REF!</v>
      </c>
      <c r="AM75" s="121" t="e">
        <f t="shared" si="14"/>
        <v>#REF!</v>
      </c>
      <c r="AN75" s="121" t="e">
        <f t="shared" si="14"/>
        <v>#REF!</v>
      </c>
      <c r="AO75" s="121" t="e">
        <f t="shared" si="14"/>
        <v>#REF!</v>
      </c>
      <c r="AP75" s="121" t="e">
        <f t="shared" si="14"/>
        <v>#REF!</v>
      </c>
      <c r="AQ75" s="121" t="e">
        <f t="shared" si="14"/>
        <v>#REF!</v>
      </c>
      <c r="AR75" s="121" t="e">
        <f t="shared" si="14"/>
        <v>#REF!</v>
      </c>
      <c r="AS75" s="121" t="e">
        <f t="shared" si="14"/>
        <v>#REF!</v>
      </c>
      <c r="AT75" s="121" t="e">
        <f t="shared" si="14"/>
        <v>#REF!</v>
      </c>
      <c r="AU75" s="121" t="e">
        <f t="shared" si="14"/>
        <v>#REF!</v>
      </c>
      <c r="AV75" s="121" t="e">
        <f t="shared" si="14"/>
        <v>#REF!</v>
      </c>
      <c r="AW75" s="121">
        <f t="shared" si="14"/>
        <v>496609.34981581697</v>
      </c>
      <c r="AX75" s="121">
        <f t="shared" ref="AX75:CN75" si="15">SUMIFS(AX45:AX73,$G$45:$G$73,1)</f>
        <v>503756.71071543591</v>
      </c>
      <c r="AY75" s="121">
        <f t="shared" si="15"/>
        <v>509965.54718567751</v>
      </c>
      <c r="AZ75" s="121">
        <f t="shared" si="15"/>
        <v>515962.0502627719</v>
      </c>
      <c r="BA75" s="121">
        <f t="shared" si="15"/>
        <v>518116.60144954902</v>
      </c>
      <c r="BB75" s="121">
        <f t="shared" si="15"/>
        <v>519378.53780382802</v>
      </c>
      <c r="BC75" s="121">
        <f t="shared" si="15"/>
        <v>518816.29657782125</v>
      </c>
      <c r="BD75" s="121">
        <f t="shared" si="15"/>
        <v>517522.09285188711</v>
      </c>
      <c r="BE75" s="121">
        <f t="shared" si="15"/>
        <v>523640.98918332678</v>
      </c>
      <c r="BF75" s="121">
        <f t="shared" si="15"/>
        <v>531737.1066413048</v>
      </c>
      <c r="BG75" s="121">
        <f t="shared" si="15"/>
        <v>539802.57831941778</v>
      </c>
      <c r="BH75" s="121">
        <f t="shared" si="15"/>
        <v>544368.57965722564</v>
      </c>
      <c r="BI75" s="121">
        <f t="shared" si="15"/>
        <v>536935.57127193769</v>
      </c>
      <c r="BJ75" s="121">
        <f t="shared" si="15"/>
        <v>537667.09536623606</v>
      </c>
      <c r="BK75" s="121">
        <f t="shared" si="15"/>
        <v>537851.08600330749</v>
      </c>
      <c r="BL75" s="121">
        <f t="shared" si="15"/>
        <v>545127.18559853313</v>
      </c>
      <c r="BM75" s="121">
        <f t="shared" si="15"/>
        <v>553813.56465532258</v>
      </c>
      <c r="BN75" s="121">
        <f t="shared" si="15"/>
        <v>562459.28925880499</v>
      </c>
      <c r="BO75" s="121">
        <f t="shared" si="15"/>
        <v>568057.26879428874</v>
      </c>
      <c r="BP75" s="121">
        <f t="shared" si="15"/>
        <v>571748.40526355139</v>
      </c>
      <c r="BQ75" s="121">
        <f t="shared" si="15"/>
        <v>573688.98029920156</v>
      </c>
      <c r="BR75" s="121">
        <f t="shared" si="15"/>
        <v>575140.44060632039</v>
      </c>
      <c r="BS75" s="121">
        <f t="shared" si="15"/>
        <v>583519.34901681251</v>
      </c>
      <c r="BT75" s="121">
        <f t="shared" si="15"/>
        <v>593092.39997564873</v>
      </c>
      <c r="BU75" s="121">
        <f t="shared" si="15"/>
        <v>602474.63874228892</v>
      </c>
      <c r="BV75" s="121">
        <f t="shared" si="15"/>
        <v>608672.54558446317</v>
      </c>
      <c r="BW75" s="121">
        <f t="shared" si="15"/>
        <v>614459.76319408021</v>
      </c>
      <c r="BX75" s="121">
        <f t="shared" si="15"/>
        <v>618488.70453614858</v>
      </c>
      <c r="BY75" s="121">
        <f t="shared" si="15"/>
        <v>621811.50990239379</v>
      </c>
      <c r="BZ75" s="121">
        <f t="shared" si="15"/>
        <v>632363.01608038484</v>
      </c>
      <c r="CA75" s="121">
        <f t="shared" si="15"/>
        <v>643054.7182361572</v>
      </c>
      <c r="CB75" s="121">
        <f t="shared" si="15"/>
        <v>653562.68068641145</v>
      </c>
      <c r="CC75" s="121">
        <f t="shared" si="15"/>
        <v>661056.69534727035</v>
      </c>
      <c r="CD75" s="121">
        <f t="shared" si="15"/>
        <v>667721.12857357168</v>
      </c>
      <c r="CE75" s="121">
        <f t="shared" si="15"/>
        <v>672899.36424803198</v>
      </c>
      <c r="CF75" s="121">
        <f t="shared" si="15"/>
        <v>676887.68240922783</v>
      </c>
      <c r="CG75" s="121">
        <f t="shared" si="15"/>
        <v>682665.21811659809</v>
      </c>
      <c r="CH75" s="121">
        <f t="shared" si="15"/>
        <v>694648.06167310209</v>
      </c>
      <c r="CI75" s="121">
        <f t="shared" si="15"/>
        <v>701806.21197707055</v>
      </c>
      <c r="CJ75" s="121">
        <f t="shared" si="15"/>
        <v>705929.91174132039</v>
      </c>
      <c r="CK75" s="121">
        <f t="shared" si="15"/>
        <v>718652.41958642832</v>
      </c>
      <c r="CL75" s="121">
        <f t="shared" si="15"/>
        <v>729676.24714852485</v>
      </c>
      <c r="CM75" s="121">
        <f t="shared" si="15"/>
        <v>740046.96770154522</v>
      </c>
      <c r="CN75" s="121">
        <f t="shared" si="15"/>
        <v>756908.90138789441</v>
      </c>
    </row>
    <row r="76" spans="1:92" s="94" customFormat="1" ht="14.4">
      <c r="A76" s="99" t="s">
        <v>51</v>
      </c>
      <c r="B76" s="98"/>
      <c r="C76" s="98"/>
      <c r="D76" s="98"/>
      <c r="E76" s="98"/>
      <c r="F76" s="98"/>
      <c r="G76" s="98"/>
      <c r="H76" s="100" t="e">
        <f>SUMIFS(H45:H73,$G$45:$G$73,1,$B$45:$B$73,"Surveillance")</f>
        <v>#REF!</v>
      </c>
      <c r="I76" s="100" t="e">
        <f t="shared" ref="I76:AW76" si="16">SUMIFS(I45:I73,$G$45:$G$73,1,$B$45:$B$73,"Surveillance")</f>
        <v>#REF!</v>
      </c>
      <c r="J76" s="100" t="e">
        <f t="shared" si="16"/>
        <v>#REF!</v>
      </c>
      <c r="K76" s="100" t="e">
        <f t="shared" si="16"/>
        <v>#REF!</v>
      </c>
      <c r="L76" s="100" t="e">
        <f t="shared" si="16"/>
        <v>#REF!</v>
      </c>
      <c r="M76" s="100" t="e">
        <f t="shared" si="16"/>
        <v>#REF!</v>
      </c>
      <c r="N76" s="100" t="e">
        <f t="shared" si="16"/>
        <v>#REF!</v>
      </c>
      <c r="O76" s="100" t="e">
        <f t="shared" si="16"/>
        <v>#REF!</v>
      </c>
      <c r="P76" s="100" t="e">
        <f t="shared" si="16"/>
        <v>#REF!</v>
      </c>
      <c r="Q76" s="100" t="e">
        <f t="shared" si="16"/>
        <v>#REF!</v>
      </c>
      <c r="R76" s="100" t="e">
        <f t="shared" si="16"/>
        <v>#REF!</v>
      </c>
      <c r="S76" s="100" t="e">
        <f t="shared" si="16"/>
        <v>#REF!</v>
      </c>
      <c r="T76" s="100" t="e">
        <f t="shared" si="16"/>
        <v>#REF!</v>
      </c>
      <c r="U76" s="100" t="e">
        <f t="shared" si="16"/>
        <v>#REF!</v>
      </c>
      <c r="V76" s="100" t="e">
        <f t="shared" si="16"/>
        <v>#REF!</v>
      </c>
      <c r="W76" s="100" t="e">
        <f t="shared" si="16"/>
        <v>#REF!</v>
      </c>
      <c r="X76" s="100" t="e">
        <f t="shared" si="16"/>
        <v>#REF!</v>
      </c>
      <c r="Y76" s="100" t="e">
        <f t="shared" si="16"/>
        <v>#REF!</v>
      </c>
      <c r="Z76" s="100" t="e">
        <f t="shared" si="16"/>
        <v>#REF!</v>
      </c>
      <c r="AA76" s="100" t="e">
        <f t="shared" si="16"/>
        <v>#REF!</v>
      </c>
      <c r="AB76" s="100" t="e">
        <f t="shared" si="16"/>
        <v>#REF!</v>
      </c>
      <c r="AC76" s="100" t="e">
        <f t="shared" si="16"/>
        <v>#REF!</v>
      </c>
      <c r="AD76" s="100" t="e">
        <f t="shared" si="16"/>
        <v>#REF!</v>
      </c>
      <c r="AE76" s="100" t="e">
        <f t="shared" si="16"/>
        <v>#REF!</v>
      </c>
      <c r="AF76" s="100" t="e">
        <f>SUMIFS(AF45:AF73,$G$45:$G$73,1,$B$45:$B$73,"Surveillance")</f>
        <v>#REF!</v>
      </c>
      <c r="AG76" s="100" t="e">
        <f>SUMIFS(AG45:AG73,$G$45:$G$73,1,$B$45:$B$73,"Surveillance")</f>
        <v>#REF!</v>
      </c>
      <c r="AH76" s="100" t="e">
        <f t="shared" si="16"/>
        <v>#REF!</v>
      </c>
      <c r="AI76" s="100" t="e">
        <f t="shared" si="16"/>
        <v>#REF!</v>
      </c>
      <c r="AJ76" s="100" t="e">
        <f t="shared" si="16"/>
        <v>#REF!</v>
      </c>
      <c r="AK76" s="100" t="e">
        <f t="shared" si="16"/>
        <v>#REF!</v>
      </c>
      <c r="AL76" s="100" t="e">
        <f t="shared" si="16"/>
        <v>#REF!</v>
      </c>
      <c r="AM76" s="100" t="e">
        <f t="shared" si="16"/>
        <v>#REF!</v>
      </c>
      <c r="AN76" s="100" t="e">
        <f t="shared" si="16"/>
        <v>#REF!</v>
      </c>
      <c r="AO76" s="100" t="e">
        <f t="shared" si="16"/>
        <v>#REF!</v>
      </c>
      <c r="AP76" s="100" t="e">
        <f t="shared" si="16"/>
        <v>#REF!</v>
      </c>
      <c r="AQ76" s="100" t="e">
        <f t="shared" si="16"/>
        <v>#REF!</v>
      </c>
      <c r="AR76" s="100" t="e">
        <f t="shared" si="16"/>
        <v>#REF!</v>
      </c>
      <c r="AS76" s="100">
        <f t="shared" si="16"/>
        <v>17927</v>
      </c>
      <c r="AT76" s="100">
        <f t="shared" si="16"/>
        <v>32376.885020740854</v>
      </c>
      <c r="AU76" s="100">
        <f t="shared" si="16"/>
        <v>24191.951011204015</v>
      </c>
      <c r="AV76" s="100">
        <f t="shared" si="16"/>
        <v>20278.35166652219</v>
      </c>
      <c r="AW76" s="100">
        <f t="shared" si="16"/>
        <v>15684.737525268094</v>
      </c>
      <c r="AX76" s="100">
        <f t="shared" ref="AX76:CN76" si="17">SUMIFS(AX45:AX73,$G$45:$G$73,1,$B$45:$B$73,"Surveillance")</f>
        <v>17927.767845644368</v>
      </c>
      <c r="AY76" s="100">
        <f t="shared" si="17"/>
        <v>21444.303227588811</v>
      </c>
      <c r="AZ76" s="100">
        <f t="shared" si="17"/>
        <v>24759.586070107573</v>
      </c>
      <c r="BA76" s="100">
        <f t="shared" si="17"/>
        <v>25067.66080873393</v>
      </c>
      <c r="BB76" s="100">
        <f t="shared" si="17"/>
        <v>23026.095218655857</v>
      </c>
      <c r="BC76" s="100">
        <f t="shared" si="17"/>
        <v>19301.099615094245</v>
      </c>
      <c r="BD76" s="100">
        <f t="shared" si="17"/>
        <v>14928.860411844607</v>
      </c>
      <c r="BE76" s="100">
        <f t="shared" si="17"/>
        <v>16766.530175276217</v>
      </c>
      <c r="BF76" s="100">
        <f t="shared" si="17"/>
        <v>20055.28854728529</v>
      </c>
      <c r="BG76" s="100">
        <f t="shared" si="17"/>
        <v>23155.830137139215</v>
      </c>
      <c r="BH76" s="100">
        <f t="shared" si="17"/>
        <v>23443.949910102147</v>
      </c>
      <c r="BI76" s="100">
        <f t="shared" si="17"/>
        <v>21534.6229171622</v>
      </c>
      <c r="BJ76" s="100">
        <f t="shared" si="17"/>
        <v>18050.906944955386</v>
      </c>
      <c r="BK76" s="100">
        <f t="shared" si="17"/>
        <v>13961.871368079539</v>
      </c>
      <c r="BL76" s="100">
        <f t="shared" si="17"/>
        <v>15887.373433832285</v>
      </c>
      <c r="BM76" s="100">
        <f t="shared" si="17"/>
        <v>19003.685028630684</v>
      </c>
      <c r="BN76" s="100">
        <f t="shared" si="17"/>
        <v>21941.649030137385</v>
      </c>
      <c r="BO76" s="100">
        <f t="shared" si="17"/>
        <v>22214.661178678583</v>
      </c>
      <c r="BP76" s="100">
        <f t="shared" si="17"/>
        <v>20405.450171569701</v>
      </c>
      <c r="BQ76" s="100">
        <f t="shared" si="17"/>
        <v>17104.403621731377</v>
      </c>
      <c r="BR76" s="100">
        <f t="shared" si="17"/>
        <v>13229.77753541998</v>
      </c>
      <c r="BS76" s="100">
        <f t="shared" si="17"/>
        <v>15352.681614474574</v>
      </c>
      <c r="BT76" s="100">
        <f t="shared" si="17"/>
        <v>18364.113297986944</v>
      </c>
      <c r="BU76" s="100">
        <f t="shared" si="17"/>
        <v>21203.199701902355</v>
      </c>
      <c r="BV76" s="100">
        <f t="shared" si="17"/>
        <v>21467.023587637355</v>
      </c>
      <c r="BW76" s="100">
        <f t="shared" si="17"/>
        <v>19718.701835069001</v>
      </c>
      <c r="BX76" s="100">
        <f t="shared" si="17"/>
        <v>16528.752477782269</v>
      </c>
      <c r="BY76" s="100">
        <f t="shared" si="17"/>
        <v>12784.527485147499</v>
      </c>
      <c r="BZ76" s="100">
        <f t="shared" si="17"/>
        <v>15280.703869561035</v>
      </c>
      <c r="CA76" s="100">
        <f t="shared" si="17"/>
        <v>18278.01710347721</v>
      </c>
      <c r="CB76" s="100">
        <f t="shared" si="17"/>
        <v>21103.793061563021</v>
      </c>
      <c r="CC76" s="100">
        <f t="shared" si="17"/>
        <v>21366.380065766421</v>
      </c>
      <c r="CD76" s="100">
        <f t="shared" si="17"/>
        <v>19626.254943616983</v>
      </c>
      <c r="CE76" s="100">
        <f t="shared" si="17"/>
        <v>16451.260977635273</v>
      </c>
      <c r="CF76" s="100">
        <f t="shared" si="17"/>
        <v>12724.589978380049</v>
      </c>
      <c r="CG76" s="100">
        <f t="shared" si="17"/>
        <v>15243.858119188628</v>
      </c>
      <c r="CH76" s="100">
        <f t="shared" si="17"/>
        <v>18233.944051525799</v>
      </c>
      <c r="CI76" s="100">
        <f t="shared" si="17"/>
        <v>21052.906329008365</v>
      </c>
      <c r="CJ76" s="100">
        <f t="shared" si="17"/>
        <v>21314.860167665822</v>
      </c>
      <c r="CK76" s="100">
        <f t="shared" si="17"/>
        <v>19578.930939659404</v>
      </c>
      <c r="CL76" s="100">
        <f t="shared" si="17"/>
        <v>16411.592709702883</v>
      </c>
      <c r="CM76" s="100">
        <f t="shared" si="17"/>
        <v>12693.907683249094</v>
      </c>
      <c r="CN76" s="100">
        <f t="shared" si="17"/>
        <v>14446.104779730247</v>
      </c>
    </row>
    <row r="77" spans="1:92" s="88" customFormat="1" ht="14.4">
      <c r="A77" s="99" t="s">
        <v>99</v>
      </c>
      <c r="B77" s="98"/>
      <c r="C77" s="98"/>
      <c r="D77" s="98"/>
      <c r="E77" s="98"/>
      <c r="F77" s="98"/>
      <c r="G77" s="98"/>
      <c r="H77" s="100" t="e">
        <f t="shared" ref="H77:AW77" si="18">SUM(H63:H65)</f>
        <v>#REF!</v>
      </c>
      <c r="I77" s="100" t="e">
        <f t="shared" si="18"/>
        <v>#REF!</v>
      </c>
      <c r="J77" s="100" t="e">
        <f t="shared" si="18"/>
        <v>#REF!</v>
      </c>
      <c r="K77" s="100" t="e">
        <f t="shared" si="18"/>
        <v>#REF!</v>
      </c>
      <c r="L77" s="100" t="e">
        <f t="shared" si="18"/>
        <v>#REF!</v>
      </c>
      <c r="M77" s="100" t="e">
        <f t="shared" si="18"/>
        <v>#REF!</v>
      </c>
      <c r="N77" s="100" t="e">
        <f t="shared" si="18"/>
        <v>#REF!</v>
      </c>
      <c r="O77" s="100" t="e">
        <f t="shared" si="18"/>
        <v>#REF!</v>
      </c>
      <c r="P77" s="100" t="e">
        <f t="shared" si="18"/>
        <v>#REF!</v>
      </c>
      <c r="Q77" s="100" t="e">
        <f t="shared" si="18"/>
        <v>#REF!</v>
      </c>
      <c r="R77" s="100" t="e">
        <f t="shared" si="18"/>
        <v>#REF!</v>
      </c>
      <c r="S77" s="100" t="e">
        <f t="shared" si="18"/>
        <v>#REF!</v>
      </c>
      <c r="T77" s="100" t="e">
        <f t="shared" si="18"/>
        <v>#REF!</v>
      </c>
      <c r="U77" s="100" t="e">
        <f t="shared" si="18"/>
        <v>#REF!</v>
      </c>
      <c r="V77" s="100" t="e">
        <f t="shared" si="18"/>
        <v>#REF!</v>
      </c>
      <c r="W77" s="100" t="e">
        <f t="shared" si="18"/>
        <v>#REF!</v>
      </c>
      <c r="X77" s="100" t="e">
        <f t="shared" si="18"/>
        <v>#REF!</v>
      </c>
      <c r="Y77" s="100" t="e">
        <f t="shared" si="18"/>
        <v>#REF!</v>
      </c>
      <c r="Z77" s="100" t="e">
        <f>SUM(Z63:Z65)</f>
        <v>#REF!</v>
      </c>
      <c r="AA77" s="100" t="e">
        <f t="shared" si="18"/>
        <v>#REF!</v>
      </c>
      <c r="AB77" s="100" t="e">
        <f t="shared" si="18"/>
        <v>#REF!</v>
      </c>
      <c r="AC77" s="100" t="e">
        <f t="shared" si="18"/>
        <v>#REF!</v>
      </c>
      <c r="AD77" s="100" t="e">
        <f t="shared" si="18"/>
        <v>#REF!</v>
      </c>
      <c r="AE77" s="100" t="e">
        <f t="shared" si="18"/>
        <v>#REF!</v>
      </c>
      <c r="AF77" s="100" t="e">
        <f t="shared" si="18"/>
        <v>#REF!</v>
      </c>
      <c r="AG77" s="100" t="e">
        <f t="shared" si="18"/>
        <v>#REF!</v>
      </c>
      <c r="AH77" s="100" t="e">
        <f t="shared" si="18"/>
        <v>#REF!</v>
      </c>
      <c r="AI77" s="100" t="e">
        <f t="shared" si="18"/>
        <v>#REF!</v>
      </c>
      <c r="AJ77" s="100" t="e">
        <f t="shared" si="18"/>
        <v>#REF!</v>
      </c>
      <c r="AK77" s="100" t="e">
        <f t="shared" si="18"/>
        <v>#REF!</v>
      </c>
      <c r="AL77" s="100" t="e">
        <f t="shared" si="18"/>
        <v>#REF!</v>
      </c>
      <c r="AM77" s="100" t="e">
        <f t="shared" si="18"/>
        <v>#REF!</v>
      </c>
      <c r="AN77" s="100" t="e">
        <f t="shared" si="18"/>
        <v>#REF!</v>
      </c>
      <c r="AO77" s="100" t="e">
        <f t="shared" si="18"/>
        <v>#REF!</v>
      </c>
      <c r="AP77" s="100" t="e">
        <f t="shared" si="18"/>
        <v>#REF!</v>
      </c>
      <c r="AQ77" s="100" t="e">
        <f t="shared" si="18"/>
        <v>#REF!</v>
      </c>
      <c r="AR77" s="100" t="e">
        <f t="shared" si="18"/>
        <v>#REF!</v>
      </c>
      <c r="AS77" s="100" t="e">
        <f t="shared" si="18"/>
        <v>#REF!</v>
      </c>
      <c r="AT77" s="100" t="e">
        <f t="shared" si="18"/>
        <v>#REF!</v>
      </c>
      <c r="AU77" s="100" t="e">
        <f t="shared" si="18"/>
        <v>#REF!</v>
      </c>
      <c r="AV77" s="100" t="e">
        <f t="shared" si="18"/>
        <v>#REF!</v>
      </c>
      <c r="AW77" s="100">
        <f t="shared" si="18"/>
        <v>14900</v>
      </c>
      <c r="AX77" s="100">
        <f t="shared" ref="AX77:CN77" si="19">SUM(AX63:AX65)</f>
        <v>15401.441131030924</v>
      </c>
      <c r="AY77" s="100">
        <f t="shared" si="19"/>
        <v>15893.149118602756</v>
      </c>
      <c r="AZ77" s="100">
        <f t="shared" si="19"/>
        <v>16352.67078477726</v>
      </c>
      <c r="BA77" s="100">
        <f t="shared" si="19"/>
        <v>16755.666414924912</v>
      </c>
      <c r="BB77" s="100">
        <f t="shared" si="19"/>
        <v>17214.330958729093</v>
      </c>
      <c r="BC77" s="100">
        <f t="shared" si="19"/>
        <v>17708.350611874168</v>
      </c>
      <c r="BD77" s="100">
        <f t="shared" si="19"/>
        <v>18157.133394818629</v>
      </c>
      <c r="BE77" s="100">
        <f t="shared" si="19"/>
        <v>18583.645606403188</v>
      </c>
      <c r="BF77" s="100">
        <f t="shared" si="19"/>
        <v>19023.574128921871</v>
      </c>
      <c r="BG77" s="100">
        <f t="shared" si="19"/>
        <v>19515.283736411991</v>
      </c>
      <c r="BH77" s="100">
        <f t="shared" si="19"/>
        <v>19962.247540679655</v>
      </c>
      <c r="BI77" s="100">
        <f t="shared" si="19"/>
        <v>20511.575271696373</v>
      </c>
      <c r="BJ77" s="100">
        <f t="shared" si="19"/>
        <v>20895.848435103995</v>
      </c>
      <c r="BK77" s="100">
        <f t="shared" si="19"/>
        <v>21406.235362078321</v>
      </c>
      <c r="BL77" s="100">
        <f t="shared" si="19"/>
        <v>21891.805838906068</v>
      </c>
      <c r="BM77" s="100">
        <f t="shared" si="19"/>
        <v>22404.863392638435</v>
      </c>
      <c r="BN77" s="100">
        <f t="shared" si="19"/>
        <v>23015.770566518033</v>
      </c>
      <c r="BO77" s="100">
        <f t="shared" si="19"/>
        <v>23746.644309125106</v>
      </c>
      <c r="BP77" s="100">
        <f t="shared" si="19"/>
        <v>24468.359492506213</v>
      </c>
      <c r="BQ77" s="100">
        <f t="shared" si="19"/>
        <v>25301.80104516459</v>
      </c>
      <c r="BR77" s="100">
        <f t="shared" si="19"/>
        <v>26372.420295509051</v>
      </c>
      <c r="BS77" s="100">
        <f t="shared" si="19"/>
        <v>27402.312416698514</v>
      </c>
      <c r="BT77" s="100">
        <f t="shared" si="19"/>
        <v>28565.98162655516</v>
      </c>
      <c r="BU77" s="100">
        <f t="shared" si="19"/>
        <v>29780.766692582791</v>
      </c>
      <c r="BV77" s="100">
        <f t="shared" si="19"/>
        <v>31056.097485770872</v>
      </c>
      <c r="BW77" s="100">
        <f t="shared" si="19"/>
        <v>32439.527548239119</v>
      </c>
      <c r="BX77" s="100">
        <f t="shared" si="19"/>
        <v>33825.508981281135</v>
      </c>
      <c r="BY77" s="100">
        <f t="shared" si="19"/>
        <v>35281.930945965723</v>
      </c>
      <c r="BZ77" s="100">
        <f t="shared" si="19"/>
        <v>36646.545447174489</v>
      </c>
      <c r="CA77" s="100">
        <f t="shared" si="19"/>
        <v>37840.44436897272</v>
      </c>
      <c r="CB77" s="100">
        <f t="shared" si="19"/>
        <v>39073.112152208319</v>
      </c>
      <c r="CC77" s="100">
        <f t="shared" si="19"/>
        <v>40259.239429444249</v>
      </c>
      <c r="CD77" s="100">
        <f t="shared" si="19"/>
        <v>41316.221439009809</v>
      </c>
      <c r="CE77" s="100">
        <f t="shared" si="19"/>
        <v>42364.51853842898</v>
      </c>
      <c r="CF77" s="100">
        <f t="shared" si="19"/>
        <v>43191.490947717539</v>
      </c>
      <c r="CG77" s="100">
        <f t="shared" si="19"/>
        <v>43972.24748137578</v>
      </c>
      <c r="CH77" s="100">
        <f t="shared" si="19"/>
        <v>44729.935380146882</v>
      </c>
      <c r="CI77" s="100">
        <f t="shared" si="19"/>
        <v>44224.792159890887</v>
      </c>
      <c r="CJ77" s="100">
        <f t="shared" si="19"/>
        <v>43719.648939634877</v>
      </c>
      <c r="CK77" s="100">
        <f t="shared" si="19"/>
        <v>43214.505719378896</v>
      </c>
      <c r="CL77" s="100">
        <f t="shared" si="19"/>
        <v>42709.362499122886</v>
      </c>
      <c r="CM77" s="100">
        <f t="shared" si="19"/>
        <v>42204.219278866891</v>
      </c>
      <c r="CN77" s="100">
        <f t="shared" si="19"/>
        <v>41699.076058610888</v>
      </c>
    </row>
    <row r="78" spans="1:92" s="98" customFormat="1" ht="14.4">
      <c r="A78" s="99" t="s">
        <v>100</v>
      </c>
      <c r="H78" s="100" t="e">
        <f t="shared" ref="H78:AW78" si="20">SUM(H66:H68)</f>
        <v>#REF!</v>
      </c>
      <c r="I78" s="100" t="e">
        <f t="shared" si="20"/>
        <v>#REF!</v>
      </c>
      <c r="J78" s="100" t="e">
        <f t="shared" si="20"/>
        <v>#REF!</v>
      </c>
      <c r="K78" s="100" t="e">
        <f t="shared" si="20"/>
        <v>#REF!</v>
      </c>
      <c r="L78" s="100" t="e">
        <f t="shared" si="20"/>
        <v>#REF!</v>
      </c>
      <c r="M78" s="100" t="e">
        <f t="shared" si="20"/>
        <v>#REF!</v>
      </c>
      <c r="N78" s="100" t="e">
        <f t="shared" si="20"/>
        <v>#REF!</v>
      </c>
      <c r="O78" s="100" t="e">
        <f t="shared" si="20"/>
        <v>#REF!</v>
      </c>
      <c r="P78" s="100" t="e">
        <f t="shared" si="20"/>
        <v>#REF!</v>
      </c>
      <c r="Q78" s="100" t="e">
        <f t="shared" si="20"/>
        <v>#REF!</v>
      </c>
      <c r="R78" s="100" t="e">
        <f t="shared" si="20"/>
        <v>#REF!</v>
      </c>
      <c r="S78" s="100" t="e">
        <f t="shared" si="20"/>
        <v>#REF!</v>
      </c>
      <c r="T78" s="100" t="e">
        <f t="shared" si="20"/>
        <v>#REF!</v>
      </c>
      <c r="U78" s="100" t="e">
        <f t="shared" si="20"/>
        <v>#REF!</v>
      </c>
      <c r="V78" s="100" t="e">
        <f t="shared" si="20"/>
        <v>#REF!</v>
      </c>
      <c r="W78" s="100" t="e">
        <f t="shared" si="20"/>
        <v>#REF!</v>
      </c>
      <c r="X78" s="100" t="e">
        <f t="shared" si="20"/>
        <v>#REF!</v>
      </c>
      <c r="Y78" s="100" t="e">
        <f t="shared" si="20"/>
        <v>#REF!</v>
      </c>
      <c r="Z78" s="100" t="e">
        <f>SUM(Z66:Z68)</f>
        <v>#REF!</v>
      </c>
      <c r="AA78" s="100" t="e">
        <f t="shared" si="20"/>
        <v>#REF!</v>
      </c>
      <c r="AB78" s="100" t="e">
        <f t="shared" si="20"/>
        <v>#REF!</v>
      </c>
      <c r="AC78" s="100" t="e">
        <f t="shared" si="20"/>
        <v>#REF!</v>
      </c>
      <c r="AD78" s="100" t="e">
        <f t="shared" si="20"/>
        <v>#REF!</v>
      </c>
      <c r="AE78" s="100" t="e">
        <f t="shared" si="20"/>
        <v>#REF!</v>
      </c>
      <c r="AF78" s="100" t="e">
        <f t="shared" si="20"/>
        <v>#REF!</v>
      </c>
      <c r="AG78" s="100" t="e">
        <f t="shared" si="20"/>
        <v>#REF!</v>
      </c>
      <c r="AH78" s="100" t="e">
        <f t="shared" si="20"/>
        <v>#REF!</v>
      </c>
      <c r="AI78" s="100" t="e">
        <f t="shared" si="20"/>
        <v>#REF!</v>
      </c>
      <c r="AJ78" s="100" t="e">
        <f t="shared" si="20"/>
        <v>#REF!</v>
      </c>
      <c r="AK78" s="100" t="e">
        <f t="shared" si="20"/>
        <v>#REF!</v>
      </c>
      <c r="AL78" s="100" t="e">
        <f t="shared" si="20"/>
        <v>#REF!</v>
      </c>
      <c r="AM78" s="100" t="e">
        <f t="shared" si="20"/>
        <v>#REF!</v>
      </c>
      <c r="AN78" s="100" t="e">
        <f t="shared" si="20"/>
        <v>#REF!</v>
      </c>
      <c r="AO78" s="100" t="e">
        <f t="shared" si="20"/>
        <v>#REF!</v>
      </c>
      <c r="AP78" s="100" t="e">
        <f t="shared" si="20"/>
        <v>#REF!</v>
      </c>
      <c r="AQ78" s="100" t="e">
        <f t="shared" si="20"/>
        <v>#REF!</v>
      </c>
      <c r="AR78" s="100" t="e">
        <f t="shared" si="20"/>
        <v>#REF!</v>
      </c>
      <c r="AS78" s="100" t="e">
        <f t="shared" si="20"/>
        <v>#REF!</v>
      </c>
      <c r="AT78" s="100" t="e">
        <f t="shared" si="20"/>
        <v>#REF!</v>
      </c>
      <c r="AU78" s="100" t="e">
        <f t="shared" si="20"/>
        <v>#REF!</v>
      </c>
      <c r="AV78" s="100" t="e">
        <f t="shared" si="20"/>
        <v>#REF!</v>
      </c>
      <c r="AW78" s="100">
        <f t="shared" si="20"/>
        <v>72834.375</v>
      </c>
      <c r="AX78" s="100">
        <f t="shared" ref="AX78:CN78" si="21">SUM(AX66:AX68)</f>
        <v>72196.875</v>
      </c>
      <c r="AY78" s="100">
        <f t="shared" si="21"/>
        <v>71559.374999999898</v>
      </c>
      <c r="AZ78" s="100">
        <f t="shared" si="21"/>
        <v>70921.875</v>
      </c>
      <c r="BA78" s="100">
        <f t="shared" si="21"/>
        <v>70284.375</v>
      </c>
      <c r="BB78" s="100">
        <f t="shared" si="21"/>
        <v>71081.25</v>
      </c>
      <c r="BC78" s="100">
        <f t="shared" si="21"/>
        <v>71878.124999999898</v>
      </c>
      <c r="BD78" s="100">
        <f t="shared" si="21"/>
        <v>72674.999999999898</v>
      </c>
      <c r="BE78" s="100">
        <f t="shared" si="21"/>
        <v>73471.875</v>
      </c>
      <c r="BF78" s="100">
        <f t="shared" si="21"/>
        <v>74268.75</v>
      </c>
      <c r="BG78" s="100">
        <f t="shared" si="21"/>
        <v>75065.625</v>
      </c>
      <c r="BH78" s="100">
        <f t="shared" si="21"/>
        <v>75862.5</v>
      </c>
      <c r="BI78" s="100">
        <f t="shared" si="21"/>
        <v>76978.125</v>
      </c>
      <c r="BJ78" s="100">
        <f t="shared" si="21"/>
        <v>78093.75</v>
      </c>
      <c r="BK78" s="100">
        <f t="shared" si="21"/>
        <v>79209.375</v>
      </c>
      <c r="BL78" s="100">
        <f t="shared" si="21"/>
        <v>80325</v>
      </c>
      <c r="BM78" s="100">
        <f t="shared" si="21"/>
        <v>81440.625</v>
      </c>
      <c r="BN78" s="100">
        <f t="shared" si="21"/>
        <v>82556.25</v>
      </c>
      <c r="BO78" s="100">
        <f t="shared" si="21"/>
        <v>83671.875</v>
      </c>
      <c r="BP78" s="100">
        <f t="shared" si="21"/>
        <v>85265.624999999898</v>
      </c>
      <c r="BQ78" s="100">
        <f t="shared" si="21"/>
        <v>86859.375</v>
      </c>
      <c r="BR78" s="100">
        <f t="shared" si="21"/>
        <v>88453.125</v>
      </c>
      <c r="BS78" s="100">
        <f t="shared" si="21"/>
        <v>90046.875</v>
      </c>
      <c r="BT78" s="100">
        <f t="shared" si="21"/>
        <v>91640.624999999898</v>
      </c>
      <c r="BU78" s="100">
        <f t="shared" si="21"/>
        <v>93234.375</v>
      </c>
      <c r="BV78" s="100">
        <f t="shared" si="21"/>
        <v>94828.125</v>
      </c>
      <c r="BW78" s="100">
        <f t="shared" si="21"/>
        <v>98015.624999999898</v>
      </c>
      <c r="BX78" s="100">
        <f t="shared" si="21"/>
        <v>101203.125</v>
      </c>
      <c r="BY78" s="100">
        <f t="shared" si="21"/>
        <v>104390.625</v>
      </c>
      <c r="BZ78" s="100">
        <f t="shared" si="21"/>
        <v>107578.124999999</v>
      </c>
      <c r="CA78" s="100">
        <f t="shared" si="21"/>
        <v>110765.624999999</v>
      </c>
      <c r="CB78" s="100">
        <f t="shared" si="21"/>
        <v>113953.125</v>
      </c>
      <c r="CC78" s="100">
        <f t="shared" si="21"/>
        <v>117140.624999999</v>
      </c>
      <c r="CD78" s="100">
        <f t="shared" si="21"/>
        <v>122081.249999999</v>
      </c>
      <c r="CE78" s="100">
        <f t="shared" si="21"/>
        <v>127021.874999999</v>
      </c>
      <c r="CF78" s="100">
        <f t="shared" si="21"/>
        <v>131962.49999999901</v>
      </c>
      <c r="CG78" s="100">
        <f t="shared" si="21"/>
        <v>136903.125</v>
      </c>
      <c r="CH78" s="100">
        <f t="shared" si="21"/>
        <v>141843.75</v>
      </c>
      <c r="CI78" s="100">
        <f t="shared" si="21"/>
        <v>146784.375</v>
      </c>
      <c r="CJ78" s="100">
        <f t="shared" si="21"/>
        <v>151725</v>
      </c>
      <c r="CK78" s="100">
        <f t="shared" si="21"/>
        <v>165909.375</v>
      </c>
      <c r="CL78" s="100">
        <f t="shared" si="21"/>
        <v>180093.75</v>
      </c>
      <c r="CM78" s="100">
        <f t="shared" si="21"/>
        <v>194278.125</v>
      </c>
      <c r="CN78" s="100">
        <f t="shared" si="21"/>
        <v>208462.49999999901</v>
      </c>
    </row>
    <row r="79" spans="1:92">
      <c r="O79" s="61"/>
      <c r="V79" s="61"/>
      <c r="AC79" s="61"/>
      <c r="AJ79" s="61"/>
      <c r="AQ79" s="61"/>
    </row>
    <row r="80" spans="1:9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92" ht="14.4">
      <c r="A81" s="1" t="s">
        <v>510</v>
      </c>
      <c r="B81" s="1"/>
      <c r="C81" s="1"/>
      <c r="D81" s="1"/>
    </row>
    <row r="83" spans="1:92">
      <c r="A83" s="112" t="s">
        <v>56</v>
      </c>
      <c r="B83" s="112" t="s">
        <v>101</v>
      </c>
      <c r="C83" s="112" t="s">
        <v>58</v>
      </c>
      <c r="D83" s="112"/>
      <c r="E83" s="112" t="s">
        <v>1</v>
      </c>
      <c r="F83" s="112" t="s">
        <v>102</v>
      </c>
      <c r="G83" s="112"/>
      <c r="H83" s="118">
        <v>44095</v>
      </c>
      <c r="I83" s="118">
        <v>44096</v>
      </c>
      <c r="J83" s="118">
        <v>44097</v>
      </c>
      <c r="K83" s="118">
        <v>44098</v>
      </c>
      <c r="L83" s="118">
        <v>44099</v>
      </c>
      <c r="M83" s="118">
        <v>44100</v>
      </c>
      <c r="N83" s="118">
        <v>44101</v>
      </c>
      <c r="O83" s="118">
        <v>44102</v>
      </c>
      <c r="P83" s="118">
        <v>44103</v>
      </c>
      <c r="Q83" s="118">
        <v>44104</v>
      </c>
      <c r="R83" s="118">
        <v>44105</v>
      </c>
      <c r="S83" s="118">
        <v>44106</v>
      </c>
      <c r="T83" s="118">
        <v>44107</v>
      </c>
      <c r="U83" s="118">
        <v>44108</v>
      </c>
      <c r="V83" s="118">
        <v>44109</v>
      </c>
      <c r="W83" s="118">
        <v>44110</v>
      </c>
      <c r="X83" s="118">
        <v>44111</v>
      </c>
      <c r="Y83" s="118">
        <v>44112</v>
      </c>
      <c r="Z83" s="118">
        <v>44113</v>
      </c>
      <c r="AA83" s="118">
        <v>44114</v>
      </c>
      <c r="AB83" s="118">
        <v>44115</v>
      </c>
      <c r="AC83" s="118">
        <v>44116</v>
      </c>
      <c r="AD83" s="118">
        <v>44117</v>
      </c>
      <c r="AE83" s="118">
        <v>44118</v>
      </c>
      <c r="AF83" s="118">
        <v>44119</v>
      </c>
      <c r="AG83" s="118">
        <v>44120</v>
      </c>
      <c r="AH83" s="118">
        <v>44121</v>
      </c>
      <c r="AI83" s="118">
        <v>44122</v>
      </c>
      <c r="AJ83" s="118">
        <v>44123</v>
      </c>
      <c r="AK83" s="118">
        <v>44124</v>
      </c>
      <c r="AL83" s="118">
        <v>44125</v>
      </c>
      <c r="AM83" s="118">
        <v>44126</v>
      </c>
      <c r="AN83" s="118">
        <v>44127</v>
      </c>
      <c r="AO83" s="118">
        <v>44128</v>
      </c>
      <c r="AP83" s="118">
        <v>44129</v>
      </c>
      <c r="AQ83" s="118">
        <v>44130</v>
      </c>
      <c r="AR83" s="118">
        <v>44131</v>
      </c>
      <c r="AS83" s="118">
        <v>44132</v>
      </c>
      <c r="AT83" s="118">
        <v>44133</v>
      </c>
      <c r="AU83" s="118">
        <v>44134</v>
      </c>
      <c r="AV83" s="118">
        <v>44135</v>
      </c>
      <c r="AW83" s="118">
        <v>44136</v>
      </c>
      <c r="AX83" s="118">
        <v>44137</v>
      </c>
      <c r="AY83" s="118">
        <v>44138</v>
      </c>
      <c r="AZ83" s="118">
        <v>44139</v>
      </c>
      <c r="BA83" s="118">
        <v>44140</v>
      </c>
      <c r="BB83" s="118">
        <v>44141</v>
      </c>
      <c r="BC83" s="118">
        <v>44142</v>
      </c>
      <c r="BD83" s="118">
        <v>44143</v>
      </c>
      <c r="BE83" s="118">
        <v>44144</v>
      </c>
      <c r="BF83" s="118">
        <v>44145</v>
      </c>
      <c r="BG83" s="118">
        <v>44146</v>
      </c>
      <c r="BH83" s="118">
        <v>44147</v>
      </c>
      <c r="BI83" s="118">
        <v>44148</v>
      </c>
      <c r="BJ83" s="118">
        <v>44149</v>
      </c>
      <c r="BK83" s="118">
        <v>44150</v>
      </c>
      <c r="BL83" s="118">
        <v>44151</v>
      </c>
      <c r="BM83" s="118">
        <v>44152</v>
      </c>
      <c r="BN83" s="118">
        <v>44153</v>
      </c>
      <c r="BO83" s="118">
        <v>44154</v>
      </c>
      <c r="BP83" s="118">
        <v>44155</v>
      </c>
      <c r="BQ83" s="118">
        <v>44156</v>
      </c>
      <c r="BR83" s="118">
        <v>44157</v>
      </c>
      <c r="BS83" s="118">
        <v>44158</v>
      </c>
      <c r="BT83" s="118">
        <v>44159</v>
      </c>
      <c r="BU83" s="118">
        <v>44160</v>
      </c>
      <c r="BV83" s="118">
        <v>44161</v>
      </c>
      <c r="BW83" s="118">
        <v>44162</v>
      </c>
      <c r="BX83" s="118">
        <v>44163</v>
      </c>
      <c r="BY83" s="118">
        <v>44164</v>
      </c>
      <c r="BZ83" s="118">
        <v>44165</v>
      </c>
      <c r="CA83" s="118">
        <v>44166</v>
      </c>
      <c r="CB83" s="118">
        <v>44167</v>
      </c>
      <c r="CC83" s="118">
        <v>44168</v>
      </c>
      <c r="CD83" s="118">
        <v>44169</v>
      </c>
      <c r="CE83" s="118">
        <v>44170</v>
      </c>
      <c r="CF83" s="118">
        <v>44171</v>
      </c>
      <c r="CG83" s="118">
        <v>44172</v>
      </c>
      <c r="CH83" s="118">
        <v>44173</v>
      </c>
      <c r="CI83" s="118">
        <v>44174</v>
      </c>
      <c r="CJ83" s="118">
        <v>44175</v>
      </c>
      <c r="CK83" s="118">
        <v>44176</v>
      </c>
      <c r="CL83" s="118">
        <v>44177</v>
      </c>
      <c r="CM83" s="118">
        <v>44178</v>
      </c>
      <c r="CN83" s="118">
        <v>44179</v>
      </c>
    </row>
    <row r="84" spans="1:92">
      <c r="A84" s="98" t="s">
        <v>103</v>
      </c>
      <c r="B84" s="98"/>
      <c r="C84" s="98"/>
      <c r="D84" s="98"/>
      <c r="E84" s="98" t="s">
        <v>104</v>
      </c>
      <c r="F84" s="98">
        <v>1</v>
      </c>
      <c r="G84" s="98"/>
      <c r="H84" s="119" t="e">
        <f>INDEX(#REF!,MATCH(H4,#REF!))*1000</f>
        <v>#REF!</v>
      </c>
      <c r="I84" s="119" t="e">
        <f>INDEX(#REF!,MATCH(I4,#REF!))*1000</f>
        <v>#REF!</v>
      </c>
      <c r="J84" s="119" t="e">
        <f>INDEX(#REF!,MATCH(J4,#REF!))*1000</f>
        <v>#REF!</v>
      </c>
      <c r="K84" s="119" t="e">
        <f>INDEX(#REF!,MATCH(K4,#REF!))*1000</f>
        <v>#REF!</v>
      </c>
      <c r="L84" s="119" t="e">
        <f>INDEX(#REF!,MATCH(L4,#REF!))*1000</f>
        <v>#REF!</v>
      </c>
      <c r="M84" s="119" t="e">
        <f>INDEX(#REF!,MATCH(M4,#REF!))*1000</f>
        <v>#REF!</v>
      </c>
      <c r="N84" s="119" t="e">
        <f>INDEX(#REF!,MATCH(N4,#REF!))*1000</f>
        <v>#REF!</v>
      </c>
      <c r="O84" s="119" t="e">
        <f>INDEX(#REF!,MATCH(O4,#REF!))*1000</f>
        <v>#REF!</v>
      </c>
      <c r="P84" s="119" t="e">
        <f>INDEX(#REF!,MATCH(P4,#REF!))*1000</f>
        <v>#REF!</v>
      </c>
      <c r="Q84" s="119" t="e">
        <f>INDEX(#REF!,MATCH(Q4,#REF!))*1000</f>
        <v>#REF!</v>
      </c>
      <c r="R84" s="119" t="e">
        <f>INDEX(#REF!,MATCH(R83,#REF!,0))*1000</f>
        <v>#REF!</v>
      </c>
      <c r="S84" s="119" t="e">
        <f>INDEX(#REF!,MATCH(S83,#REF!,0))*1000</f>
        <v>#REF!</v>
      </c>
      <c r="T84" s="119" t="e">
        <f>INDEX(#REF!,MATCH(T83,#REF!,0))*1000</f>
        <v>#REF!</v>
      </c>
      <c r="U84" s="119" t="e">
        <f>INDEX(#REF!,MATCH(U83,#REF!,0))*1000</f>
        <v>#REF!</v>
      </c>
      <c r="V84" s="119" t="e">
        <f>INDEX(#REF!,MATCH(V83,#REF!,0))*1000</f>
        <v>#REF!</v>
      </c>
      <c r="W84" s="119" t="e">
        <f>INDEX(#REF!,MATCH(W83,#REF!,0))*1000</f>
        <v>#REF!</v>
      </c>
      <c r="X84" s="119" t="e">
        <f>INDEX(#REF!,MATCH(X83,#REF!,0))*1000</f>
        <v>#REF!</v>
      </c>
      <c r="Y84" s="119" t="e">
        <f>INDEX(#REF!,MATCH(Y83,#REF!,0))*1000</f>
        <v>#REF!</v>
      </c>
      <c r="Z84" s="119" t="e">
        <f>INDEX(#REF!,MATCH(Z83,#REF!,0))*1000</f>
        <v>#REF!</v>
      </c>
      <c r="AA84" s="119" t="e">
        <f>INDEX(#REF!,MATCH(AA83,#REF!,0))*1000</f>
        <v>#REF!</v>
      </c>
      <c r="AB84" s="119" t="e">
        <f>INDEX(#REF!,MATCH(AB83,#REF!,0))*1000</f>
        <v>#REF!</v>
      </c>
      <c r="AC84" s="119">
        <f>INDEX(Forecasts_Input_27Oct!$133:$133,MATCH(AC83,Forecasts_Input_27Oct!$1:$1,0))*1000</f>
        <v>315810</v>
      </c>
      <c r="AD84" s="119">
        <f>INDEX(Forecasts_Input_27Oct!$133:$133,MATCH(AD83,Forecasts_Input_27Oct!$1:$1,0))*1000</f>
        <v>321310</v>
      </c>
      <c r="AE84" s="119">
        <f>INDEX(Forecasts_Input_27Oct!$133:$133,MATCH(AE83,Forecasts_Input_27Oct!$1:$1,0))*1000</f>
        <v>323810</v>
      </c>
      <c r="AF84" s="119">
        <f>INDEX(Forecasts_Input_27Oct!$133:$133,MATCH(AF83,Forecasts_Input_27Oct!$1:$1,0))*1000</f>
        <v>353310</v>
      </c>
      <c r="AG84" s="119">
        <f>INDEX(Forecasts_Input_27Oct!$133:$133,MATCH(AG83,Forecasts_Input_27Oct!$1:$1,0))*1000</f>
        <v>360810</v>
      </c>
      <c r="AH84" s="119">
        <f>INDEX(Forecasts_Input_27Oct!$133:$133,MATCH(AH83,Forecasts_Input_27Oct!$1:$1,0))*1000</f>
        <v>363310</v>
      </c>
      <c r="AI84" s="119">
        <f>INDEX(Forecasts_Input_27Oct!$133:$133,MATCH(AI83,Forecasts_Input_27Oct!$1:$1,0))*1000</f>
        <v>363310</v>
      </c>
      <c r="AJ84" s="119">
        <f>INDEX(Forecasts_Input_27Oct!$133:$133,MATCH(AJ83,Forecasts_Input_27Oct!$1:$1,0))*1000</f>
        <v>381700</v>
      </c>
      <c r="AK84" s="119">
        <f>INDEX(Forecasts_Input_27Oct!$133:$133,MATCH(AK83,Forecasts_Input_27Oct!$1:$1,0))*1000</f>
        <v>386700</v>
      </c>
      <c r="AL84" s="119">
        <f>INDEX(Forecasts_Input_27Oct!$133:$133,MATCH(AL83,Forecasts_Input_27Oct!$1:$1,0))*1000</f>
        <v>396700</v>
      </c>
      <c r="AM84" s="119">
        <f>INDEX(Forecasts_Input_27Oct!$133:$133,MATCH(AM83,Forecasts_Input_27Oct!$1:$1,0))*1000</f>
        <v>387700</v>
      </c>
      <c r="AN84" s="119">
        <f>INDEX(Forecasts_Input_27Oct!$133:$133,MATCH(AN83,Forecasts_Input_27Oct!$1:$1,0))*1000</f>
        <v>397700</v>
      </c>
      <c r="AO84" s="119">
        <f>INDEX(Forecasts_Input_27Oct!$133:$133,MATCH(AO83,Forecasts_Input_27Oct!$1:$1,0))*1000</f>
        <v>402700</v>
      </c>
      <c r="AP84" s="119">
        <f>INDEX(Forecasts_Input_27Oct!$133:$133,MATCH(AP83,Forecasts_Input_27Oct!$1:$1,0))*1000</f>
        <v>405700</v>
      </c>
      <c r="AQ84" s="119">
        <f>INDEX(Forecasts_Input_27Oct!$133:$133,MATCH(AQ83,Forecasts_Input_27Oct!$1:$1,0))*1000</f>
        <v>427632</v>
      </c>
      <c r="AR84" s="119">
        <f>INDEX(Forecasts_Input_27Oct!$133:$133,MATCH(AR83,Forecasts_Input_27Oct!$1:$1,0))*1000</f>
        <v>437053</v>
      </c>
      <c r="AS84" s="119">
        <f>INDEX(Forecasts_Input_27Oct!$133:$133,MATCH(AS83,Forecasts_Input_27Oct!$1:$1,0))*1000</f>
        <v>438978</v>
      </c>
      <c r="AT84" s="119">
        <f>INDEX(Forecasts_Input_27Oct!$133:$133,MATCH(AT83,Forecasts_Input_27Oct!$1:$1,0))*1000</f>
        <v>464287.00000000006</v>
      </c>
      <c r="AU84" s="119">
        <f>INDEX(Forecasts_Input_27Oct!$133:$133,MATCH(AU83,Forecasts_Input_27Oct!$1:$1,0))*1000</f>
        <v>476880.00000000006</v>
      </c>
      <c r="AV84" s="119">
        <f>INDEX(Forecasts_Input_27Oct!$133:$133,MATCH(AV83,Forecasts_Input_27Oct!$1:$1,0))*1000</f>
        <v>535145</v>
      </c>
      <c r="AW84" s="119" t="e">
        <f>INDEX(Forecasts_Input_27Oct!$133:$133,MATCH(AW83,Forecasts_Input_27Oct!$1:$1,0))*1000</f>
        <v>#N/A</v>
      </c>
      <c r="AX84" s="119">
        <f>INDEX(Forecasts_Input_27Oct!$133:$133,MATCH(AX83,Forecasts_Input_27Oct!$1:$1,0))*1000</f>
        <v>555821.60952380951</v>
      </c>
      <c r="AY84" s="119" t="e">
        <f>INDEX(Forecasts_Input_27Oct!$133:$133,MATCH(AY83,Forecasts_Input_27Oct!$1:$1,0))*1000</f>
        <v>#N/A</v>
      </c>
      <c r="AZ84" s="119" t="e">
        <f>INDEX(Forecasts_Input_27Oct!$133:$133,MATCH(AZ83,Forecasts_Input_27Oct!$1:$1,0))*1000</f>
        <v>#N/A</v>
      </c>
      <c r="BA84" s="119" t="e">
        <f>INDEX(Forecasts_Input_27Oct!$133:$133,MATCH(BA83,Forecasts_Input_27Oct!$1:$1,0))*1000</f>
        <v>#N/A</v>
      </c>
      <c r="BB84" s="119" t="e">
        <f>INDEX(Forecasts_Input_27Oct!$133:$133,MATCH(BB83,Forecasts_Input_27Oct!$1:$1,0))*1000</f>
        <v>#N/A</v>
      </c>
      <c r="BC84" s="119" t="e">
        <f>INDEX(Forecasts_Input_27Oct!$133:$133,MATCH(BC83,Forecasts_Input_27Oct!$1:$1,0))*1000</f>
        <v>#N/A</v>
      </c>
      <c r="BD84" s="119" t="e">
        <f>INDEX(Forecasts_Input_27Oct!$133:$133,MATCH(BD83,Forecasts_Input_27Oct!$1:$1,0))*1000</f>
        <v>#N/A</v>
      </c>
      <c r="BE84" s="119">
        <f>INDEX(Forecasts_Input_27Oct!$133:$133,MATCH(BE83,Forecasts_Input_27Oct!$1:$1,0))*1000</f>
        <v>581999.22857142845</v>
      </c>
      <c r="BF84" s="119" t="e">
        <f>INDEX(Forecasts_Input_27Oct!$133:$133,MATCH(BF83,Forecasts_Input_27Oct!$1:$1,0))*1000</f>
        <v>#N/A</v>
      </c>
      <c r="BG84" s="119" t="e">
        <f>INDEX(Forecasts_Input_27Oct!$133:$133,MATCH(BG83,Forecasts_Input_27Oct!$1:$1,0))*1000</f>
        <v>#N/A</v>
      </c>
      <c r="BH84" s="119" t="e">
        <f>INDEX(Forecasts_Input_27Oct!$133:$133,MATCH(BH83,Forecasts_Input_27Oct!$1:$1,0))*1000</f>
        <v>#N/A</v>
      </c>
      <c r="BI84" s="119" t="e">
        <f>INDEX(Forecasts_Input_27Oct!$133:$133,MATCH(BI83,Forecasts_Input_27Oct!$1:$1,0))*1000</f>
        <v>#N/A</v>
      </c>
      <c r="BJ84" s="119" t="e">
        <f>INDEX(Forecasts_Input_27Oct!$133:$133,MATCH(BJ83,Forecasts_Input_27Oct!$1:$1,0))*1000</f>
        <v>#N/A</v>
      </c>
      <c r="BK84" s="119" t="e">
        <f>INDEX(Forecasts_Input_27Oct!$133:$133,MATCH(BK83,Forecasts_Input_27Oct!$1:$1,0))*1000</f>
        <v>#N/A</v>
      </c>
      <c r="BL84" s="119">
        <f>INDEX(Forecasts_Input_27Oct!$133:$133,MATCH(BL83,Forecasts_Input_27Oct!$1:$1,0))*1000</f>
        <v>601527.32380952372</v>
      </c>
      <c r="BM84" s="119" t="e">
        <f>INDEX(Forecasts_Input_27Oct!$133:$133,MATCH(BM83,Forecasts_Input_27Oct!$1:$1,0))*1000</f>
        <v>#N/A</v>
      </c>
      <c r="BN84" s="119" t="e">
        <f>INDEX(Forecasts_Input_27Oct!$133:$133,MATCH(BN83,Forecasts_Input_27Oct!$1:$1,0))*1000</f>
        <v>#N/A</v>
      </c>
      <c r="BO84" s="119" t="e">
        <f>INDEX(Forecasts_Input_27Oct!$133:$133,MATCH(BO83,Forecasts_Input_27Oct!$1:$1,0))*1000</f>
        <v>#N/A</v>
      </c>
      <c r="BP84" s="119" t="e">
        <f>INDEX(Forecasts_Input_27Oct!$133:$133,MATCH(BP83,Forecasts_Input_27Oct!$1:$1,0))*1000</f>
        <v>#N/A</v>
      </c>
      <c r="BQ84" s="119" t="e">
        <f>INDEX(Forecasts_Input_27Oct!$133:$133,MATCH(BQ83,Forecasts_Input_27Oct!$1:$1,0))*1000</f>
        <v>#N/A</v>
      </c>
      <c r="BR84" s="119" t="e">
        <f>INDEX(Forecasts_Input_27Oct!$133:$133,MATCH(BR83,Forecasts_Input_27Oct!$1:$1,0))*1000</f>
        <v>#N/A</v>
      </c>
      <c r="BS84" s="119">
        <f>INDEX(Forecasts_Input_27Oct!$133:$133,MATCH(BS83,Forecasts_Input_27Oct!$1:$1,0))*1000</f>
        <v>638149.22857142857</v>
      </c>
      <c r="BT84" s="119" t="e">
        <f>INDEX(Forecasts_Input_27Oct!$133:$133,MATCH(BT83,Forecasts_Input_27Oct!$1:$1,0))*1000</f>
        <v>#N/A</v>
      </c>
      <c r="BU84" s="119" t="e">
        <f>INDEX(Forecasts_Input_27Oct!$133:$133,MATCH(BU83,Forecasts_Input_27Oct!$1:$1,0))*1000</f>
        <v>#N/A</v>
      </c>
      <c r="BV84" s="119" t="e">
        <f>INDEX(Forecasts_Input_27Oct!$133:$133,MATCH(BV83,Forecasts_Input_27Oct!$1:$1,0))*1000</f>
        <v>#N/A</v>
      </c>
      <c r="BW84" s="119" t="e">
        <f>INDEX(Forecasts_Input_27Oct!$133:$133,MATCH(BW83,Forecasts_Input_27Oct!$1:$1,0))*1000</f>
        <v>#N/A</v>
      </c>
      <c r="BX84" s="119" t="e">
        <f>INDEX(Forecasts_Input_27Oct!$133:$133,MATCH(BX83,Forecasts_Input_27Oct!$1:$1,0))*1000</f>
        <v>#N/A</v>
      </c>
      <c r="BY84" s="119" t="e">
        <f>INDEX(Forecasts_Input_27Oct!$133:$133,MATCH(BY83,Forecasts_Input_27Oct!$1:$1,0))*1000</f>
        <v>#N/A</v>
      </c>
      <c r="BZ84" s="119">
        <f>INDEX(Forecasts_Input_27Oct!$133:$133,MATCH(BZ83,Forecasts_Input_27Oct!$1:$1,0))*1000</f>
        <v>687532.34285714279</v>
      </c>
      <c r="CA84" s="119" t="e">
        <f>INDEX(Forecasts_Input_27Oct!$133:$133,MATCH(CA83,Forecasts_Input_27Oct!$1:$1,0))*1000</f>
        <v>#N/A</v>
      </c>
      <c r="CB84" s="119" t="e">
        <f>INDEX(Forecasts_Input_27Oct!$133:$133,MATCH(CB83,Forecasts_Input_27Oct!$1:$1,0))*1000</f>
        <v>#N/A</v>
      </c>
      <c r="CC84" s="119" t="e">
        <f>INDEX(Forecasts_Input_27Oct!$133:$133,MATCH(CC83,Forecasts_Input_27Oct!$1:$1,0))*1000</f>
        <v>#N/A</v>
      </c>
      <c r="CD84" s="119" t="e">
        <f>INDEX(Forecasts_Input_27Oct!$133:$133,MATCH(CD83,Forecasts_Input_27Oct!$1:$1,0))*1000</f>
        <v>#N/A</v>
      </c>
      <c r="CE84" s="119" t="e">
        <f>INDEX(Forecasts_Input_27Oct!$133:$133,MATCH(CE83,Forecasts_Input_27Oct!$1:$1,0))*1000</f>
        <v>#N/A</v>
      </c>
      <c r="CF84" s="119" t="e">
        <f>INDEX(Forecasts_Input_27Oct!$133:$133,MATCH(CF83,Forecasts_Input_27Oct!$1:$1,0))*1000</f>
        <v>#N/A</v>
      </c>
      <c r="CG84" s="119">
        <f>INDEX(Forecasts_Input_27Oct!$133:$133,MATCH(CG83,Forecasts_Input_27Oct!$1:$1,0))*1000</f>
        <v>763761.1333333333</v>
      </c>
      <c r="CH84" s="119" t="e">
        <f>INDEX(Forecasts_Input_27Oct!$133:$133,MATCH(CH83,Forecasts_Input_27Oct!$1:$1,0))*1000</f>
        <v>#N/A</v>
      </c>
      <c r="CI84" s="119" t="e">
        <f>INDEX(Forecasts_Input_27Oct!$133:$133,MATCH(CI83,Forecasts_Input_27Oct!$1:$1,0))*1000</f>
        <v>#N/A</v>
      </c>
      <c r="CJ84" s="119" t="e">
        <f>INDEX(Forecasts_Input_27Oct!$133:$133,MATCH(CJ83,Forecasts_Input_27Oct!$1:$1,0))*1000</f>
        <v>#N/A</v>
      </c>
      <c r="CK84" s="119" t="e">
        <f>INDEX(Forecasts_Input_27Oct!$133:$133,MATCH(CK83,Forecasts_Input_27Oct!$1:$1,0))*1000</f>
        <v>#N/A</v>
      </c>
      <c r="CL84" s="119" t="e">
        <f>INDEX(Forecasts_Input_27Oct!$133:$133,MATCH(CL83,Forecasts_Input_27Oct!$1:$1,0))*1000</f>
        <v>#N/A</v>
      </c>
      <c r="CM84" s="119" t="e">
        <f>INDEX(Forecasts_Input_27Oct!$133:$133,MATCH(CM83,Forecasts_Input_27Oct!$1:$1,0))*1000</f>
        <v>#N/A</v>
      </c>
      <c r="CN84" s="119">
        <f>INDEX(Forecasts_Input_27Oct!$133:$133,MATCH(CN83,Forecasts_Input_27Oct!$1:$1,0))*1000</f>
        <v>835767.08571428573</v>
      </c>
    </row>
    <row r="85" spans="1:92">
      <c r="A85" s="113" t="s">
        <v>105</v>
      </c>
      <c r="B85" s="113"/>
      <c r="C85" s="113"/>
      <c r="D85" s="113"/>
      <c r="E85" s="113"/>
      <c r="F85" s="113"/>
      <c r="G85" s="113"/>
      <c r="H85" s="121" t="e">
        <f t="shared" ref="H85:AM85" si="22">SUMIFS(H84:H84,$F$84:$F$84,1)</f>
        <v>#REF!</v>
      </c>
      <c r="I85" s="121" t="e">
        <f t="shared" si="22"/>
        <v>#REF!</v>
      </c>
      <c r="J85" s="121" t="e">
        <f t="shared" si="22"/>
        <v>#REF!</v>
      </c>
      <c r="K85" s="121" t="e">
        <f t="shared" si="22"/>
        <v>#REF!</v>
      </c>
      <c r="L85" s="121" t="e">
        <f t="shared" si="22"/>
        <v>#REF!</v>
      </c>
      <c r="M85" s="121" t="e">
        <f t="shared" si="22"/>
        <v>#REF!</v>
      </c>
      <c r="N85" s="121" t="e">
        <f t="shared" si="22"/>
        <v>#REF!</v>
      </c>
      <c r="O85" s="121" t="e">
        <f t="shared" si="22"/>
        <v>#REF!</v>
      </c>
      <c r="P85" s="121" t="e">
        <f t="shared" si="22"/>
        <v>#REF!</v>
      </c>
      <c r="Q85" s="121" t="e">
        <f t="shared" si="22"/>
        <v>#REF!</v>
      </c>
      <c r="R85" s="121" t="e">
        <f>SUMIFS(R84:R84,$F$84:$F$84,1)</f>
        <v>#REF!</v>
      </c>
      <c r="S85" s="121" t="e">
        <f t="shared" si="22"/>
        <v>#REF!</v>
      </c>
      <c r="T85" s="121" t="e">
        <f t="shared" si="22"/>
        <v>#REF!</v>
      </c>
      <c r="U85" s="121" t="e">
        <f t="shared" si="22"/>
        <v>#REF!</v>
      </c>
      <c r="V85" s="121" t="e">
        <f t="shared" si="22"/>
        <v>#REF!</v>
      </c>
      <c r="W85" s="121" t="e">
        <f t="shared" si="22"/>
        <v>#REF!</v>
      </c>
      <c r="X85" s="121" t="e">
        <f t="shared" si="22"/>
        <v>#REF!</v>
      </c>
      <c r="Y85" s="121" t="e">
        <f t="shared" si="22"/>
        <v>#REF!</v>
      </c>
      <c r="Z85" s="121" t="e">
        <f t="shared" si="22"/>
        <v>#REF!</v>
      </c>
      <c r="AA85" s="121" t="e">
        <f t="shared" si="22"/>
        <v>#REF!</v>
      </c>
      <c r="AB85" s="121" t="e">
        <f>SUMIFS(AB84:AB84,$F$84:$F$84,1)</f>
        <v>#REF!</v>
      </c>
      <c r="AC85" s="121">
        <f t="shared" si="22"/>
        <v>315810</v>
      </c>
      <c r="AD85" s="121">
        <f t="shared" si="22"/>
        <v>321310</v>
      </c>
      <c r="AE85" s="121">
        <f t="shared" si="22"/>
        <v>323810</v>
      </c>
      <c r="AF85" s="121">
        <f t="shared" si="22"/>
        <v>353310</v>
      </c>
      <c r="AG85" s="121">
        <f>SUMIFS(AG84:AG84,$F$84:$F$84,1)</f>
        <v>360810</v>
      </c>
      <c r="AH85" s="121">
        <f t="shared" si="22"/>
        <v>363310</v>
      </c>
      <c r="AI85" s="121">
        <f t="shared" si="22"/>
        <v>363310</v>
      </c>
      <c r="AJ85" s="121">
        <f t="shared" si="22"/>
        <v>381700</v>
      </c>
      <c r="AK85" s="121">
        <f t="shared" si="22"/>
        <v>386700</v>
      </c>
      <c r="AL85" s="121">
        <f t="shared" si="22"/>
        <v>396700</v>
      </c>
      <c r="AM85" s="121">
        <f t="shared" si="22"/>
        <v>387700</v>
      </c>
      <c r="AN85" s="121">
        <f t="shared" ref="AN85:CN85" si="23">SUMIFS(AN84:AN84,$F$84:$F$84,1)</f>
        <v>397700</v>
      </c>
      <c r="AO85" s="121">
        <f t="shared" si="23"/>
        <v>402700</v>
      </c>
      <c r="AP85" s="121">
        <f t="shared" si="23"/>
        <v>405700</v>
      </c>
      <c r="AQ85" s="121">
        <f t="shared" si="23"/>
        <v>427632</v>
      </c>
      <c r="AR85" s="121">
        <f t="shared" si="23"/>
        <v>437053</v>
      </c>
      <c r="AS85" s="121">
        <f t="shared" si="23"/>
        <v>438978</v>
      </c>
      <c r="AT85" s="121">
        <f t="shared" si="23"/>
        <v>464287.00000000006</v>
      </c>
      <c r="AU85" s="121">
        <f t="shared" si="23"/>
        <v>476880.00000000006</v>
      </c>
      <c r="AV85" s="121">
        <f t="shared" si="23"/>
        <v>535145</v>
      </c>
      <c r="AW85" s="121" t="e">
        <f t="shared" si="23"/>
        <v>#N/A</v>
      </c>
      <c r="AX85" s="121">
        <f t="shared" si="23"/>
        <v>555821.60952380951</v>
      </c>
      <c r="AY85" s="121" t="e">
        <f t="shared" si="23"/>
        <v>#N/A</v>
      </c>
      <c r="AZ85" s="121" t="e">
        <f t="shared" si="23"/>
        <v>#N/A</v>
      </c>
      <c r="BA85" s="121" t="e">
        <f t="shared" si="23"/>
        <v>#N/A</v>
      </c>
      <c r="BB85" s="121" t="e">
        <f t="shared" si="23"/>
        <v>#N/A</v>
      </c>
      <c r="BC85" s="121" t="e">
        <f t="shared" si="23"/>
        <v>#N/A</v>
      </c>
      <c r="BD85" s="121" t="e">
        <f t="shared" si="23"/>
        <v>#N/A</v>
      </c>
      <c r="BE85" s="121">
        <f t="shared" si="23"/>
        <v>581999.22857142845</v>
      </c>
      <c r="BF85" s="121" t="e">
        <f t="shared" si="23"/>
        <v>#N/A</v>
      </c>
      <c r="BG85" s="121" t="e">
        <f t="shared" si="23"/>
        <v>#N/A</v>
      </c>
      <c r="BH85" s="121" t="e">
        <f t="shared" si="23"/>
        <v>#N/A</v>
      </c>
      <c r="BI85" s="121" t="e">
        <f t="shared" si="23"/>
        <v>#N/A</v>
      </c>
      <c r="BJ85" s="121" t="e">
        <f t="shared" si="23"/>
        <v>#N/A</v>
      </c>
      <c r="BK85" s="121" t="e">
        <f t="shared" si="23"/>
        <v>#N/A</v>
      </c>
      <c r="BL85" s="121">
        <f t="shared" si="23"/>
        <v>601527.32380952372</v>
      </c>
      <c r="BM85" s="121" t="e">
        <f t="shared" si="23"/>
        <v>#N/A</v>
      </c>
      <c r="BN85" s="121" t="e">
        <f t="shared" si="23"/>
        <v>#N/A</v>
      </c>
      <c r="BO85" s="121" t="e">
        <f t="shared" si="23"/>
        <v>#N/A</v>
      </c>
      <c r="BP85" s="121" t="e">
        <f t="shared" si="23"/>
        <v>#N/A</v>
      </c>
      <c r="BQ85" s="121" t="e">
        <f t="shared" si="23"/>
        <v>#N/A</v>
      </c>
      <c r="BR85" s="121" t="e">
        <f t="shared" si="23"/>
        <v>#N/A</v>
      </c>
      <c r="BS85" s="121">
        <f t="shared" si="23"/>
        <v>638149.22857142857</v>
      </c>
      <c r="BT85" s="121" t="e">
        <f t="shared" si="23"/>
        <v>#N/A</v>
      </c>
      <c r="BU85" s="121" t="e">
        <f t="shared" si="23"/>
        <v>#N/A</v>
      </c>
      <c r="BV85" s="121" t="e">
        <f t="shared" si="23"/>
        <v>#N/A</v>
      </c>
      <c r="BW85" s="121" t="e">
        <f t="shared" si="23"/>
        <v>#N/A</v>
      </c>
      <c r="BX85" s="121" t="e">
        <f t="shared" si="23"/>
        <v>#N/A</v>
      </c>
      <c r="BY85" s="121" t="e">
        <f t="shared" si="23"/>
        <v>#N/A</v>
      </c>
      <c r="BZ85" s="121">
        <f t="shared" si="23"/>
        <v>687532.34285714279</v>
      </c>
      <c r="CA85" s="121" t="e">
        <f t="shared" si="23"/>
        <v>#N/A</v>
      </c>
      <c r="CB85" s="121" t="e">
        <f t="shared" si="23"/>
        <v>#N/A</v>
      </c>
      <c r="CC85" s="121" t="e">
        <f t="shared" si="23"/>
        <v>#N/A</v>
      </c>
      <c r="CD85" s="121" t="e">
        <f t="shared" si="23"/>
        <v>#N/A</v>
      </c>
      <c r="CE85" s="121" t="e">
        <f t="shared" si="23"/>
        <v>#N/A</v>
      </c>
      <c r="CF85" s="121" t="e">
        <f t="shared" si="23"/>
        <v>#N/A</v>
      </c>
      <c r="CG85" s="121">
        <f t="shared" si="23"/>
        <v>763761.1333333333</v>
      </c>
      <c r="CH85" s="121" t="e">
        <f t="shared" si="23"/>
        <v>#N/A</v>
      </c>
      <c r="CI85" s="121" t="e">
        <f t="shared" si="23"/>
        <v>#N/A</v>
      </c>
      <c r="CJ85" s="121" t="e">
        <f t="shared" si="23"/>
        <v>#N/A</v>
      </c>
      <c r="CK85" s="121" t="e">
        <f t="shared" si="23"/>
        <v>#N/A</v>
      </c>
      <c r="CL85" s="121" t="e">
        <f t="shared" si="23"/>
        <v>#N/A</v>
      </c>
      <c r="CM85" s="121" t="e">
        <f t="shared" si="23"/>
        <v>#N/A</v>
      </c>
      <c r="CN85" s="121">
        <f t="shared" si="23"/>
        <v>835767.08571428573</v>
      </c>
    </row>
  </sheetData>
  <conditionalFormatting sqref="H44:R48 H83:AV83 H4:CN4">
    <cfRule type="expression" dxfId="7" priority="6">
      <formula>H4=Today</formula>
    </cfRule>
  </conditionalFormatting>
  <conditionalFormatting sqref="S44:AV44 S45:CN48">
    <cfRule type="expression" dxfId="6" priority="3">
      <formula>S44=Today</formula>
    </cfRule>
  </conditionalFormatting>
  <conditionalFormatting sqref="AW44:CN44">
    <cfRule type="expression" dxfId="5" priority="2">
      <formula>AW44=Today</formula>
    </cfRule>
  </conditionalFormatting>
  <conditionalFormatting sqref="AW83:CN83">
    <cfRule type="expression" dxfId="4" priority="1">
      <formula>AW83=Today</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AN164"/>
  <sheetViews>
    <sheetView showGridLines="0" topLeftCell="A13" zoomScale="60" zoomScaleNormal="60" workbookViewId="0">
      <selection activeCell="H19" sqref="H19"/>
    </sheetView>
  </sheetViews>
  <sheetFormatPr defaultRowHeight="13.8"/>
  <cols>
    <col min="2" max="2" width="35.8984375" customWidth="1"/>
    <col min="3" max="3" width="17.8984375" customWidth="1"/>
    <col min="4" max="4" width="17.8984375" style="152" customWidth="1"/>
    <col min="5" max="5" width="15.59765625" style="152" customWidth="1"/>
    <col min="6" max="6" width="20" style="152" bestFit="1" customWidth="1"/>
    <col min="7" max="7" width="20" style="152" customWidth="1"/>
    <col min="8" max="10" width="16.69921875" style="152" customWidth="1"/>
    <col min="11" max="11" width="21.796875" style="152" bestFit="1" customWidth="1"/>
    <col min="12" max="12" width="21.796875" style="152" customWidth="1"/>
    <col min="13" max="13" width="21.69921875" style="152" bestFit="1" customWidth="1"/>
    <col min="14" max="14" width="21.69921875" style="152" customWidth="1"/>
    <col min="15" max="15" width="14.5" style="152" customWidth="1"/>
    <col min="16" max="16" width="19.8984375" style="152" customWidth="1"/>
    <col min="17" max="17" width="14.5" style="152" customWidth="1"/>
    <col min="18" max="18" width="11.69921875" style="177" customWidth="1"/>
    <col min="19" max="19" width="11.19921875" style="177" bestFit="1" customWidth="1"/>
    <col min="20" max="22" width="17" style="177" customWidth="1"/>
    <col min="23" max="23" width="14.8984375" style="177" customWidth="1"/>
    <col min="24" max="24" width="15.09765625" style="177" customWidth="1"/>
    <col min="25" max="25" width="15.09765625" customWidth="1"/>
    <col min="26" max="28" width="20.59765625" bestFit="1" customWidth="1"/>
    <col min="29" max="37" width="3.796875" customWidth="1"/>
  </cols>
  <sheetData>
    <row r="1" spans="2:40" ht="67.5" customHeight="1"/>
    <row r="4" spans="2:40">
      <c r="AM4" s="153"/>
      <c r="AN4" s="154"/>
    </row>
    <row r="5" spans="2:40" ht="22.05" customHeight="1">
      <c r="AM5" s="153"/>
      <c r="AN5" s="154"/>
    </row>
    <row r="6" spans="2:40" ht="32.549999999999997" customHeight="1">
      <c r="B6" s="178" t="s">
        <v>507</v>
      </c>
      <c r="C6" s="2">
        <v>14900</v>
      </c>
      <c r="AM6" s="153"/>
      <c r="AN6" s="154"/>
    </row>
    <row r="7" spans="2:40">
      <c r="B7" s="14"/>
      <c r="AM7" s="153"/>
      <c r="AN7" s="154"/>
    </row>
    <row r="8" spans="2:40">
      <c r="B8" s="156" t="s">
        <v>445</v>
      </c>
      <c r="C8" s="152">
        <f>MAX(G:G)</f>
        <v>19472.774367346934</v>
      </c>
      <c r="AM8" s="153"/>
      <c r="AN8" s="154"/>
    </row>
    <row r="9" spans="2:40">
      <c r="B9" s="156" t="s">
        <v>446</v>
      </c>
      <c r="C9" s="18">
        <f t="array" ref="C9">MIN(IF(C8=G:G,B:B))</f>
        <v>44223</v>
      </c>
      <c r="AM9" s="153"/>
      <c r="AN9" s="154"/>
    </row>
    <row r="10" spans="2:40">
      <c r="B10" s="156"/>
      <c r="AM10" s="153"/>
      <c r="AN10" s="154"/>
    </row>
    <row r="11" spans="2:40">
      <c r="B11" s="156" t="s">
        <v>447</v>
      </c>
      <c r="C11" s="157">
        <f>[4]RESEARCH_Detection_Rate!$C$24</f>
        <v>0.20457142857142854</v>
      </c>
      <c r="AM11" s="153"/>
      <c r="AN11" s="154"/>
    </row>
    <row r="12" spans="2:40">
      <c r="B12" s="156"/>
      <c r="C12" s="157"/>
      <c r="AM12" s="153"/>
      <c r="AN12" s="154"/>
    </row>
    <row r="13" spans="2:40" s="159" customFormat="1" ht="112.5" customHeight="1">
      <c r="B13" s="179" t="s">
        <v>477</v>
      </c>
      <c r="C13" s="180" t="s">
        <v>478</v>
      </c>
      <c r="D13" s="180" t="s">
        <v>479</v>
      </c>
      <c r="E13" s="180" t="s">
        <v>480</v>
      </c>
      <c r="F13" s="180" t="s">
        <v>481</v>
      </c>
      <c r="G13" s="179" t="s">
        <v>482</v>
      </c>
      <c r="H13" s="179" t="s">
        <v>467</v>
      </c>
      <c r="I13" s="179" t="s">
        <v>483</v>
      </c>
      <c r="J13" s="179" t="s">
        <v>484</v>
      </c>
      <c r="K13" s="179" t="s">
        <v>485</v>
      </c>
      <c r="L13" s="179" t="s">
        <v>486</v>
      </c>
      <c r="M13" s="179" t="s">
        <v>487</v>
      </c>
      <c r="N13" s="179" t="s">
        <v>488</v>
      </c>
      <c r="O13" s="179" t="s">
        <v>489</v>
      </c>
      <c r="P13" s="179" t="s">
        <v>490</v>
      </c>
      <c r="Q13" s="158"/>
      <c r="R13" s="181" t="s">
        <v>491</v>
      </c>
      <c r="S13" s="181"/>
      <c r="T13" s="181"/>
      <c r="U13" s="181"/>
      <c r="V13" s="181"/>
      <c r="W13" s="181"/>
      <c r="X13" s="181"/>
      <c r="AM13" s="160"/>
      <c r="AN13" s="161"/>
    </row>
    <row r="14" spans="2:40" ht="23.55" customHeight="1">
      <c r="B14" s="14" t="s">
        <v>448</v>
      </c>
      <c r="C14" s="18">
        <f t="array" ref="C14">MAX(IF(C16:C174&lt;&gt;"",$B16:$B174),0)</f>
        <v>44173</v>
      </c>
      <c r="D14" s="18">
        <f t="array" ref="D14">MAX(IF(D16:D174&lt;&gt;"",$B16:$B174),0)</f>
        <v>44173</v>
      </c>
      <c r="E14" s="18">
        <f t="array" ref="E14">MAX(IF(E16:E174&lt;&gt;"",$B16:$B174),0)</f>
        <v>44173</v>
      </c>
      <c r="R14" s="182" t="s">
        <v>492</v>
      </c>
      <c r="S14" s="182"/>
      <c r="T14" s="182"/>
      <c r="U14" s="182" t="s">
        <v>493</v>
      </c>
      <c r="V14" s="182"/>
      <c r="W14" s="182"/>
      <c r="AM14" s="153"/>
      <c r="AN14" s="154"/>
    </row>
    <row r="15" spans="2:40" s="16" customFormat="1" ht="53.55" customHeight="1">
      <c r="B15" s="162" t="s">
        <v>20</v>
      </c>
      <c r="C15" s="183" t="s">
        <v>494</v>
      </c>
      <c r="D15" s="164" t="s">
        <v>495</v>
      </c>
      <c r="E15" s="164" t="s">
        <v>496</v>
      </c>
      <c r="F15" s="164" t="s">
        <v>449</v>
      </c>
      <c r="G15" s="164" t="s">
        <v>450</v>
      </c>
      <c r="H15" s="164" t="s">
        <v>497</v>
      </c>
      <c r="I15" s="164" t="s">
        <v>498</v>
      </c>
      <c r="J15" s="164" t="s">
        <v>499</v>
      </c>
      <c r="K15" s="164" t="s">
        <v>451</v>
      </c>
      <c r="L15" s="163" t="s">
        <v>452</v>
      </c>
      <c r="M15" s="164" t="s">
        <v>453</v>
      </c>
      <c r="N15" s="163" t="s">
        <v>454</v>
      </c>
      <c r="O15" s="164" t="s">
        <v>455</v>
      </c>
      <c r="P15" s="163" t="s">
        <v>456</v>
      </c>
      <c r="Q15" s="165"/>
      <c r="R15" s="184" t="s">
        <v>500</v>
      </c>
      <c r="S15" s="184" t="s">
        <v>501</v>
      </c>
      <c r="T15" s="184" t="s">
        <v>502</v>
      </c>
      <c r="U15" s="184" t="s">
        <v>500</v>
      </c>
      <c r="V15" s="184" t="s">
        <v>501</v>
      </c>
      <c r="W15" s="184" t="s">
        <v>502</v>
      </c>
      <c r="X15" s="185"/>
    </row>
    <row r="16" spans="2:40">
      <c r="B16" s="166">
        <v>44136</v>
      </c>
      <c r="C16" s="186">
        <f>C6</f>
        <v>14900</v>
      </c>
      <c r="D16" s="186">
        <f>C6</f>
        <v>14900</v>
      </c>
      <c r="E16" s="186">
        <f>C6</f>
        <v>14900</v>
      </c>
      <c r="F16" s="167" t="str">
        <f>_xlfn.IFNA(INDEX([4]INPUT_RWCS!$D$10:$D$49,MATCH(B16,RWCS_Date,0))*$C$11,"")</f>
        <v/>
      </c>
      <c r="G16" s="167"/>
      <c r="H16" s="167" t="e">
        <f t="shared" ref="H16:H46" si="0">IF(AND($B16&gt;$C$14,$B16&lt;$C$9),
VLOOKUP($C$14,$B$15:$E$177,2,0)-(($B16-$C$14)/($C$9-$C$14))*(VLOOKUP($C$14,$B$15:$E$177,2,0)-$C$8),NA())</f>
        <v>#N/A</v>
      </c>
      <c r="I16" s="167" t="e">
        <f t="shared" ref="I16:I46" si="1">IF(AND($B16&gt;$D$14,$B16&lt;$C$9),
VLOOKUP($D$14,$B$15:$E$177,3,0)-(($B16-$D$14)/($C$9-$D$14))*(VLOOKUP($D$14,$B$15:$E$177,3,0)-$C$8),NA())</f>
        <v>#N/A</v>
      </c>
      <c r="J16" s="167" t="e">
        <f t="shared" ref="J16:J46" si="2">IF(AND($B16&gt;$E$14,$B16&lt;$C$9),
VLOOKUP($E$14,$B$15:$E$177,5,0)-(($B16-$E$14)/($C$9-$E$14))*(VLOOKUP($E$14,$B$15:$E$177,5,0)-$C$8),NA())</f>
        <v>#N/A</v>
      </c>
      <c r="K16" s="167">
        <f t="shared" ref="K16:K79" si="3">_xlfn.IFS(C16&lt;&gt;"",C16,NOT(ISNA(H16)),H16,NOT(ISERROR($G16)),$G16)</f>
        <v>14900</v>
      </c>
      <c r="L16" s="168">
        <f>VLOOKUP($B16,[4]INPUT_TTCE_Output!$B$10:$G$222,4,0)</f>
        <v>48609.374999999898</v>
      </c>
      <c r="M16" s="167">
        <f t="shared" ref="M16:M79" si="4">_xlfn.IFS(D16&lt;&gt;"",D16,NOT(ISNA(I16)),I16,NOT(ISERROR(G16)),G16)</f>
        <v>14900</v>
      </c>
      <c r="N16" s="168">
        <f>VLOOKUP($B16,[4]INPUT_TTCE_Output!$B$10:$G$222,5,0)</f>
        <v>60721.874999999898</v>
      </c>
      <c r="O16" s="167">
        <f t="shared" ref="O16:O79" si="5">_xlfn.IFS(E16&lt;&gt;"",E16,NOT(ISNA(J16)),J16,NOT(ISERROR($G16)),$G16)</f>
        <v>14900</v>
      </c>
      <c r="P16" s="168">
        <f>VLOOKUP($B16,[4]INPUT_TTCE_Output!$B$10:$G$222,6,0)</f>
        <v>72834.375</v>
      </c>
      <c r="R16" s="187">
        <f>C16/'[4]INPUT_SPI-M Combined'!M17</f>
        <v>0.28019561657376724</v>
      </c>
      <c r="S16" s="187">
        <f>D16/'[4]INPUT_SPI-M Combined'!L17</f>
        <v>0.17342795615653961</v>
      </c>
      <c r="T16" s="187">
        <f>E16/'[4]INPUT_SPI-M Combined'!Q17</f>
        <v>8.4948684337349437E-2</v>
      </c>
      <c r="U16" s="188" t="e">
        <f>(C16-#REF!)/$C$11-('[4]INPUT_SPI-M Combined'!M11-'[4]INPUT_SPI-M Combined'!M10)</f>
        <v>#REF!</v>
      </c>
      <c r="V16" s="188" t="e">
        <f>(D16-#REF!)/$C$11-('[4]INPUT_SPI-M Combined'!L17-'[4]INPUT_SPI-M Combined'!L16)</f>
        <v>#REF!</v>
      </c>
      <c r="W16" s="188" t="e">
        <f>(E16-#REF!)/$C$11-('[4]INPUT_SPI-M Combined'!Q17-'[4]INPUT_SPI-M Combined'!Q16)</f>
        <v>#REF!</v>
      </c>
    </row>
    <row r="17" spans="2:23">
      <c r="B17" s="166">
        <v>44137</v>
      </c>
      <c r="C17" s="186">
        <f>IFERROR(
C16+
(INDEX('[4]INPUT_SPI-M Combined'!M$5:M$50,MATCH(B17,'[4]INPUT_SPI-M Combined'!$R$5:$R$50,0))
-INDEX('[4]INPUT_SPI-M Combined'!M$5:M$50,MATCH(B16,'[4]INPUT_SPI-M Combined'!$R$5:$R$50,0)))
*$C$11,"")</f>
        <v>14938.651053660484</v>
      </c>
      <c r="D17" s="186">
        <f>IFERROR(D16+(INDEX('[4]INPUT_SPI-M Combined'!O$5:O$50,MATCH(B17,'[4]INPUT_SPI-M Combined'!$R$5:$R$50,0))-INDEX('[4]INPUT_SPI-M Combined'!O$5:O$50,MATCH(B16,'[4]INPUT_SPI-M Combined'!$R$5:$R$50,0)))*$C$11,"")</f>
        <v>15291.968446412637</v>
      </c>
      <c r="E17" s="186">
        <f>IFERROR(E16+(INDEX('[4]INPUT_SPI-M Combined'!Q$5:Q$50,MATCH(B17,'[4]INPUT_SPI-M Combined'!$R$5:$R$50,0))-INDEX('[4]INPUT_SPI-M Combined'!Q$5:Q$50,MATCH(B16,'[4]INPUT_SPI-M Combined'!$R$5:$R$50,0)))*$C$11,"")</f>
        <v>15401.441131030924</v>
      </c>
      <c r="F17" s="167" t="str">
        <f>_xlfn.IFNA(INDEX([4]INPUT_RWCS!$D$10:$D$49,MATCH(B17,RWCS_Date,0))*$C$11,"")</f>
        <v/>
      </c>
      <c r="G17" s="167"/>
      <c r="H17" s="167" t="e">
        <f t="shared" si="0"/>
        <v>#N/A</v>
      </c>
      <c r="I17" s="167" t="e">
        <f t="shared" si="1"/>
        <v>#N/A</v>
      </c>
      <c r="J17" s="167" t="e">
        <f t="shared" si="2"/>
        <v>#N/A</v>
      </c>
      <c r="K17" s="167">
        <f t="shared" si="3"/>
        <v>14938.651053660484</v>
      </c>
      <c r="L17" s="168">
        <f>VLOOKUP($B17,[4]INPUT_TTCE_Output!$B$10:$G$222,4,0)</f>
        <v>50681.249999999898</v>
      </c>
      <c r="M17" s="167">
        <f t="shared" si="4"/>
        <v>15291.968446412637</v>
      </c>
      <c r="N17" s="168">
        <f>VLOOKUP($B17,[4]INPUT_TTCE_Output!$B$10:$G$222,5,0)</f>
        <v>61439.0625</v>
      </c>
      <c r="O17" s="167">
        <f t="shared" si="5"/>
        <v>15401.441131030924</v>
      </c>
      <c r="P17" s="168">
        <f>VLOOKUP($B17,[4]INPUT_TTCE_Output!$B$10:$G$222,6,0)</f>
        <v>72196.875</v>
      </c>
      <c r="R17" s="187">
        <f>C17/'[4]INPUT_SPI-M Combined'!M18</f>
        <v>0.26896402674267184</v>
      </c>
      <c r="S17" s="187">
        <f>D17/'[4]INPUT_SPI-M Combined'!L18</f>
        <v>0.17177682668514294</v>
      </c>
      <c r="T17" s="187">
        <f>E17/'[4]INPUT_SPI-M Combined'!Q18</f>
        <v>8.6776057125100003E-2</v>
      </c>
      <c r="U17" s="188">
        <f>(C17-C16)/$C$11-('[4]INPUT_SPI-M Combined'!M11-'[4]INPUT_SPI-M Combined'!M10)</f>
        <v>3.808509063674137E-12</v>
      </c>
      <c r="V17" s="188">
        <f>(D17-D16)/$C$11-('[4]INPUT_SPI-M Combined'!L11-'[4]INPUT_SPI-M Combined'!L10)</f>
        <v>3.4106051316484809E-12</v>
      </c>
      <c r="W17" s="188">
        <f>(E17-E16)/$C$11-('[4]INPUT_SPI-M Combined'!Q11-'[4]INPUT_SPI-M Combined'!Q10)</f>
        <v>0</v>
      </c>
    </row>
    <row r="18" spans="2:23">
      <c r="B18" s="166">
        <v>44138</v>
      </c>
      <c r="C18" s="186">
        <f>IFERROR(C17+(INDEX('[4]INPUT_SPI-M Combined'!M$5:M$50,MATCH(B18,'[4]INPUT_SPI-M Combined'!$R$5:$R$50,0))-INDEX('[4]INPUT_SPI-M Combined'!M$5:M$50,MATCH(B17,'[4]INPUT_SPI-M Combined'!$R$5:$R$50,0)))*$C$11,"")</f>
        <v>15651.299005955047</v>
      </c>
      <c r="D18" s="186">
        <f>IFERROR(D17+(INDEX('[4]INPUT_SPI-M Combined'!O$5:O$50,MATCH(B18,'[4]INPUT_SPI-M Combined'!$R$5:$R$50,0))-INDEX('[4]INPUT_SPI-M Combined'!O$5:O$50,MATCH(B17,'[4]INPUT_SPI-M Combined'!$R$5:$R$50,0)))*$C$11,"")</f>
        <v>15863.157749844986</v>
      </c>
      <c r="E18" s="186">
        <f>IFERROR(E17+(INDEX('[4]INPUT_SPI-M Combined'!Q$5:Q$50,MATCH(B18,'[4]INPUT_SPI-M Combined'!$R$5:$R$50,0))-INDEX('[4]INPUT_SPI-M Combined'!Q$5:Q$50,MATCH(B17,'[4]INPUT_SPI-M Combined'!$R$5:$R$50,0)))*$C$11,"")</f>
        <v>15893.149118602756</v>
      </c>
      <c r="F18" s="167" t="str">
        <f>_xlfn.IFNA(INDEX([4]INPUT_RWCS!$D$10:$D$49,MATCH(B18,RWCS_Date,0))*$C$11,"")</f>
        <v/>
      </c>
      <c r="G18" s="167"/>
      <c r="H18" s="167" t="e">
        <f t="shared" si="0"/>
        <v>#N/A</v>
      </c>
      <c r="I18" s="167" t="e">
        <f t="shared" si="1"/>
        <v>#N/A</v>
      </c>
      <c r="J18" s="167" t="e">
        <f t="shared" si="2"/>
        <v>#N/A</v>
      </c>
      <c r="K18" s="167">
        <f t="shared" si="3"/>
        <v>15651.299005955047</v>
      </c>
      <c r="L18" s="168">
        <f>VLOOKUP($B18,[4]INPUT_TTCE_Output!$B$10:$G$222,4,0)</f>
        <v>52753.124999999898</v>
      </c>
      <c r="M18" s="167">
        <f t="shared" si="4"/>
        <v>15863.157749844986</v>
      </c>
      <c r="N18" s="168">
        <f>VLOOKUP($B18,[4]INPUT_TTCE_Output!$B$10:$G$222,5,0)</f>
        <v>62156.249999999898</v>
      </c>
      <c r="O18" s="167">
        <f t="shared" si="5"/>
        <v>15893.149118602756</v>
      </c>
      <c r="P18" s="168">
        <f>VLOOKUP($B18,[4]INPUT_TTCE_Output!$B$10:$G$222,6,0)</f>
        <v>71559.374999999898</v>
      </c>
      <c r="R18" s="187">
        <f>C18/'[4]INPUT_SPI-M Combined'!M19</f>
        <v>0.26315480236675381</v>
      </c>
      <c r="S18" s="187">
        <f>D18/'[4]INPUT_SPI-M Combined'!L19</f>
        <v>0.17155334920917018</v>
      </c>
      <c r="T18" s="187">
        <f>E18/'[4]INPUT_SPI-M Combined'!Q19</f>
        <v>8.847448104812998E-2</v>
      </c>
      <c r="U18" s="188">
        <f>(C18-C17)/$C$11-('[4]INPUT_SPI-M Combined'!M12-'[4]INPUT_SPI-M Combined'!M11)</f>
        <v>-4.0927261579781771E-12</v>
      </c>
      <c r="V18" s="188">
        <f>(D18-D17)/$C$11-('[4]INPUT_SPI-M Combined'!L12-'[4]INPUT_SPI-M Combined'!L11)</f>
        <v>0</v>
      </c>
      <c r="W18" s="188">
        <f>(E18-E17)/$C$11-('[4]INPUT_SPI-M Combined'!Q12-'[4]INPUT_SPI-M Combined'!Q11)</f>
        <v>0</v>
      </c>
    </row>
    <row r="19" spans="2:23">
      <c r="B19" s="166">
        <v>44139</v>
      </c>
      <c r="C19" s="186">
        <f>IFERROR(C18+(INDEX('[4]INPUT_SPI-M Combined'!M$5:M$50,MATCH(B19,'[4]INPUT_SPI-M Combined'!$R$5:$R$50,0))-INDEX('[4]INPUT_SPI-M Combined'!M$5:M$50,MATCH(B18,'[4]INPUT_SPI-M Combined'!$R$5:$R$50,0)))*$C$11,"")</f>
        <v>16343.096780369364</v>
      </c>
      <c r="D19" s="186">
        <f>IFERROR(D18+(INDEX('[4]INPUT_SPI-M Combined'!O$5:O$50,MATCH(B19,'[4]INPUT_SPI-M Combined'!$R$5:$R$50,0))-INDEX('[4]INPUT_SPI-M Combined'!O$5:O$50,MATCH(B18,'[4]INPUT_SPI-M Combined'!$R$5:$R$50,0)))*$C$11,"")</f>
        <v>16451.077133855611</v>
      </c>
      <c r="E19" s="186">
        <f>IFERROR(E18+(INDEX('[4]INPUT_SPI-M Combined'!Q$5:Q$50,MATCH(B19,'[4]INPUT_SPI-M Combined'!$R$5:$R$50,0))-INDEX('[4]INPUT_SPI-M Combined'!Q$5:Q$50,MATCH(B18,'[4]INPUT_SPI-M Combined'!$R$5:$R$50,0)))*$C$11,"")</f>
        <v>16352.67078477726</v>
      </c>
      <c r="F19" s="167">
        <f>_xlfn.IFNA(INDEX([4]INPUT_RWCS!$D$10:$D$49,MATCH(B19,RWCS_Date,0))*$C$11,"")</f>
        <v>29922.458285714281</v>
      </c>
      <c r="G19" s="167">
        <f t="shared" ref="G19:G82" si="6">IF(F19="",--G18,F19/7)</f>
        <v>4274.6368979591834</v>
      </c>
      <c r="H19" s="167" t="e">
        <f t="shared" si="0"/>
        <v>#N/A</v>
      </c>
      <c r="I19" s="167" t="e">
        <f t="shared" si="1"/>
        <v>#N/A</v>
      </c>
      <c r="J19" s="167" t="e">
        <f t="shared" si="2"/>
        <v>#N/A</v>
      </c>
      <c r="K19" s="167">
        <f t="shared" si="3"/>
        <v>16343.096780369364</v>
      </c>
      <c r="L19" s="168">
        <f>VLOOKUP($B19,[4]INPUT_TTCE_Output!$B$10:$G$222,4,0)</f>
        <v>54824.999999999898</v>
      </c>
      <c r="M19" s="167">
        <f t="shared" si="4"/>
        <v>16451.077133855611</v>
      </c>
      <c r="N19" s="168">
        <f>VLOOKUP($B19,[4]INPUT_TTCE_Output!$B$10:$G$222,5,0)</f>
        <v>62873.4375</v>
      </c>
      <c r="O19" s="167">
        <f t="shared" si="5"/>
        <v>16352.67078477726</v>
      </c>
      <c r="P19" s="168">
        <f>VLOOKUP($B19,[4]INPUT_TTCE_Output!$B$10:$G$222,6,0)</f>
        <v>70921.875</v>
      </c>
      <c r="R19" s="187">
        <f>C19/'[4]INPUT_SPI-M Combined'!M20</f>
        <v>0.25839110747783578</v>
      </c>
      <c r="S19" s="187">
        <f>D19/'[4]INPUT_SPI-M Combined'!L20</f>
        <v>0.17122412518717892</v>
      </c>
      <c r="T19" s="187">
        <f>E19/'[4]INPUT_SPI-M Combined'!Q20</f>
        <v>8.9830584094594032E-2</v>
      </c>
      <c r="U19" s="188">
        <f>(C19-C18)/$C$11-('[4]INPUT_SPI-M Combined'!M13-'[4]INPUT_SPI-M Combined'!M12)</f>
        <v>0</v>
      </c>
      <c r="V19" s="188">
        <f>(D19-D18)/$C$11-('[4]INPUT_SPI-M Combined'!L13-'[4]INPUT_SPI-M Combined'!L12)</f>
        <v>-6.8212102632969618E-12</v>
      </c>
      <c r="W19" s="188">
        <f>(E19-E18)/$C$11-('[4]INPUT_SPI-M Combined'!Q13-'[4]INPUT_SPI-M Combined'!Q12)</f>
        <v>0</v>
      </c>
    </row>
    <row r="20" spans="2:23">
      <c r="B20" s="166">
        <v>44140</v>
      </c>
      <c r="C20" s="186">
        <f>IFERROR(C19+(INDEX('[4]INPUT_SPI-M Combined'!M$5:M$50,MATCH(B20,'[4]INPUT_SPI-M Combined'!$R$5:$R$50,0))-INDEX('[4]INPUT_SPI-M Combined'!M$5:M$50,MATCH(B19,'[4]INPUT_SPI-M Combined'!$R$5:$R$50,0)))*$C$11,"")</f>
        <v>16499.627048176717</v>
      </c>
      <c r="D20" s="186">
        <f>IFERROR(D19+(INDEX('[4]INPUT_SPI-M Combined'!O$5:O$50,MATCH(B20,'[4]INPUT_SPI-M Combined'!$R$5:$R$50,0))-INDEX('[4]INPUT_SPI-M Combined'!O$5:O$50,MATCH(B19,'[4]INPUT_SPI-M Combined'!$R$5:$R$50,0)))*$C$11,"")</f>
        <v>16985.681909931838</v>
      </c>
      <c r="E20" s="186">
        <f>IFERROR(E19+(INDEX('[4]INPUT_SPI-M Combined'!Q$5:Q$50,MATCH(B20,'[4]INPUT_SPI-M Combined'!$R$5:$R$50,0))-INDEX('[4]INPUT_SPI-M Combined'!Q$5:Q$50,MATCH(B19,'[4]INPUT_SPI-M Combined'!$R$5:$R$50,0)))*$C$11,"")</f>
        <v>16755.666414924912</v>
      </c>
      <c r="F20" s="167" t="str">
        <f>_xlfn.IFNA(INDEX([4]INPUT_RWCS!$D$10:$D$49,MATCH(B20,RWCS_Date,0))*$C$11,"")</f>
        <v/>
      </c>
      <c r="G20" s="167">
        <f t="shared" si="6"/>
        <v>4274.6368979591834</v>
      </c>
      <c r="H20" s="167" t="e">
        <f t="shared" si="0"/>
        <v>#N/A</v>
      </c>
      <c r="I20" s="167" t="e">
        <f t="shared" si="1"/>
        <v>#N/A</v>
      </c>
      <c r="J20" s="167" t="e">
        <f t="shared" si="2"/>
        <v>#N/A</v>
      </c>
      <c r="K20" s="167">
        <f t="shared" si="3"/>
        <v>16499.627048176717</v>
      </c>
      <c r="L20" s="168">
        <f>VLOOKUP($B20,[4]INPUT_TTCE_Output!$B$10:$G$222,4,0)</f>
        <v>56896.874999999898</v>
      </c>
      <c r="M20" s="167">
        <f t="shared" si="4"/>
        <v>16985.681909931838</v>
      </c>
      <c r="N20" s="168">
        <f>VLOOKUP($B20,[4]INPUT_TTCE_Output!$B$10:$G$222,5,0)</f>
        <v>63590.624999999898</v>
      </c>
      <c r="O20" s="167">
        <f t="shared" si="5"/>
        <v>16755.666414924912</v>
      </c>
      <c r="P20" s="168">
        <f>VLOOKUP($B20,[4]INPUT_TTCE_Output!$B$10:$G$222,6,0)</f>
        <v>70284.375</v>
      </c>
      <c r="R20" s="187">
        <f>C20/'[4]INPUT_SPI-M Combined'!M21</f>
        <v>0.24918932312751671</v>
      </c>
      <c r="S20" s="187">
        <f>D20/'[4]INPUT_SPI-M Combined'!L21</f>
        <v>0.17061938252025474</v>
      </c>
      <c r="T20" s="187">
        <f>E20/'[4]INPUT_SPI-M Combined'!Q21</f>
        <v>9.095273322737929E-2</v>
      </c>
      <c r="U20" s="188">
        <f>(C20-C19)/$C$11-('[4]INPUT_SPI-M Combined'!M14-'[4]INPUT_SPI-M Combined'!M13)</f>
        <v>-5.7980287238024175E-12</v>
      </c>
      <c r="V20" s="188">
        <f>(D20-D19)/$C$11-('[4]INPUT_SPI-M Combined'!L14-'[4]INPUT_SPI-M Combined'!L13)</f>
        <v>6.3664629124104977E-12</v>
      </c>
      <c r="W20" s="188">
        <f>(E20-E19)/$C$11-('[4]INPUT_SPI-M Combined'!Q14-'[4]INPUT_SPI-M Combined'!Q13)</f>
        <v>6.8212102632969618E-12</v>
      </c>
    </row>
    <row r="21" spans="2:23">
      <c r="B21" s="166">
        <v>44141</v>
      </c>
      <c r="C21" s="186">
        <f>IFERROR(C20+(INDEX('[4]INPUT_SPI-M Combined'!M$5:M$50,MATCH(B21,'[4]INPUT_SPI-M Combined'!$R$5:$R$50,0))-INDEX('[4]INPUT_SPI-M Combined'!M$5:M$50,MATCH(B20,'[4]INPUT_SPI-M Combined'!$R$5:$R$50,0)))*$C$11,"")</f>
        <v>16855.167841328275</v>
      </c>
      <c r="D21" s="186">
        <f>IFERROR(D20+(INDEX('[4]INPUT_SPI-M Combined'!O$5:O$50,MATCH(B21,'[4]INPUT_SPI-M Combined'!$R$5:$R$50,0))-INDEX('[4]INPUT_SPI-M Combined'!O$5:O$50,MATCH(B20,'[4]INPUT_SPI-M Combined'!$R$5:$R$50,0)))*$C$11,"")</f>
        <v>17553.255155518022</v>
      </c>
      <c r="E21" s="186">
        <f>IFERROR(E20+(INDEX('[4]INPUT_SPI-M Combined'!Q$5:Q$50,MATCH(B21,'[4]INPUT_SPI-M Combined'!$R$5:$R$50,0))-INDEX('[4]INPUT_SPI-M Combined'!Q$5:Q$50,MATCH(B20,'[4]INPUT_SPI-M Combined'!$R$5:$R$50,0)))*$C$11,"")</f>
        <v>17214.330958729093</v>
      </c>
      <c r="F21" s="167" t="str">
        <f>_xlfn.IFNA(INDEX([4]INPUT_RWCS!$D$10:$D$49,MATCH(B21,RWCS_Date,0))*$C$11,"")</f>
        <v/>
      </c>
      <c r="G21" s="167">
        <f t="shared" si="6"/>
        <v>4274.6368979591834</v>
      </c>
      <c r="H21" s="167" t="e">
        <f t="shared" si="0"/>
        <v>#N/A</v>
      </c>
      <c r="I21" s="167" t="e">
        <f t="shared" si="1"/>
        <v>#N/A</v>
      </c>
      <c r="J21" s="167" t="e">
        <f t="shared" si="2"/>
        <v>#N/A</v>
      </c>
      <c r="K21" s="167">
        <f t="shared" si="3"/>
        <v>16855.167841328275</v>
      </c>
      <c r="L21" s="168">
        <f>VLOOKUP($B21,[4]INPUT_TTCE_Output!$B$10:$G$222,4,0)</f>
        <v>55940.624999999898</v>
      </c>
      <c r="M21" s="167">
        <f t="shared" si="4"/>
        <v>17553.255155518022</v>
      </c>
      <c r="N21" s="168">
        <f>VLOOKUP($B21,[4]INPUT_TTCE_Output!$B$10:$G$222,5,0)</f>
        <v>63510.937499999898</v>
      </c>
      <c r="O21" s="167">
        <f t="shared" si="5"/>
        <v>17214.330958729093</v>
      </c>
      <c r="P21" s="168">
        <f>VLOOKUP($B21,[4]INPUT_TTCE_Output!$B$10:$G$222,6,0)</f>
        <v>71081.25</v>
      </c>
      <c r="R21" s="187">
        <f>C21/'[4]INPUT_SPI-M Combined'!M22</f>
        <v>0.24283430287844707</v>
      </c>
      <c r="S21" s="187">
        <f>D21/'[4]INPUT_SPI-M Combined'!L22</f>
        <v>0.17014786222753403</v>
      </c>
      <c r="T21" s="187">
        <f>E21/'[4]INPUT_SPI-M Combined'!Q22</f>
        <v>9.2099989477884378E-2</v>
      </c>
      <c r="U21" s="188">
        <f>(C21-C20)/$C$11-('[4]INPUT_SPI-M Combined'!M15-'[4]INPUT_SPI-M Combined'!M14)</f>
        <v>6.8212102632969618E-12</v>
      </c>
      <c r="V21" s="188">
        <f>(D21-D20)/$C$11-('[4]INPUT_SPI-M Combined'!L15-'[4]INPUT_SPI-M Combined'!L14)</f>
        <v>0</v>
      </c>
      <c r="W21" s="188">
        <f>(E21-E20)/$C$11-('[4]INPUT_SPI-M Combined'!Q15-'[4]INPUT_SPI-M Combined'!Q14)</f>
        <v>3.637978807091713E-12</v>
      </c>
    </row>
    <row r="22" spans="2:23">
      <c r="B22" s="166">
        <v>44142</v>
      </c>
      <c r="C22" s="186">
        <f>IFERROR(C21+(INDEX('[4]INPUT_SPI-M Combined'!M$5:M$50,MATCH(B22,'[4]INPUT_SPI-M Combined'!$R$5:$R$50,0))-INDEX('[4]INPUT_SPI-M Combined'!M$5:M$50,MATCH(B21,'[4]INPUT_SPI-M Combined'!$R$5:$R$50,0)))*$C$11,"")</f>
        <v>17317.793170339537</v>
      </c>
      <c r="D22" s="186">
        <f>IFERROR(D21+(INDEX('[4]INPUT_SPI-M Combined'!O$5:O$50,MATCH(B22,'[4]INPUT_SPI-M Combined'!$R$5:$R$50,0))-INDEX('[4]INPUT_SPI-M Combined'!O$5:O$50,MATCH(B21,'[4]INPUT_SPI-M Combined'!$R$5:$R$50,0)))*$C$11,"")</f>
        <v>18154.867420183618</v>
      </c>
      <c r="E22" s="186">
        <f>IFERROR(E21+(INDEX('[4]INPUT_SPI-M Combined'!Q$5:Q$50,MATCH(B22,'[4]INPUT_SPI-M Combined'!$R$5:$R$50,0))-INDEX('[4]INPUT_SPI-M Combined'!Q$5:Q$50,MATCH(B21,'[4]INPUT_SPI-M Combined'!$R$5:$R$50,0)))*$C$11,"")</f>
        <v>17708.350611874168</v>
      </c>
      <c r="F22" s="167" t="str">
        <f>_xlfn.IFNA(INDEX([4]INPUT_RWCS!$D$10:$D$49,MATCH(B22,RWCS_Date,0))*$C$11,"")</f>
        <v/>
      </c>
      <c r="G22" s="167">
        <f t="shared" si="6"/>
        <v>4274.6368979591834</v>
      </c>
      <c r="H22" s="167" t="e">
        <f t="shared" si="0"/>
        <v>#N/A</v>
      </c>
      <c r="I22" s="167" t="e">
        <f t="shared" si="1"/>
        <v>#N/A</v>
      </c>
      <c r="J22" s="167" t="e">
        <f t="shared" si="2"/>
        <v>#N/A</v>
      </c>
      <c r="K22" s="167">
        <f t="shared" si="3"/>
        <v>17317.793170339537</v>
      </c>
      <c r="L22" s="168">
        <f>VLOOKUP($B22,[4]INPUT_TTCE_Output!$B$10:$G$222,4,0)</f>
        <v>54984.374999999898</v>
      </c>
      <c r="M22" s="167">
        <f t="shared" si="4"/>
        <v>18154.867420183618</v>
      </c>
      <c r="N22" s="168">
        <f>VLOOKUP($B22,[4]INPUT_TTCE_Output!$B$10:$G$222,5,0)</f>
        <v>63431.25</v>
      </c>
      <c r="O22" s="167">
        <f t="shared" si="5"/>
        <v>17708.350611874168</v>
      </c>
      <c r="P22" s="168">
        <f>VLOOKUP($B22,[4]INPUT_TTCE_Output!$B$10:$G$222,6,0)</f>
        <v>71878.124999999898</v>
      </c>
      <c r="R22" s="187">
        <f>C22/'[4]INPUT_SPI-M Combined'!M23</f>
        <v>0.23896148754088142</v>
      </c>
      <c r="S22" s="187">
        <f>D22/'[4]INPUT_SPI-M Combined'!L23</f>
        <v>0.16956777625100672</v>
      </c>
      <c r="T22" s="187">
        <f>E22/'[4]INPUT_SPI-M Combined'!Q23</f>
        <v>9.3800399223492939E-2</v>
      </c>
      <c r="U22" s="188">
        <f>(C22-C21)/$C$11-('[4]INPUT_SPI-M Combined'!M16-'[4]INPUT_SPI-M Combined'!M15)</f>
        <v>0</v>
      </c>
      <c r="V22" s="188">
        <f>(D22-D21)/$C$11-('[4]INPUT_SPI-M Combined'!L16-'[4]INPUT_SPI-M Combined'!L15)</f>
        <v>6.8212102632969618E-12</v>
      </c>
      <c r="W22" s="188">
        <f>(E22-E21)/$C$11-('[4]INPUT_SPI-M Combined'!Q16-'[4]INPUT_SPI-M Combined'!Q15)</f>
        <v>-6.3664629124104977E-12</v>
      </c>
    </row>
    <row r="23" spans="2:23">
      <c r="B23" s="166">
        <v>44143</v>
      </c>
      <c r="C23" s="186">
        <f>IFERROR(C22+(INDEX('[4]INPUT_SPI-M Combined'!M$5:M$50,MATCH(B23,'[4]INPUT_SPI-M Combined'!$R$5:$R$50,0))-INDEX('[4]INPUT_SPI-M Combined'!M$5:M$50,MATCH(B22,'[4]INPUT_SPI-M Combined'!$R$5:$R$50,0)))*$C$11,"")</f>
        <v>17827.532477406734</v>
      </c>
      <c r="D23" s="186">
        <f>IFERROR(D22+(INDEX('[4]INPUT_SPI-M Combined'!O$5:O$50,MATCH(B23,'[4]INPUT_SPI-M Combined'!$R$5:$R$50,0))-INDEX('[4]INPUT_SPI-M Combined'!O$5:O$50,MATCH(B22,'[4]INPUT_SPI-M Combined'!$R$5:$R$50,0)))*$C$11,"")</f>
        <v>18779.707098063576</v>
      </c>
      <c r="E23" s="186">
        <f>IFERROR(E22+(INDEX('[4]INPUT_SPI-M Combined'!Q$5:Q$50,MATCH(B23,'[4]INPUT_SPI-M Combined'!$R$5:$R$50,0))-INDEX('[4]INPUT_SPI-M Combined'!Q$5:Q$50,MATCH(B22,'[4]INPUT_SPI-M Combined'!$R$5:$R$50,0)))*$C$11,"")</f>
        <v>18157.133394818629</v>
      </c>
      <c r="F23" s="167" t="str">
        <f>_xlfn.IFNA(INDEX([4]INPUT_RWCS!$D$10:$D$49,MATCH(B23,RWCS_Date,0))*$C$11,"")</f>
        <v/>
      </c>
      <c r="G23" s="167">
        <f t="shared" si="6"/>
        <v>4274.6368979591834</v>
      </c>
      <c r="H23" s="167" t="e">
        <f t="shared" si="0"/>
        <v>#N/A</v>
      </c>
      <c r="I23" s="167" t="e">
        <f t="shared" si="1"/>
        <v>#N/A</v>
      </c>
      <c r="J23" s="167" t="e">
        <f t="shared" si="2"/>
        <v>#N/A</v>
      </c>
      <c r="K23" s="167">
        <f t="shared" si="3"/>
        <v>17827.532477406734</v>
      </c>
      <c r="L23" s="168">
        <f>VLOOKUP($B23,[4]INPUT_TTCE_Output!$B$10:$G$222,4,0)</f>
        <v>54028.124999999898</v>
      </c>
      <c r="M23" s="167">
        <f t="shared" si="4"/>
        <v>18779.707098063576</v>
      </c>
      <c r="N23" s="168">
        <f>VLOOKUP($B23,[4]INPUT_TTCE_Output!$B$10:$G$222,5,0)</f>
        <v>63351.5625</v>
      </c>
      <c r="O23" s="167">
        <f t="shared" si="5"/>
        <v>18157.133394818629</v>
      </c>
      <c r="P23" s="168">
        <f>VLOOKUP($B23,[4]INPUT_TTCE_Output!$B$10:$G$222,6,0)</f>
        <v>72674.999999999898</v>
      </c>
      <c r="R23" s="187">
        <f>C23/'[4]INPUT_SPI-M Combined'!M24</f>
        <v>0.23644825679189915</v>
      </c>
      <c r="S23" s="187">
        <f>D23/'[4]INPUT_SPI-M Combined'!L24</f>
        <v>0.16919702812917514</v>
      </c>
      <c r="T23" s="187">
        <f>E23/'[4]INPUT_SPI-M Combined'!Q24</f>
        <v>9.4923133460511414E-2</v>
      </c>
      <c r="U23" s="188">
        <f>(C23-C22)/$C$11-('[4]INPUT_SPI-M Combined'!M17-'[4]INPUT_SPI-M Combined'!M16)</f>
        <v>7.73070496506989E-12</v>
      </c>
      <c r="V23" s="188">
        <f>(D23-D22)/$C$11-('[4]INPUT_SPI-M Combined'!L17-'[4]INPUT_SPI-M Combined'!L16)</f>
        <v>-4.5474735088646412E-12</v>
      </c>
      <c r="W23" s="188">
        <f>(E23-E22)/$C$11-('[4]INPUT_SPI-M Combined'!Q17-'[4]INPUT_SPI-M Combined'!Q16)</f>
        <v>4.0927261579781771E-12</v>
      </c>
    </row>
    <row r="24" spans="2:23">
      <c r="B24" s="166">
        <v>44144</v>
      </c>
      <c r="C24" s="186">
        <f>IFERROR(C23+(INDEX('[4]INPUT_SPI-M Combined'!M$5:M$50,MATCH(B24,'[4]INPUT_SPI-M Combined'!$R$5:$R$50,0))-INDEX('[4]INPUT_SPI-M Combined'!M$5:M$50,MATCH(B23,'[4]INPUT_SPI-M Combined'!$R$5:$R$50,0)))*$C$11,"")</f>
        <v>18311.203116118875</v>
      </c>
      <c r="D24" s="186">
        <f>IFERROR(D23+(INDEX('[4]INPUT_SPI-M Combined'!O$5:O$50,MATCH(B24,'[4]INPUT_SPI-M Combined'!$R$5:$R$50,0))-INDEX('[4]INPUT_SPI-M Combined'!O$5:O$50,MATCH(B23,'[4]INPUT_SPI-M Combined'!$R$5:$R$50,0)))*$C$11,"")</f>
        <v>19415.446333752116</v>
      </c>
      <c r="E24" s="186">
        <f>IFERROR(E23+(INDEX('[4]INPUT_SPI-M Combined'!Q$5:Q$50,MATCH(B24,'[4]INPUT_SPI-M Combined'!$R$5:$R$50,0))-INDEX('[4]INPUT_SPI-M Combined'!Q$5:Q$50,MATCH(B23,'[4]INPUT_SPI-M Combined'!$R$5:$R$50,0)))*$C$11,"")</f>
        <v>18583.645606403188</v>
      </c>
      <c r="F24" s="167" t="str">
        <f>_xlfn.IFNA(INDEX([4]INPUT_RWCS!$D$10:$D$49,MATCH(B24,RWCS_Date,0))*$C$11,"")</f>
        <v/>
      </c>
      <c r="G24" s="167">
        <f t="shared" si="6"/>
        <v>4274.6368979591834</v>
      </c>
      <c r="H24" s="167" t="e">
        <f t="shared" si="0"/>
        <v>#N/A</v>
      </c>
      <c r="I24" s="167" t="e">
        <f t="shared" si="1"/>
        <v>#N/A</v>
      </c>
      <c r="J24" s="167" t="e">
        <f t="shared" si="2"/>
        <v>#N/A</v>
      </c>
      <c r="K24" s="167">
        <f t="shared" si="3"/>
        <v>18311.203116118875</v>
      </c>
      <c r="L24" s="168">
        <f>VLOOKUP($B24,[4]INPUT_TTCE_Output!$B$10:$G$222,4,0)</f>
        <v>53071.874999999898</v>
      </c>
      <c r="M24" s="167">
        <f t="shared" si="4"/>
        <v>19415.446333752116</v>
      </c>
      <c r="N24" s="168">
        <f>VLOOKUP($B24,[4]INPUT_TTCE_Output!$B$10:$G$222,5,0)</f>
        <v>63271.874999999898</v>
      </c>
      <c r="O24" s="167">
        <f t="shared" si="5"/>
        <v>18583.645606403188</v>
      </c>
      <c r="P24" s="168">
        <f>VLOOKUP($B24,[4]INPUT_TTCE_Output!$B$10:$G$222,6,0)</f>
        <v>73471.875</v>
      </c>
      <c r="R24" s="187">
        <f>C24/'[4]INPUT_SPI-M Combined'!M25</f>
        <v>0.23400889317788631</v>
      </c>
      <c r="S24" s="187">
        <f>D24/'[4]INPUT_SPI-M Combined'!L25</f>
        <v>0.16897621917728603</v>
      </c>
      <c r="T24" s="187">
        <f>E24/'[4]INPUT_SPI-M Combined'!Q25</f>
        <v>9.5962103038235186E-2</v>
      </c>
      <c r="U24" s="188">
        <f>(C24-C23)/$C$11-('[4]INPUT_SPI-M Combined'!M18-'[4]INPUT_SPI-M Combined'!M17)</f>
        <v>0</v>
      </c>
      <c r="V24" s="188">
        <f>(D24-D23)/$C$11-('[4]INPUT_SPI-M Combined'!L18-'[4]INPUT_SPI-M Combined'!L17)</f>
        <v>-4.5474735088646412E-12</v>
      </c>
      <c r="W24" s="188">
        <f>(E24-E23)/$C$11-('[4]INPUT_SPI-M Combined'!Q18-'[4]INPUT_SPI-M Combined'!Q17)</f>
        <v>8.6401996668428183E-12</v>
      </c>
    </row>
    <row r="25" spans="2:23">
      <c r="B25" s="166">
        <v>44145</v>
      </c>
      <c r="C25" s="186">
        <f>IFERROR(C24+(INDEX('[4]INPUT_SPI-M Combined'!M$5:M$50,MATCH(B25,'[4]INPUT_SPI-M Combined'!$R$5:$R$50,0))-INDEX('[4]INPUT_SPI-M Combined'!M$5:M$50,MATCH(B24,'[4]INPUT_SPI-M Combined'!$R$5:$R$50,0)))*$C$11,"")</f>
        <v>19116.025739204506</v>
      </c>
      <c r="D25" s="186">
        <f>IFERROR(D24+(INDEX('[4]INPUT_SPI-M Combined'!O$5:O$50,MATCH(B25,'[4]INPUT_SPI-M Combined'!$R$5:$R$50,0))-INDEX('[4]INPUT_SPI-M Combined'!O$5:O$50,MATCH(B24,'[4]INPUT_SPI-M Combined'!$R$5:$R$50,0)))*$C$11,"")</f>
        <v>20120.293277181099</v>
      </c>
      <c r="E25" s="186">
        <f>IFERROR(E24+(INDEX('[4]INPUT_SPI-M Combined'!Q$5:Q$50,MATCH(B25,'[4]INPUT_SPI-M Combined'!$R$5:$R$50,0))-INDEX('[4]INPUT_SPI-M Combined'!Q$5:Q$50,MATCH(B24,'[4]INPUT_SPI-M Combined'!$R$5:$R$50,0)))*$C$11,"")</f>
        <v>19023.574128921871</v>
      </c>
      <c r="F25" s="167" t="str">
        <f>_xlfn.IFNA(INDEX([4]INPUT_RWCS!$D$10:$D$49,MATCH(B25,RWCS_Date,0))*$C$11,"")</f>
        <v/>
      </c>
      <c r="G25" s="167">
        <f t="shared" si="6"/>
        <v>4274.6368979591834</v>
      </c>
      <c r="H25" s="167" t="e">
        <f t="shared" si="0"/>
        <v>#N/A</v>
      </c>
      <c r="I25" s="167" t="e">
        <f t="shared" si="1"/>
        <v>#N/A</v>
      </c>
      <c r="J25" s="167" t="e">
        <f t="shared" si="2"/>
        <v>#N/A</v>
      </c>
      <c r="K25" s="167">
        <f t="shared" si="3"/>
        <v>19116.025739204506</v>
      </c>
      <c r="L25" s="168">
        <f>VLOOKUP($B25,[4]INPUT_TTCE_Output!$B$10:$G$222,4,0)</f>
        <v>52115.624999999898</v>
      </c>
      <c r="M25" s="167">
        <f t="shared" si="4"/>
        <v>20120.293277181099</v>
      </c>
      <c r="N25" s="168">
        <f>VLOOKUP($B25,[4]INPUT_TTCE_Output!$B$10:$G$222,5,0)</f>
        <v>63192.187499999898</v>
      </c>
      <c r="O25" s="167">
        <f t="shared" si="5"/>
        <v>19023.574128921871</v>
      </c>
      <c r="P25" s="168">
        <f>VLOOKUP($B25,[4]INPUT_TTCE_Output!$B$10:$G$222,6,0)</f>
        <v>74268.75</v>
      </c>
      <c r="R25" s="187">
        <f>C25/'[4]INPUT_SPI-M Combined'!M26</f>
        <v>0.23634202610772764</v>
      </c>
      <c r="S25" s="187">
        <f>D25/'[4]INPUT_SPI-M Combined'!L26</f>
        <v>0.16941559698075453</v>
      </c>
      <c r="T25" s="187">
        <f>E25/'[4]INPUT_SPI-M Combined'!Q26</f>
        <v>9.6977881034846822E-2</v>
      </c>
      <c r="U25" s="188">
        <f>(C25-C24)/$C$11-('[4]INPUT_SPI-M Combined'!M19-'[4]INPUT_SPI-M Combined'!M18)</f>
        <v>-3.637978807091713E-12</v>
      </c>
      <c r="V25" s="188">
        <f>(D25-D24)/$C$11-('[4]INPUT_SPI-M Combined'!L19-'[4]INPUT_SPI-M Combined'!L18)</f>
        <v>0</v>
      </c>
      <c r="W25" s="188">
        <f>(E25-E24)/$C$11-('[4]INPUT_SPI-M Combined'!Q19-'[4]INPUT_SPI-M Combined'!Q18)</f>
        <v>-7.2759576141834259E-12</v>
      </c>
    </row>
    <row r="26" spans="2:23">
      <c r="B26" s="166">
        <v>44146</v>
      </c>
      <c r="C26" s="186">
        <f>IFERROR(C25+(INDEX('[4]INPUT_SPI-M Combined'!M$5:M$50,MATCH(B26,'[4]INPUT_SPI-M Combined'!$R$5:$R$50,0))-INDEX('[4]INPUT_SPI-M Combined'!M$5:M$50,MATCH(B25,'[4]INPUT_SPI-M Combined'!$R$5:$R$50,0)))*$C$11,"")</f>
        <v>19888.041506962527</v>
      </c>
      <c r="D26" s="186">
        <f>IFERROR(D25+(INDEX('[4]INPUT_SPI-M Combined'!O$5:O$50,MATCH(B26,'[4]INPUT_SPI-M Combined'!$R$5:$R$50,0))-INDEX('[4]INPUT_SPI-M Combined'!O$5:O$50,MATCH(B25,'[4]INPUT_SPI-M Combined'!$R$5:$R$50,0)))*$C$11,"")</f>
        <v>20859.086349793302</v>
      </c>
      <c r="E26" s="186">
        <f>IFERROR(E25+(INDEX('[4]INPUT_SPI-M Combined'!Q$5:Q$50,MATCH(B26,'[4]INPUT_SPI-M Combined'!$R$5:$R$50,0))-INDEX('[4]INPUT_SPI-M Combined'!Q$5:Q$50,MATCH(B25,'[4]INPUT_SPI-M Combined'!$R$5:$R$50,0)))*$C$11,"")</f>
        <v>19515.283736411991</v>
      </c>
      <c r="F26" s="167">
        <f>_xlfn.IFNA(INDEX([4]INPUT_RWCS!$D$10:$D$49,MATCH(B26,RWCS_Date,0))*$C$11,"")</f>
        <v>40168.827428571421</v>
      </c>
      <c r="G26" s="167">
        <f t="shared" si="6"/>
        <v>5738.4039183673458</v>
      </c>
      <c r="H26" s="167" t="e">
        <f t="shared" si="0"/>
        <v>#N/A</v>
      </c>
      <c r="I26" s="167" t="e">
        <f t="shared" si="1"/>
        <v>#N/A</v>
      </c>
      <c r="J26" s="167" t="e">
        <f t="shared" si="2"/>
        <v>#N/A</v>
      </c>
      <c r="K26" s="167">
        <f t="shared" si="3"/>
        <v>19888.041506962527</v>
      </c>
      <c r="L26" s="168">
        <f>VLOOKUP($B26,[4]INPUT_TTCE_Output!$B$10:$G$222,4,0)</f>
        <v>51159.374999999898</v>
      </c>
      <c r="M26" s="167">
        <f t="shared" si="4"/>
        <v>20859.086349793302</v>
      </c>
      <c r="N26" s="168">
        <f>VLOOKUP($B26,[4]INPUT_TTCE_Output!$B$10:$G$222,5,0)</f>
        <v>63112.5</v>
      </c>
      <c r="O26" s="167">
        <f t="shared" si="5"/>
        <v>19515.283736411991</v>
      </c>
      <c r="P26" s="168">
        <f>VLOOKUP($B26,[4]INPUT_TTCE_Output!$B$10:$G$222,6,0)</f>
        <v>75065.625</v>
      </c>
      <c r="R26" s="187">
        <f>C26/'[4]INPUT_SPI-M Combined'!M27</f>
        <v>0.23813527432009721</v>
      </c>
      <c r="S26" s="187">
        <f>D26/'[4]INPUT_SPI-M Combined'!L27</f>
        <v>0.17000795084067041</v>
      </c>
      <c r="T26" s="187">
        <f>E26/'[4]INPUT_SPI-M Combined'!Q27</f>
        <v>9.7992725882236509E-2</v>
      </c>
      <c r="U26" s="188">
        <f>(C26-C25)/$C$11-('[4]INPUT_SPI-M Combined'!M20-'[4]INPUT_SPI-M Combined'!M19)</f>
        <v>5.9117155615240335E-12</v>
      </c>
      <c r="V26" s="188">
        <f>(D26-D25)/$C$11-('[4]INPUT_SPI-M Combined'!L20-'[4]INPUT_SPI-M Combined'!L19)</f>
        <v>-5.0022208597511053E-12</v>
      </c>
      <c r="W26" s="188">
        <f>(E26-E25)/$C$11-('[4]INPUT_SPI-M Combined'!Q20-'[4]INPUT_SPI-M Combined'!Q19)</f>
        <v>0</v>
      </c>
    </row>
    <row r="27" spans="2:23">
      <c r="B27" s="166">
        <v>44147</v>
      </c>
      <c r="C27" s="186">
        <f>IFERROR(C26+(INDEX('[4]INPUT_SPI-M Combined'!M$5:M$50,MATCH(B27,'[4]INPUT_SPI-M Combined'!$R$5:$R$50,0))-INDEX('[4]INPUT_SPI-M Combined'!M$5:M$50,MATCH(B26,'[4]INPUT_SPI-M Combined'!$R$5:$R$50,0)))*$C$11,"")</f>
        <v>20494.342753491906</v>
      </c>
      <c r="D27" s="186">
        <f>IFERROR(D26+(INDEX('[4]INPUT_SPI-M Combined'!O$5:O$50,MATCH(B27,'[4]INPUT_SPI-M Combined'!$R$5:$R$50,0))-INDEX('[4]INPUT_SPI-M Combined'!O$5:O$50,MATCH(B26,'[4]INPUT_SPI-M Combined'!$R$5:$R$50,0)))*$C$11,"")</f>
        <v>21569.738996699518</v>
      </c>
      <c r="E27" s="186">
        <f>IFERROR(E26+(INDEX('[4]INPUT_SPI-M Combined'!Q$5:Q$50,MATCH(B27,'[4]INPUT_SPI-M Combined'!$R$5:$R$50,0))-INDEX('[4]INPUT_SPI-M Combined'!Q$5:Q$50,MATCH(B26,'[4]INPUT_SPI-M Combined'!$R$5:$R$50,0)))*$C$11,"")</f>
        <v>19962.247540679655</v>
      </c>
      <c r="F27" s="167" t="str">
        <f>_xlfn.IFNA(INDEX([4]INPUT_RWCS!$D$10:$D$49,MATCH(B27,RWCS_Date,0))*$C$11,"")</f>
        <v/>
      </c>
      <c r="G27" s="167">
        <f t="shared" si="6"/>
        <v>5738.4039183673458</v>
      </c>
      <c r="H27" s="167" t="e">
        <f t="shared" si="0"/>
        <v>#N/A</v>
      </c>
      <c r="I27" s="167" t="e">
        <f t="shared" si="1"/>
        <v>#N/A</v>
      </c>
      <c r="J27" s="167" t="e">
        <f t="shared" si="2"/>
        <v>#N/A</v>
      </c>
      <c r="K27" s="167">
        <f t="shared" si="3"/>
        <v>20494.342753491906</v>
      </c>
      <c r="L27" s="168">
        <f>VLOOKUP($B27,[4]INPUT_TTCE_Output!$B$10:$G$222,4,0)</f>
        <v>50203.124999999898</v>
      </c>
      <c r="M27" s="167">
        <f t="shared" si="4"/>
        <v>21569.738996699518</v>
      </c>
      <c r="N27" s="168">
        <f>VLOOKUP($B27,[4]INPUT_TTCE_Output!$B$10:$G$222,5,0)</f>
        <v>63032.812499999898</v>
      </c>
      <c r="O27" s="167">
        <f t="shared" si="5"/>
        <v>19962.247540679655</v>
      </c>
      <c r="P27" s="168">
        <f>VLOOKUP($B27,[4]INPUT_TTCE_Output!$B$10:$G$222,6,0)</f>
        <v>75862.5</v>
      </c>
      <c r="R27" s="187">
        <f>C27/'[4]INPUT_SPI-M Combined'!M28</f>
        <v>0.23791751888968887</v>
      </c>
      <c r="S27" s="187">
        <f>D27/'[4]INPUT_SPI-M Combined'!L28</f>
        <v>0.17038817195992226</v>
      </c>
      <c r="T27" s="187">
        <f>E27/'[4]INPUT_SPI-M Combined'!Q28</f>
        <v>9.8470542924266893E-2</v>
      </c>
      <c r="U27" s="188">
        <f>(C27-C26)/$C$11-('[4]INPUT_SPI-M Combined'!M21-'[4]INPUT_SPI-M Combined'!M20)</f>
        <v>0</v>
      </c>
      <c r="V27" s="188">
        <f>(D27-D26)/$C$11-('[4]INPUT_SPI-M Combined'!L21-'[4]INPUT_SPI-M Combined'!L20)</f>
        <v>7.73070496506989E-12</v>
      </c>
      <c r="W27" s="188">
        <f>(E27-E26)/$C$11-('[4]INPUT_SPI-M Combined'!Q21-'[4]INPUT_SPI-M Combined'!Q20)</f>
        <v>0</v>
      </c>
    </row>
    <row r="28" spans="2:23">
      <c r="B28" s="166">
        <v>44148</v>
      </c>
      <c r="C28" s="186">
        <f>IFERROR(C27+(INDEX('[4]INPUT_SPI-M Combined'!M$5:M$50,MATCH(B28,'[4]INPUT_SPI-M Combined'!$R$5:$R$50,0))-INDEX('[4]INPUT_SPI-M Combined'!M$5:M$50,MATCH(B27,'[4]INPUT_SPI-M Combined'!$R$5:$R$50,0)))*$C$11,"")</f>
        <v>21148.345706940421</v>
      </c>
      <c r="D28" s="186">
        <f>IFERROR(D27+(INDEX('[4]INPUT_SPI-M Combined'!O$5:O$50,MATCH(B28,'[4]INPUT_SPI-M Combined'!$R$5:$R$50,0))-INDEX('[4]INPUT_SPI-M Combined'!O$5:O$50,MATCH(B27,'[4]INPUT_SPI-M Combined'!$R$5:$R$50,0)))*$C$11,"")</f>
        <v>22308.57940601918</v>
      </c>
      <c r="E28" s="186">
        <f>IFERROR(E27+(INDEX('[4]INPUT_SPI-M Combined'!Q$5:Q$50,MATCH(B28,'[4]INPUT_SPI-M Combined'!$R$5:$R$50,0))-INDEX('[4]INPUT_SPI-M Combined'!Q$5:Q$50,MATCH(B27,'[4]INPUT_SPI-M Combined'!$R$5:$R$50,0)))*$C$11,"")</f>
        <v>20511.575271696373</v>
      </c>
      <c r="F28" s="167" t="str">
        <f>_xlfn.IFNA(INDEX([4]INPUT_RWCS!$D$10:$D$49,MATCH(B28,RWCS_Date,0))*$C$11,"")</f>
        <v/>
      </c>
      <c r="G28" s="167">
        <f t="shared" si="6"/>
        <v>5738.4039183673458</v>
      </c>
      <c r="H28" s="167" t="e">
        <f t="shared" si="0"/>
        <v>#N/A</v>
      </c>
      <c r="I28" s="167" t="e">
        <f t="shared" si="1"/>
        <v>#N/A</v>
      </c>
      <c r="J28" s="167" t="e">
        <f t="shared" si="2"/>
        <v>#N/A</v>
      </c>
      <c r="K28" s="167">
        <f t="shared" si="3"/>
        <v>21148.345706940421</v>
      </c>
      <c r="L28" s="168">
        <f>VLOOKUP($B28,[4]INPUT_TTCE_Output!$B$10:$G$222,4,0)</f>
        <v>51956.249999999898</v>
      </c>
      <c r="M28" s="167">
        <f t="shared" si="4"/>
        <v>22308.57940601918</v>
      </c>
      <c r="N28" s="168">
        <f>VLOOKUP($B28,[4]INPUT_TTCE_Output!$B$10:$G$222,5,0)</f>
        <v>64467.1875</v>
      </c>
      <c r="O28" s="167">
        <f t="shared" si="5"/>
        <v>20511.575271696373</v>
      </c>
      <c r="P28" s="168">
        <f>VLOOKUP($B28,[4]INPUT_TTCE_Output!$B$10:$G$222,6,0)</f>
        <v>76978.125</v>
      </c>
      <c r="R28" s="187">
        <f>C28/'[4]INPUT_SPI-M Combined'!M29</f>
        <v>0.23836746087463123</v>
      </c>
      <c r="S28" s="187">
        <f>D28/'[4]INPUT_SPI-M Combined'!L29</f>
        <v>0.17094904794723595</v>
      </c>
      <c r="T28" s="187">
        <f>E28/'[4]INPUT_SPI-M Combined'!Q29</f>
        <v>9.9449591994281022E-2</v>
      </c>
      <c r="U28" s="188">
        <f>(C28-C27)/$C$11-('[4]INPUT_SPI-M Combined'!M22-'[4]INPUT_SPI-M Combined'!M21)</f>
        <v>0</v>
      </c>
      <c r="V28" s="188">
        <f>(D28-D27)/$C$11-('[4]INPUT_SPI-M Combined'!L22-'[4]INPUT_SPI-M Combined'!L21)</f>
        <v>0</v>
      </c>
      <c r="W28" s="188">
        <f>(E28-E27)/$C$11-('[4]INPUT_SPI-M Combined'!Q22-'[4]INPUT_SPI-M Combined'!Q21)</f>
        <v>5.0022208597511053E-12</v>
      </c>
    </row>
    <row r="29" spans="2:23">
      <c r="B29" s="166">
        <v>44149</v>
      </c>
      <c r="C29" s="186">
        <f>IFERROR(C28+(INDEX('[4]INPUT_SPI-M Combined'!M$5:M$50,MATCH(B29,'[4]INPUT_SPI-M Combined'!$R$5:$R$50,0))-INDEX('[4]INPUT_SPI-M Combined'!M$5:M$50,MATCH(B28,'[4]INPUT_SPI-M Combined'!$R$5:$R$50,0)))*$C$11,"")</f>
        <v>21774.519115556905</v>
      </c>
      <c r="D29" s="186">
        <f>IFERROR(D28+(INDEX('[4]INPUT_SPI-M Combined'!O$5:O$50,MATCH(B29,'[4]INPUT_SPI-M Combined'!$R$5:$R$50,0))-INDEX('[4]INPUT_SPI-M Combined'!O$5:O$50,MATCH(B28,'[4]INPUT_SPI-M Combined'!$R$5:$R$50,0)))*$C$11,"")</f>
        <v>23106.579700294602</v>
      </c>
      <c r="E29" s="186">
        <f>IFERROR(E28+(INDEX('[4]INPUT_SPI-M Combined'!Q$5:Q$50,MATCH(B29,'[4]INPUT_SPI-M Combined'!$R$5:$R$50,0))-INDEX('[4]INPUT_SPI-M Combined'!Q$5:Q$50,MATCH(B28,'[4]INPUT_SPI-M Combined'!$R$5:$R$50,0)))*$C$11,"")</f>
        <v>20895.848435103995</v>
      </c>
      <c r="F29" s="167" t="str">
        <f>_xlfn.IFNA(INDEX([4]INPUT_RWCS!$D$10:$D$49,MATCH(B29,RWCS_Date,0))*$C$11,"")</f>
        <v/>
      </c>
      <c r="G29" s="167">
        <f t="shared" si="6"/>
        <v>5738.4039183673458</v>
      </c>
      <c r="H29" s="167" t="e">
        <f t="shared" si="0"/>
        <v>#N/A</v>
      </c>
      <c r="I29" s="167" t="e">
        <f t="shared" si="1"/>
        <v>#N/A</v>
      </c>
      <c r="J29" s="167" t="e">
        <f t="shared" si="2"/>
        <v>#N/A</v>
      </c>
      <c r="K29" s="167">
        <f t="shared" si="3"/>
        <v>21774.519115556905</v>
      </c>
      <c r="L29" s="168">
        <f>VLOOKUP($B29,[4]INPUT_TTCE_Output!$B$10:$G$222,4,0)</f>
        <v>53709.374999999898</v>
      </c>
      <c r="M29" s="167">
        <f t="shared" si="4"/>
        <v>23106.579700294602</v>
      </c>
      <c r="N29" s="168">
        <f>VLOOKUP($B29,[4]INPUT_TTCE_Output!$B$10:$G$222,5,0)</f>
        <v>65901.5625</v>
      </c>
      <c r="O29" s="167">
        <f t="shared" si="5"/>
        <v>20895.848435103995</v>
      </c>
      <c r="P29" s="168">
        <f>VLOOKUP($B29,[4]INPUT_TTCE_Output!$B$10:$G$222,6,0)</f>
        <v>78093.75</v>
      </c>
      <c r="R29" s="187">
        <f>C29/'[4]INPUT_SPI-M Combined'!M30</f>
        <v>0.23873769462519601</v>
      </c>
      <c r="S29" s="187">
        <f>D29/'[4]INPUT_SPI-M Combined'!L30</f>
        <v>0.17210000188320784</v>
      </c>
      <c r="T29" s="187">
        <f>E29/'[4]INPUT_SPI-M Combined'!Q30</f>
        <v>9.935025524704906E-2</v>
      </c>
      <c r="U29" s="188">
        <f>(C29-C28)/$C$11-('[4]INPUT_SPI-M Combined'!M23-'[4]INPUT_SPI-M Combined'!M22)</f>
        <v>0</v>
      </c>
      <c r="V29" s="188">
        <f>(D29-D28)/$C$11-('[4]INPUT_SPI-M Combined'!L23-'[4]INPUT_SPI-M Combined'!L22)</f>
        <v>-7.73070496506989E-12</v>
      </c>
      <c r="W29" s="188">
        <f>(E29-E28)/$C$11-('[4]INPUT_SPI-M Combined'!Q23-'[4]INPUT_SPI-M Combined'!Q22)</f>
        <v>8.4128259913995862E-12</v>
      </c>
    </row>
    <row r="30" spans="2:23">
      <c r="B30" s="166">
        <v>44150</v>
      </c>
      <c r="C30" s="186">
        <f>IFERROR(C29+(INDEX('[4]INPUT_SPI-M Combined'!M$5:M$50,MATCH(B30,'[4]INPUT_SPI-M Combined'!$R$5:$R$50,0))-INDEX('[4]INPUT_SPI-M Combined'!M$5:M$50,MATCH(B29,'[4]INPUT_SPI-M Combined'!$R$5:$R$50,0)))*$C$11,"")</f>
        <v>22373.119525220282</v>
      </c>
      <c r="D30" s="186">
        <f>IFERROR(D29+(INDEX('[4]INPUT_SPI-M Combined'!O$5:O$50,MATCH(B30,'[4]INPUT_SPI-M Combined'!$R$5:$R$50,0))-INDEX('[4]INPUT_SPI-M Combined'!O$5:O$50,MATCH(B29,'[4]INPUT_SPI-M Combined'!$R$5:$R$50,0)))*$C$11,"")</f>
        <v>23910.049343525006</v>
      </c>
      <c r="E30" s="186">
        <f>IFERROR(E29+(INDEX('[4]INPUT_SPI-M Combined'!Q$5:Q$50,MATCH(B30,'[4]INPUT_SPI-M Combined'!$R$5:$R$50,0))-INDEX('[4]INPUT_SPI-M Combined'!Q$5:Q$50,MATCH(B29,'[4]INPUT_SPI-M Combined'!$R$5:$R$50,0)))*$C$11,"")</f>
        <v>21406.235362078321</v>
      </c>
      <c r="F30" s="167" t="str">
        <f>_xlfn.IFNA(INDEX([4]INPUT_RWCS!$D$10:$D$49,MATCH(B30,RWCS_Date,0))*$C$11,"")</f>
        <v/>
      </c>
      <c r="G30" s="167">
        <f t="shared" si="6"/>
        <v>5738.4039183673458</v>
      </c>
      <c r="H30" s="167" t="e">
        <f t="shared" si="0"/>
        <v>#N/A</v>
      </c>
      <c r="I30" s="167" t="e">
        <f t="shared" si="1"/>
        <v>#N/A</v>
      </c>
      <c r="J30" s="167" t="e">
        <f t="shared" si="2"/>
        <v>#N/A</v>
      </c>
      <c r="K30" s="167">
        <f t="shared" si="3"/>
        <v>22373.119525220282</v>
      </c>
      <c r="L30" s="168">
        <f>VLOOKUP($B30,[4]INPUT_TTCE_Output!$B$10:$G$222,4,0)</f>
        <v>55462.499999999898</v>
      </c>
      <c r="M30" s="167">
        <f t="shared" si="4"/>
        <v>23910.049343525006</v>
      </c>
      <c r="N30" s="168">
        <f>VLOOKUP($B30,[4]INPUT_TTCE_Output!$B$10:$G$222,5,0)</f>
        <v>67335.9375</v>
      </c>
      <c r="O30" s="167">
        <f t="shared" si="5"/>
        <v>21406.235362078321</v>
      </c>
      <c r="P30" s="168">
        <f>VLOOKUP($B30,[4]INPUT_TTCE_Output!$B$10:$G$222,6,0)</f>
        <v>79209.375</v>
      </c>
      <c r="R30" s="187">
        <f>C30/'[4]INPUT_SPI-M Combined'!M31</f>
        <v>0.23865207290819479</v>
      </c>
      <c r="S30" s="187">
        <f>D30/'[4]INPUT_SPI-M Combined'!L31</f>
        <v>0.17337055397374365</v>
      </c>
      <c r="T30" s="187">
        <f>E30/'[4]INPUT_SPI-M Combined'!Q31</f>
        <v>9.9305905114031826E-2</v>
      </c>
      <c r="U30" s="188">
        <f>(C30-C29)/$C$11-('[4]INPUT_SPI-M Combined'!M24-'[4]INPUT_SPI-M Combined'!M23)</f>
        <v>-5.4569682106375694E-12</v>
      </c>
      <c r="V30" s="188">
        <f>(D30-D29)/$C$11-('[4]INPUT_SPI-M Combined'!L24-'[4]INPUT_SPI-M Combined'!L23)</f>
        <v>0</v>
      </c>
      <c r="W30" s="188">
        <f>(E30-E29)/$C$11-('[4]INPUT_SPI-M Combined'!Q24-'[4]INPUT_SPI-M Combined'!Q23)</f>
        <v>-6.8212102632969618E-12</v>
      </c>
    </row>
    <row r="31" spans="2:23">
      <c r="B31" s="166">
        <v>44151</v>
      </c>
      <c r="C31" s="186">
        <f>IFERROR(C30+(INDEX('[4]INPUT_SPI-M Combined'!M$5:M$50,MATCH(B31,'[4]INPUT_SPI-M Combined'!$R$5:$R$50,0))-INDEX('[4]INPUT_SPI-M Combined'!M$5:M$50,MATCH(B30,'[4]INPUT_SPI-M Combined'!$R$5:$R$50,0)))*$C$11,"")</f>
        <v>22956.73069906007</v>
      </c>
      <c r="D31" s="186">
        <f>IFERROR(D30+(INDEX('[4]INPUT_SPI-M Combined'!O$5:O$50,MATCH(B31,'[4]INPUT_SPI-M Combined'!$R$5:$R$50,0))-INDEX('[4]INPUT_SPI-M Combined'!O$5:O$50,MATCH(B30,'[4]INPUT_SPI-M Combined'!$R$5:$R$50,0)))*$C$11,"")</f>
        <v>24709.37943451104</v>
      </c>
      <c r="E31" s="186">
        <f>IFERROR(E30+(INDEX('[4]INPUT_SPI-M Combined'!Q$5:Q$50,MATCH(B31,'[4]INPUT_SPI-M Combined'!$R$5:$R$50,0))-INDEX('[4]INPUT_SPI-M Combined'!Q$5:Q$50,MATCH(B30,'[4]INPUT_SPI-M Combined'!$R$5:$R$50,0)))*$C$11,"")</f>
        <v>21891.805838906068</v>
      </c>
      <c r="F31" s="167" t="str">
        <f>_xlfn.IFNA(INDEX([4]INPUT_RWCS!$D$10:$D$49,MATCH(B31,RWCS_Date,0))*$C$11,"")</f>
        <v/>
      </c>
      <c r="G31" s="167">
        <f t="shared" si="6"/>
        <v>5738.4039183673458</v>
      </c>
      <c r="H31" s="167" t="e">
        <f t="shared" si="0"/>
        <v>#N/A</v>
      </c>
      <c r="I31" s="167" t="e">
        <f t="shared" si="1"/>
        <v>#N/A</v>
      </c>
      <c r="J31" s="167" t="e">
        <f t="shared" si="2"/>
        <v>#N/A</v>
      </c>
      <c r="K31" s="167">
        <f t="shared" si="3"/>
        <v>22956.73069906007</v>
      </c>
      <c r="L31" s="168">
        <f>VLOOKUP($B31,[4]INPUT_TTCE_Output!$B$10:$G$222,4,0)</f>
        <v>57215.624999999898</v>
      </c>
      <c r="M31" s="167">
        <f t="shared" si="4"/>
        <v>24709.37943451104</v>
      </c>
      <c r="N31" s="168">
        <f>VLOOKUP($B31,[4]INPUT_TTCE_Output!$B$10:$G$222,5,0)</f>
        <v>68770.312499999898</v>
      </c>
      <c r="O31" s="167">
        <f t="shared" si="5"/>
        <v>21891.805838906068</v>
      </c>
      <c r="P31" s="168">
        <f>VLOOKUP($B31,[4]INPUT_TTCE_Output!$B$10:$G$222,6,0)</f>
        <v>80325</v>
      </c>
      <c r="R31" s="187">
        <f>C31/'[4]INPUT_SPI-M Combined'!M32</f>
        <v>0.2387332149310169</v>
      </c>
      <c r="S31" s="187">
        <f>D31/'[4]INPUT_SPI-M Combined'!L32</f>
        <v>0.17476733074411477</v>
      </c>
      <c r="T31" s="187">
        <f>E31/'[4]INPUT_SPI-M Combined'!Q32</f>
        <v>9.924074406781587E-2</v>
      </c>
      <c r="U31" s="188">
        <f>(C31-C30)/$C$11-('[4]INPUT_SPI-M Combined'!M25-'[4]INPUT_SPI-M Combined'!M24)</f>
        <v>8.6401996668428183E-12</v>
      </c>
      <c r="V31" s="188">
        <f>(D31-D30)/$C$11-('[4]INPUT_SPI-M Combined'!L25-'[4]INPUT_SPI-M Combined'!L24)</f>
        <v>-6.3664629124104977E-12</v>
      </c>
      <c r="W31" s="188">
        <f>(E31-E30)/$C$11-('[4]INPUT_SPI-M Combined'!Q25-'[4]INPUT_SPI-M Combined'!Q24)</f>
        <v>-5.0022208597511053E-12</v>
      </c>
    </row>
    <row r="32" spans="2:23">
      <c r="B32" s="166">
        <v>44152</v>
      </c>
      <c r="C32" s="186">
        <f>IFERROR(C31+(INDEX('[4]INPUT_SPI-M Combined'!M$5:M$50,MATCH(B32,'[4]INPUT_SPI-M Combined'!$R$5:$R$50,0))-INDEX('[4]INPUT_SPI-M Combined'!M$5:M$50,MATCH(B31,'[4]INPUT_SPI-M Combined'!$R$5:$R$50,0)))*$C$11,"")</f>
        <v>23495.338139217452</v>
      </c>
      <c r="D32" s="186">
        <f>IFERROR(D31+(INDEX('[4]INPUT_SPI-M Combined'!O$5:O$50,MATCH(B32,'[4]INPUT_SPI-M Combined'!$R$5:$R$50,0))-INDEX('[4]INPUT_SPI-M Combined'!O$5:O$50,MATCH(B31,'[4]INPUT_SPI-M Combined'!$R$5:$R$50,0)))*$C$11,"")</f>
        <v>25499.529918786462</v>
      </c>
      <c r="E32" s="186">
        <f>IFERROR(E31+(INDEX('[4]INPUT_SPI-M Combined'!Q$5:Q$50,MATCH(B32,'[4]INPUT_SPI-M Combined'!$R$5:$R$50,0))-INDEX('[4]INPUT_SPI-M Combined'!Q$5:Q$50,MATCH(B31,'[4]INPUT_SPI-M Combined'!$R$5:$R$50,0)))*$C$11,"")</f>
        <v>22404.863392638435</v>
      </c>
      <c r="F32" s="167" t="str">
        <f>_xlfn.IFNA(INDEX([4]INPUT_RWCS!$D$10:$D$49,MATCH(B32,RWCS_Date,0))*$C$11,"")</f>
        <v/>
      </c>
      <c r="G32" s="167">
        <f t="shared" si="6"/>
        <v>5738.4039183673458</v>
      </c>
      <c r="H32" s="167" t="e">
        <f t="shared" si="0"/>
        <v>#N/A</v>
      </c>
      <c r="I32" s="167" t="e">
        <f t="shared" si="1"/>
        <v>#N/A</v>
      </c>
      <c r="J32" s="167" t="e">
        <f t="shared" si="2"/>
        <v>#N/A</v>
      </c>
      <c r="K32" s="167">
        <f t="shared" si="3"/>
        <v>23495.338139217452</v>
      </c>
      <c r="L32" s="168">
        <f>VLOOKUP($B32,[4]INPUT_TTCE_Output!$B$10:$G$222,4,0)</f>
        <v>58968.749999999898</v>
      </c>
      <c r="M32" s="167">
        <f t="shared" si="4"/>
        <v>25499.529918786462</v>
      </c>
      <c r="N32" s="168">
        <f>VLOOKUP($B32,[4]INPUT_TTCE_Output!$B$10:$G$222,5,0)</f>
        <v>70204.687499999898</v>
      </c>
      <c r="O32" s="167">
        <f t="shared" si="5"/>
        <v>22404.863392638435</v>
      </c>
      <c r="P32" s="168">
        <f>VLOOKUP($B32,[4]INPUT_TTCE_Output!$B$10:$G$222,6,0)</f>
        <v>81440.625</v>
      </c>
      <c r="R32" s="187">
        <f>C32/'[4]INPUT_SPI-M Combined'!M33</f>
        <v>0.23817602612865393</v>
      </c>
      <c r="S32" s="187">
        <f>D32/'[4]INPUT_SPI-M Combined'!L33</f>
        <v>0.1760630534424982</v>
      </c>
      <c r="T32" s="187">
        <f>E32/'[4]INPUT_SPI-M Combined'!Q33</f>
        <v>9.9013344473871737E-2</v>
      </c>
      <c r="U32" s="188">
        <f>(C32-C31)/$C$11-('[4]INPUT_SPI-M Combined'!M26-'[4]INPUT_SPI-M Combined'!M25)</f>
        <v>-7.2759576141834259E-12</v>
      </c>
      <c r="V32" s="188">
        <f>(D32-D31)/$C$11-('[4]INPUT_SPI-M Combined'!L26-'[4]INPUT_SPI-M Combined'!L25)</f>
        <v>6.8212102632969618E-12</v>
      </c>
      <c r="W32" s="188">
        <f>(E32-E31)/$C$11-('[4]INPUT_SPI-M Combined'!Q26-'[4]INPUT_SPI-M Combined'!Q25)</f>
        <v>0</v>
      </c>
    </row>
    <row r="33" spans="2:23">
      <c r="B33" s="166">
        <v>44153</v>
      </c>
      <c r="C33" s="186">
        <f>IFERROR(C32+(INDEX('[4]INPUT_SPI-M Combined'!M$5:M$50,MATCH(B33,'[4]INPUT_SPI-M Combined'!$R$5:$R$50,0))-INDEX('[4]INPUT_SPI-M Combined'!M$5:M$50,MATCH(B32,'[4]INPUT_SPI-M Combined'!$R$5:$R$50,0)))*$C$11,"")</f>
        <v>24033.942492031711</v>
      </c>
      <c r="D33" s="186">
        <f>IFERROR(D32+(INDEX('[4]INPUT_SPI-M Combined'!O$5:O$50,MATCH(B33,'[4]INPUT_SPI-M Combined'!$R$5:$R$50,0))-INDEX('[4]INPUT_SPI-M Combined'!O$5:O$50,MATCH(B32,'[4]INPUT_SPI-M Combined'!$R$5:$R$50,0)))*$C$11,"")</f>
        <v>26303.871237213407</v>
      </c>
      <c r="E33" s="186">
        <f>IFERROR(E32+(INDEX('[4]INPUT_SPI-M Combined'!Q$5:Q$50,MATCH(B33,'[4]INPUT_SPI-M Combined'!$R$5:$R$50,0))-INDEX('[4]INPUT_SPI-M Combined'!Q$5:Q$50,MATCH(B32,'[4]INPUT_SPI-M Combined'!$R$5:$R$50,0)))*$C$11,"")</f>
        <v>23015.770566518033</v>
      </c>
      <c r="F33" s="167">
        <f>_xlfn.IFNA(INDEX([4]INPUT_RWCS!$D$10:$D$49,MATCH(B33,RWCS_Date,0))*$C$11,"")</f>
        <v>52544.171428571419</v>
      </c>
      <c r="G33" s="167">
        <f t="shared" si="6"/>
        <v>7506.3102040816311</v>
      </c>
      <c r="H33" s="167" t="e">
        <f t="shared" si="0"/>
        <v>#N/A</v>
      </c>
      <c r="I33" s="167" t="e">
        <f t="shared" si="1"/>
        <v>#N/A</v>
      </c>
      <c r="J33" s="167" t="e">
        <f t="shared" si="2"/>
        <v>#N/A</v>
      </c>
      <c r="K33" s="167">
        <f t="shared" si="3"/>
        <v>24033.942492031711</v>
      </c>
      <c r="L33" s="168">
        <f>VLOOKUP($B33,[4]INPUT_TTCE_Output!$B$10:$G$222,4,0)</f>
        <v>60721.874999999898</v>
      </c>
      <c r="M33" s="167">
        <f t="shared" si="4"/>
        <v>26303.871237213407</v>
      </c>
      <c r="N33" s="168">
        <f>VLOOKUP($B33,[4]INPUT_TTCE_Output!$B$10:$G$222,5,0)</f>
        <v>71639.0625</v>
      </c>
      <c r="O33" s="167">
        <f t="shared" si="5"/>
        <v>23015.770566518033</v>
      </c>
      <c r="P33" s="168">
        <f>VLOOKUP($B33,[4]INPUT_TTCE_Output!$B$10:$G$222,6,0)</f>
        <v>82556.25</v>
      </c>
      <c r="R33" s="187">
        <f>C33/'[4]INPUT_SPI-M Combined'!M34</f>
        <v>0.23801911880536242</v>
      </c>
      <c r="S33" s="187">
        <f>D33/'[4]INPUT_SPI-M Combined'!L34</f>
        <v>0.17746525966954413</v>
      </c>
      <c r="T33" s="187">
        <f>E33/'[4]INPUT_SPI-M Combined'!Q34</f>
        <v>9.9112158814654863E-2</v>
      </c>
      <c r="U33" s="188">
        <f>(C33-C32)/$C$11-('[4]INPUT_SPI-M Combined'!M27-'[4]INPUT_SPI-M Combined'!M26)</f>
        <v>0</v>
      </c>
      <c r="V33" s="188">
        <f>(D33-D32)/$C$11-('[4]INPUT_SPI-M Combined'!L27-'[4]INPUT_SPI-M Combined'!L26)</f>
        <v>-8.1854523159563541E-12</v>
      </c>
      <c r="W33" s="188">
        <f>(E33-E32)/$C$11-('[4]INPUT_SPI-M Combined'!Q27-'[4]INPUT_SPI-M Combined'!Q26)</f>
        <v>-9.0949470177292824E-12</v>
      </c>
    </row>
    <row r="34" spans="2:23">
      <c r="B34" s="166">
        <v>44154</v>
      </c>
      <c r="C34" s="186">
        <f>IFERROR(C33+(INDEX('[4]INPUT_SPI-M Combined'!M$5:M$50,MATCH(B34,'[4]INPUT_SPI-M Combined'!$R$5:$R$50,0))-INDEX('[4]INPUT_SPI-M Combined'!M$5:M$50,MATCH(B33,'[4]INPUT_SPI-M Combined'!$R$5:$R$50,0)))*$C$11,"")</f>
        <v>24570.902735861022</v>
      </c>
      <c r="D34" s="186">
        <f>IFERROR(D33+(INDEX('[4]INPUT_SPI-M Combined'!O$5:O$50,MATCH(B34,'[4]INPUT_SPI-M Combined'!$R$5:$R$50,0))-INDEX('[4]INPUT_SPI-M Combined'!O$5:O$50,MATCH(B33,'[4]INPUT_SPI-M Combined'!$R$5:$R$50,0)))*$C$11,"")</f>
        <v>27101.084651420486</v>
      </c>
      <c r="E34" s="186">
        <f>IFERROR(E33+(INDEX('[4]INPUT_SPI-M Combined'!Q$5:Q$50,MATCH(B34,'[4]INPUT_SPI-M Combined'!$R$5:$R$50,0))-INDEX('[4]INPUT_SPI-M Combined'!Q$5:Q$50,MATCH(B33,'[4]INPUT_SPI-M Combined'!$R$5:$R$50,0)))*$C$11,"")</f>
        <v>23746.644309125106</v>
      </c>
      <c r="F34" s="167" t="str">
        <f>_xlfn.IFNA(INDEX([4]INPUT_RWCS!$D$10:$D$49,MATCH(B34,RWCS_Date,0))*$C$11,"")</f>
        <v/>
      </c>
      <c r="G34" s="167">
        <f t="shared" si="6"/>
        <v>7506.3102040816311</v>
      </c>
      <c r="H34" s="167" t="e">
        <f t="shared" si="0"/>
        <v>#N/A</v>
      </c>
      <c r="I34" s="167" t="e">
        <f t="shared" si="1"/>
        <v>#N/A</v>
      </c>
      <c r="J34" s="167" t="e">
        <f t="shared" si="2"/>
        <v>#N/A</v>
      </c>
      <c r="K34" s="167">
        <f t="shared" si="3"/>
        <v>24570.902735861022</v>
      </c>
      <c r="L34" s="168">
        <f>VLOOKUP($B34,[4]INPUT_TTCE_Output!$B$10:$G$222,4,0)</f>
        <v>62474.999999999898</v>
      </c>
      <c r="M34" s="167">
        <f t="shared" si="4"/>
        <v>27101.084651420486</v>
      </c>
      <c r="N34" s="168">
        <f>VLOOKUP($B34,[4]INPUT_TTCE_Output!$B$10:$G$222,5,0)</f>
        <v>73073.4375</v>
      </c>
      <c r="O34" s="167">
        <f t="shared" si="5"/>
        <v>23746.644309125106</v>
      </c>
      <c r="P34" s="168">
        <f>VLOOKUP($B34,[4]INPUT_TTCE_Output!$B$10:$G$222,6,0)</f>
        <v>83671.875</v>
      </c>
      <c r="R34" s="187">
        <f>C34/'[4]INPUT_SPI-M Combined'!M35</f>
        <v>0.23775539644167712</v>
      </c>
      <c r="S34" s="187">
        <f>D34/'[4]INPUT_SPI-M Combined'!L35</f>
        <v>0.17905648668414978</v>
      </c>
      <c r="T34" s="187">
        <f>E34/'[4]INPUT_SPI-M Combined'!Q35</f>
        <v>9.9586015334356667E-2</v>
      </c>
      <c r="U34" s="188">
        <f>(C34-C33)/$C$11-('[4]INPUT_SPI-M Combined'!M28-'[4]INPUT_SPI-M Combined'!M27)</f>
        <v>4.5474735088646412E-12</v>
      </c>
      <c r="V34" s="188">
        <f>(D34-D33)/$C$11-('[4]INPUT_SPI-M Combined'!L28-'[4]INPUT_SPI-M Combined'!L27)</f>
        <v>-4.0927261579781771E-12</v>
      </c>
      <c r="W34" s="188">
        <f>(E34-E33)/$C$11-('[4]INPUT_SPI-M Combined'!Q28-'[4]INPUT_SPI-M Combined'!Q27)</f>
        <v>-4.0927261579781771E-12</v>
      </c>
    </row>
    <row r="35" spans="2:23">
      <c r="B35" s="166">
        <v>44155</v>
      </c>
      <c r="C35" s="186">
        <f>IFERROR(C34+(INDEX('[4]INPUT_SPI-M Combined'!M$5:M$50,MATCH(B35,'[4]INPUT_SPI-M Combined'!$R$5:$R$50,0))-INDEX('[4]INPUT_SPI-M Combined'!M$5:M$50,MATCH(B34,'[4]INPUT_SPI-M Combined'!$R$5:$R$50,0)))*$C$11,"")</f>
        <v>25098.917292306054</v>
      </c>
      <c r="D35" s="186">
        <f>IFERROR(D34+(INDEX('[4]INPUT_SPI-M Combined'!O$5:O$50,MATCH(B35,'[4]INPUT_SPI-M Combined'!$R$5:$R$50,0))-INDEX('[4]INPUT_SPI-M Combined'!O$5:O$50,MATCH(B34,'[4]INPUT_SPI-M Combined'!$R$5:$R$50,0)))*$C$11,"")</f>
        <v>27900.273660402643</v>
      </c>
      <c r="E35" s="186">
        <f>IFERROR(E34+(INDEX('[4]INPUT_SPI-M Combined'!Q$5:Q$50,MATCH(B35,'[4]INPUT_SPI-M Combined'!$R$5:$R$50,0))-INDEX('[4]INPUT_SPI-M Combined'!Q$5:Q$50,MATCH(B34,'[4]INPUT_SPI-M Combined'!$R$5:$R$50,0)))*$C$11,"")</f>
        <v>24468.359492506213</v>
      </c>
      <c r="F35" s="167" t="str">
        <f>_xlfn.IFNA(INDEX([4]INPUT_RWCS!$D$10:$D$49,MATCH(B35,RWCS_Date,0))*$C$11,"")</f>
        <v/>
      </c>
      <c r="G35" s="167">
        <f t="shared" si="6"/>
        <v>7506.3102040816311</v>
      </c>
      <c r="H35" s="167" t="e">
        <f t="shared" si="0"/>
        <v>#N/A</v>
      </c>
      <c r="I35" s="167" t="e">
        <f t="shared" si="1"/>
        <v>#N/A</v>
      </c>
      <c r="J35" s="167" t="e">
        <f t="shared" si="2"/>
        <v>#N/A</v>
      </c>
      <c r="K35" s="167">
        <f t="shared" si="3"/>
        <v>25098.917292306054</v>
      </c>
      <c r="L35" s="168">
        <f>VLOOKUP($B35,[4]INPUT_TTCE_Output!$B$10:$G$222,4,0)</f>
        <v>63431.249999999898</v>
      </c>
      <c r="M35" s="167">
        <f t="shared" si="4"/>
        <v>27900.273660402643</v>
      </c>
      <c r="N35" s="168">
        <f>VLOOKUP($B35,[4]INPUT_TTCE_Output!$B$10:$G$222,5,0)</f>
        <v>74348.437499999898</v>
      </c>
      <c r="O35" s="167">
        <f t="shared" si="5"/>
        <v>24468.359492506213</v>
      </c>
      <c r="P35" s="168">
        <f>VLOOKUP($B35,[4]INPUT_TTCE_Output!$B$10:$G$222,6,0)</f>
        <v>85265.624999999898</v>
      </c>
      <c r="R35" s="187">
        <f>C35/'[4]INPUT_SPI-M Combined'!M36</f>
        <v>0.23776313016807885</v>
      </c>
      <c r="S35" s="187">
        <f>D35/'[4]INPUT_SPI-M Combined'!L36</f>
        <v>0.18065867859138843</v>
      </c>
      <c r="T35" s="187">
        <f>E35/'[4]INPUT_SPI-M Combined'!Q36</f>
        <v>9.9782809339549125E-2</v>
      </c>
      <c r="U35" s="188">
        <f>(C35-C34)/$C$11-('[4]INPUT_SPI-M Combined'!M29-'[4]INPUT_SPI-M Combined'!M28)</f>
        <v>0</v>
      </c>
      <c r="V35" s="188">
        <f>(D35-D34)/$C$11-('[4]INPUT_SPI-M Combined'!L29-'[4]INPUT_SPI-M Combined'!L28)</f>
        <v>0</v>
      </c>
      <c r="W35" s="188">
        <f>(E35-E34)/$C$11-('[4]INPUT_SPI-M Combined'!Q29-'[4]INPUT_SPI-M Combined'!Q28)</f>
        <v>5.4569682106375694E-12</v>
      </c>
    </row>
    <row r="36" spans="2:23">
      <c r="B36" s="166">
        <v>44156</v>
      </c>
      <c r="C36" s="186">
        <f>IFERROR(C35+(INDEX('[4]INPUT_SPI-M Combined'!M$5:M$50,MATCH(B36,'[4]INPUT_SPI-M Combined'!$R$5:$R$50,0))-INDEX('[4]INPUT_SPI-M Combined'!M$5:M$50,MATCH(B35,'[4]INPUT_SPI-M Combined'!$R$5:$R$50,0)))*$C$11,"")</f>
        <v>25607.330849333353</v>
      </c>
      <c r="D36" s="186">
        <f>IFERROR(D35+(INDEX('[4]INPUT_SPI-M Combined'!O$5:O$50,MATCH(B36,'[4]INPUT_SPI-M Combined'!$R$5:$R$50,0))-INDEX('[4]INPUT_SPI-M Combined'!O$5:O$50,MATCH(B35,'[4]INPUT_SPI-M Combined'!$R$5:$R$50,0)))*$C$11,"")</f>
        <v>28670.302181762479</v>
      </c>
      <c r="E36" s="186">
        <f>IFERROR(E35+(INDEX('[4]INPUT_SPI-M Combined'!Q$5:Q$50,MATCH(B36,'[4]INPUT_SPI-M Combined'!$R$5:$R$50,0))-INDEX('[4]INPUT_SPI-M Combined'!Q$5:Q$50,MATCH(B35,'[4]INPUT_SPI-M Combined'!$R$5:$R$50,0)))*$C$11,"")</f>
        <v>25301.80104516459</v>
      </c>
      <c r="F36" s="167" t="str">
        <f>_xlfn.IFNA(INDEX([4]INPUT_RWCS!$D$10:$D$49,MATCH(B36,RWCS_Date,0))*$C$11,"")</f>
        <v/>
      </c>
      <c r="G36" s="167">
        <f t="shared" si="6"/>
        <v>7506.3102040816311</v>
      </c>
      <c r="H36" s="167" t="e">
        <f t="shared" si="0"/>
        <v>#N/A</v>
      </c>
      <c r="I36" s="167" t="e">
        <f t="shared" si="1"/>
        <v>#N/A</v>
      </c>
      <c r="J36" s="167" t="e">
        <f t="shared" si="2"/>
        <v>#N/A</v>
      </c>
      <c r="K36" s="167">
        <f t="shared" si="3"/>
        <v>25607.330849333353</v>
      </c>
      <c r="L36" s="168">
        <f>VLOOKUP($B36,[4]INPUT_TTCE_Output!$B$10:$G$222,4,0)</f>
        <v>64387.499999999898</v>
      </c>
      <c r="M36" s="167">
        <f t="shared" si="4"/>
        <v>28670.302181762479</v>
      </c>
      <c r="N36" s="168">
        <f>VLOOKUP($B36,[4]INPUT_TTCE_Output!$B$10:$G$222,5,0)</f>
        <v>75623.4375</v>
      </c>
      <c r="O36" s="167">
        <f t="shared" si="5"/>
        <v>25301.80104516459</v>
      </c>
      <c r="P36" s="168">
        <f>VLOOKUP($B36,[4]INPUT_TTCE_Output!$B$10:$G$222,6,0)</f>
        <v>86859.375</v>
      </c>
      <c r="R36" s="187">
        <f>C36/'[4]INPUT_SPI-M Combined'!M37</f>
        <v>0.23755819016165428</v>
      </c>
      <c r="S36" s="187">
        <f>D36/'[4]INPUT_SPI-M Combined'!L37</f>
        <v>0.18208685216389459</v>
      </c>
      <c r="T36" s="187">
        <f>E36/'[4]INPUT_SPI-M Combined'!Q37</f>
        <v>0.10040746655184588</v>
      </c>
      <c r="U36" s="188">
        <f>(C36-C35)/$C$11-('[4]INPUT_SPI-M Combined'!M30-'[4]INPUT_SPI-M Combined'!M29)</f>
        <v>-4.5474735088646412E-12</v>
      </c>
      <c r="V36" s="188">
        <f>(D36-D35)/$C$11-('[4]INPUT_SPI-M Combined'!L30-'[4]INPUT_SPI-M Combined'!L29)</f>
        <v>0</v>
      </c>
      <c r="W36" s="188">
        <f>(E36-E35)/$C$11-('[4]INPUT_SPI-M Combined'!Q30-'[4]INPUT_SPI-M Combined'!Q29)</f>
        <v>-5.0022208597511053E-12</v>
      </c>
    </row>
    <row r="37" spans="2:23">
      <c r="B37" s="166">
        <v>44157</v>
      </c>
      <c r="C37" s="186">
        <f>IFERROR(C36+(INDEX('[4]INPUT_SPI-M Combined'!M$5:M$50,MATCH(B37,'[4]INPUT_SPI-M Combined'!$R$5:$R$50,0))-INDEX('[4]INPUT_SPI-M Combined'!M$5:M$50,MATCH(B36,'[4]INPUT_SPI-M Combined'!$R$5:$R$50,0)))*$C$11,"")</f>
        <v>26127.142376196363</v>
      </c>
      <c r="D37" s="186">
        <f>IFERROR(D36+(INDEX('[4]INPUT_SPI-M Combined'!O$5:O$50,MATCH(B37,'[4]INPUT_SPI-M Combined'!$R$5:$R$50,0))-INDEX('[4]INPUT_SPI-M Combined'!O$5:O$50,MATCH(B36,'[4]INPUT_SPI-M Combined'!$R$5:$R$50,0)))*$C$11,"")</f>
        <v>29417.081818500545</v>
      </c>
      <c r="E37" s="186">
        <f>IFERROR(E36+(INDEX('[4]INPUT_SPI-M Combined'!Q$5:Q$50,MATCH(B37,'[4]INPUT_SPI-M Combined'!$R$5:$R$50,0))-INDEX('[4]INPUT_SPI-M Combined'!Q$5:Q$50,MATCH(B36,'[4]INPUT_SPI-M Combined'!$R$5:$R$50,0)))*$C$11,"")</f>
        <v>26372.420295509051</v>
      </c>
      <c r="F37" s="167" t="str">
        <f>_xlfn.IFNA(INDEX([4]INPUT_RWCS!$D$10:$D$49,MATCH(B37,RWCS_Date,0))*$C$11,"")</f>
        <v/>
      </c>
      <c r="G37" s="167">
        <f t="shared" si="6"/>
        <v>7506.3102040816311</v>
      </c>
      <c r="H37" s="167" t="e">
        <f t="shared" si="0"/>
        <v>#N/A</v>
      </c>
      <c r="I37" s="167" t="e">
        <f t="shared" si="1"/>
        <v>#N/A</v>
      </c>
      <c r="J37" s="167" t="e">
        <f t="shared" si="2"/>
        <v>#N/A</v>
      </c>
      <c r="K37" s="167">
        <f t="shared" si="3"/>
        <v>26127.142376196363</v>
      </c>
      <c r="L37" s="168">
        <f>VLOOKUP($B37,[4]INPUT_TTCE_Output!$B$10:$G$222,4,0)</f>
        <v>65343.749999999898</v>
      </c>
      <c r="M37" s="167">
        <f t="shared" si="4"/>
        <v>29417.081818500545</v>
      </c>
      <c r="N37" s="168">
        <f>VLOOKUP($B37,[4]INPUT_TTCE_Output!$B$10:$G$222,5,0)</f>
        <v>76898.437499999898</v>
      </c>
      <c r="O37" s="167">
        <f t="shared" si="5"/>
        <v>26372.420295509051</v>
      </c>
      <c r="P37" s="168">
        <f>VLOOKUP($B37,[4]INPUT_TTCE_Output!$B$10:$G$222,6,0)</f>
        <v>88453.125</v>
      </c>
      <c r="R37" s="187">
        <f>C37/'[4]INPUT_SPI-M Combined'!M38</f>
        <v>0.23802919492870223</v>
      </c>
      <c r="S37" s="187">
        <f>D37/'[4]INPUT_SPI-M Combined'!L38</f>
        <v>0.18350719689104833</v>
      </c>
      <c r="T37" s="187">
        <f>E37/'[4]INPUT_SPI-M Combined'!Q38</f>
        <v>0.10178054898665982</v>
      </c>
      <c r="U37" s="188">
        <f>(C37-C36)/$C$11-('[4]INPUT_SPI-M Combined'!M31-'[4]INPUT_SPI-M Combined'!M30)</f>
        <v>4.0927261579781771E-12</v>
      </c>
      <c r="V37" s="188">
        <f>(D37-D36)/$C$11-('[4]INPUT_SPI-M Combined'!L31-'[4]INPUT_SPI-M Combined'!L30)</f>
        <v>0</v>
      </c>
      <c r="W37" s="188">
        <f>(E37-E36)/$C$11-('[4]INPUT_SPI-M Combined'!Q31-'[4]INPUT_SPI-M Combined'!Q30)</f>
        <v>0</v>
      </c>
    </row>
    <row r="38" spans="2:23">
      <c r="B38" s="166">
        <v>44158</v>
      </c>
      <c r="C38" s="186">
        <f>IFERROR(C37+(INDEX('[4]INPUT_SPI-M Combined'!M$5:M$50,MATCH(B38,'[4]INPUT_SPI-M Combined'!$R$5:$R$50,0))-INDEX('[4]INPUT_SPI-M Combined'!M$5:M$50,MATCH(B37,'[4]INPUT_SPI-M Combined'!$R$5:$R$50,0)))*$C$11,"")</f>
        <v>26620.722706648663</v>
      </c>
      <c r="D38" s="186">
        <f>IFERROR(D37+(INDEX('[4]INPUT_SPI-M Combined'!O$5:O$50,MATCH(B38,'[4]INPUT_SPI-M Combined'!$R$5:$R$50,0))-INDEX('[4]INPUT_SPI-M Combined'!O$5:O$50,MATCH(B37,'[4]INPUT_SPI-M Combined'!$R$5:$R$50,0)))*$C$11,"")</f>
        <v>30127.241769027918</v>
      </c>
      <c r="E38" s="186">
        <f>IFERROR(E37+(INDEX('[4]INPUT_SPI-M Combined'!Q$5:Q$50,MATCH(B38,'[4]INPUT_SPI-M Combined'!$R$5:$R$50,0))-INDEX('[4]INPUT_SPI-M Combined'!Q$5:Q$50,MATCH(B37,'[4]INPUT_SPI-M Combined'!$R$5:$R$50,0)))*$C$11,"")</f>
        <v>27402.312416698514</v>
      </c>
      <c r="F38" s="167" t="str">
        <f>_xlfn.IFNA(INDEX([4]INPUT_RWCS!$D$10:$D$49,MATCH(B38,RWCS_Date,0))*$C$11,"")</f>
        <v/>
      </c>
      <c r="G38" s="167">
        <f t="shared" si="6"/>
        <v>7506.3102040816311</v>
      </c>
      <c r="H38" s="167" t="e">
        <f t="shared" si="0"/>
        <v>#N/A</v>
      </c>
      <c r="I38" s="167" t="e">
        <f t="shared" si="1"/>
        <v>#N/A</v>
      </c>
      <c r="J38" s="167" t="e">
        <f t="shared" si="2"/>
        <v>#N/A</v>
      </c>
      <c r="K38" s="167">
        <f t="shared" si="3"/>
        <v>26620.722706648663</v>
      </c>
      <c r="L38" s="168">
        <f>VLOOKUP($B38,[4]INPUT_TTCE_Output!$B$10:$G$222,4,0)</f>
        <v>66299.999999999898</v>
      </c>
      <c r="M38" s="167">
        <f t="shared" si="4"/>
        <v>30127.241769027918</v>
      </c>
      <c r="N38" s="168">
        <f>VLOOKUP($B38,[4]INPUT_TTCE_Output!$B$10:$G$222,5,0)</f>
        <v>78173.4375</v>
      </c>
      <c r="O38" s="167">
        <f t="shared" si="5"/>
        <v>27402.312416698514</v>
      </c>
      <c r="P38" s="168">
        <f>VLOOKUP($B38,[4]INPUT_TTCE_Output!$B$10:$G$222,6,0)</f>
        <v>90046.875</v>
      </c>
      <c r="R38" s="187">
        <f>C38/'[4]INPUT_SPI-M Combined'!M39</f>
        <v>0.23847947614193643</v>
      </c>
      <c r="S38" s="187">
        <f>D38/'[4]INPUT_SPI-M Combined'!L39</f>
        <v>0.18475073184641411</v>
      </c>
      <c r="T38" s="187">
        <f>E38/'[4]INPUT_SPI-M Combined'!Q39</f>
        <v>0.10310101337471859</v>
      </c>
      <c r="U38" s="188">
        <f>(C38-C37)/$C$11-('[4]INPUT_SPI-M Combined'!M32-'[4]INPUT_SPI-M Combined'!M31)</f>
        <v>0</v>
      </c>
      <c r="V38" s="188">
        <f>(D38-D37)/$C$11-('[4]INPUT_SPI-M Combined'!L32-'[4]INPUT_SPI-M Combined'!L31)</f>
        <v>-4.5474735088646412E-12</v>
      </c>
      <c r="W38" s="188">
        <f>(E38-E37)/$C$11-('[4]INPUT_SPI-M Combined'!Q32-'[4]INPUT_SPI-M Combined'!Q31)</f>
        <v>0</v>
      </c>
    </row>
    <row r="39" spans="2:23">
      <c r="B39" s="166">
        <v>44159</v>
      </c>
      <c r="C39" s="186">
        <f>IFERROR(C38+(INDEX('[4]INPUT_SPI-M Combined'!M$5:M$50,MATCH(B39,'[4]INPUT_SPI-M Combined'!$R$5:$R$50,0))-INDEX('[4]INPUT_SPI-M Combined'!M$5:M$50,MATCH(B38,'[4]INPUT_SPI-M Combined'!$R$5:$R$50,0)))*$C$11,"")</f>
        <v>27129.357238135923</v>
      </c>
      <c r="D39" s="186">
        <f>IFERROR(D38+(INDEX('[4]INPUT_SPI-M Combined'!O$5:O$50,MATCH(B39,'[4]INPUT_SPI-M Combined'!$R$5:$R$50,0))-INDEX('[4]INPUT_SPI-M Combined'!O$5:O$50,MATCH(B38,'[4]INPUT_SPI-M Combined'!$R$5:$R$50,0)))*$C$11,"")</f>
        <v>30832.476314145733</v>
      </c>
      <c r="E39" s="186">
        <f>IFERROR(E38+(INDEX('[4]INPUT_SPI-M Combined'!Q$5:Q$50,MATCH(B39,'[4]INPUT_SPI-M Combined'!$R$5:$R$50,0))-INDEX('[4]INPUT_SPI-M Combined'!Q$5:Q$50,MATCH(B38,'[4]INPUT_SPI-M Combined'!$R$5:$R$50,0)))*$C$11,"")</f>
        <v>28565.98162655516</v>
      </c>
      <c r="F39" s="167" t="str">
        <f>_xlfn.IFNA(INDEX([4]INPUT_RWCS!$D$10:$D$49,MATCH(B39,RWCS_Date,0))*$C$11,"")</f>
        <v/>
      </c>
      <c r="G39" s="167">
        <f t="shared" si="6"/>
        <v>7506.3102040816311</v>
      </c>
      <c r="H39" s="167" t="e">
        <f t="shared" si="0"/>
        <v>#N/A</v>
      </c>
      <c r="I39" s="167" t="e">
        <f t="shared" si="1"/>
        <v>#N/A</v>
      </c>
      <c r="J39" s="167" t="e">
        <f t="shared" si="2"/>
        <v>#N/A</v>
      </c>
      <c r="K39" s="167">
        <f t="shared" si="3"/>
        <v>27129.357238135923</v>
      </c>
      <c r="L39" s="168">
        <f>VLOOKUP($B39,[4]INPUT_TTCE_Output!$B$10:$G$222,4,0)</f>
        <v>67256.249999999898</v>
      </c>
      <c r="M39" s="167">
        <f t="shared" si="4"/>
        <v>30832.476314145733</v>
      </c>
      <c r="N39" s="168">
        <f>VLOOKUP($B39,[4]INPUT_TTCE_Output!$B$10:$G$222,5,0)</f>
        <v>79448.4375</v>
      </c>
      <c r="O39" s="167">
        <f t="shared" si="5"/>
        <v>28565.98162655516</v>
      </c>
      <c r="P39" s="168">
        <f>VLOOKUP($B39,[4]INPUT_TTCE_Output!$B$10:$G$222,6,0)</f>
        <v>91640.624999999898</v>
      </c>
      <c r="R39" s="187">
        <f>C39/'[4]INPUT_SPI-M Combined'!M40</f>
        <v>0.23926012827526727</v>
      </c>
      <c r="S39" s="187">
        <f>D39/'[4]INPUT_SPI-M Combined'!L40</f>
        <v>0.18628082911854696</v>
      </c>
      <c r="T39" s="187">
        <f>E39/'[4]INPUT_SPI-M Combined'!Q40</f>
        <v>0.10516995949917919</v>
      </c>
      <c r="U39" s="188">
        <f>(C39-C38)/$C$11-('[4]INPUT_SPI-M Combined'!M33-'[4]INPUT_SPI-M Combined'!M32)</f>
        <v>0</v>
      </c>
      <c r="V39" s="188">
        <f>(D39-D38)/$C$11-('[4]INPUT_SPI-M Combined'!L33-'[4]INPUT_SPI-M Combined'!L32)</f>
        <v>7.2759576141834259E-12</v>
      </c>
      <c r="W39" s="188">
        <f>(E39-E38)/$C$11-('[4]INPUT_SPI-M Combined'!Q33-'[4]INPUT_SPI-M Combined'!Q32)</f>
        <v>0</v>
      </c>
    </row>
    <row r="40" spans="2:23">
      <c r="B40" s="166">
        <v>44160</v>
      </c>
      <c r="C40" s="186">
        <f>IFERROR(C39+(INDEX('[4]INPUT_SPI-M Combined'!M$5:M$50,MATCH(B40,'[4]INPUT_SPI-M Combined'!$R$5:$R$50,0))-INDEX('[4]INPUT_SPI-M Combined'!M$5:M$50,MATCH(B39,'[4]INPUT_SPI-M Combined'!$R$5:$R$50,0)))*$C$11,"")</f>
        <v>27605.577412010527</v>
      </c>
      <c r="D40" s="186">
        <f>IFERROR(D39+(INDEX('[4]INPUT_SPI-M Combined'!O$5:O$50,MATCH(B40,'[4]INPUT_SPI-M Combined'!$R$5:$R$50,0))-INDEX('[4]INPUT_SPI-M Combined'!O$5:O$50,MATCH(B39,'[4]INPUT_SPI-M Combined'!$R$5:$R$50,0)))*$C$11,"")</f>
        <v>31525.570030662322</v>
      </c>
      <c r="E40" s="186">
        <f>IFERROR(E39+(INDEX('[4]INPUT_SPI-M Combined'!Q$5:Q$50,MATCH(B40,'[4]INPUT_SPI-M Combined'!$R$5:$R$50,0))-INDEX('[4]INPUT_SPI-M Combined'!Q$5:Q$50,MATCH(B39,'[4]INPUT_SPI-M Combined'!$R$5:$R$50,0)))*$C$11,"")</f>
        <v>29780.766692582791</v>
      </c>
      <c r="F40" s="167">
        <f>_xlfn.IFNA(INDEX([4]INPUT_RWCS!$D$10:$D$49,MATCH(B40,RWCS_Date,0))*$C$11,"")</f>
        <v>66467.302857142844</v>
      </c>
      <c r="G40" s="167">
        <f t="shared" si="6"/>
        <v>9495.3289795918354</v>
      </c>
      <c r="H40" s="167" t="e">
        <f t="shared" si="0"/>
        <v>#N/A</v>
      </c>
      <c r="I40" s="167" t="e">
        <f t="shared" si="1"/>
        <v>#N/A</v>
      </c>
      <c r="J40" s="167" t="e">
        <f t="shared" si="2"/>
        <v>#N/A</v>
      </c>
      <c r="K40" s="167">
        <f t="shared" si="3"/>
        <v>27605.577412010527</v>
      </c>
      <c r="L40" s="168">
        <f>VLOOKUP($B40,[4]INPUT_TTCE_Output!$B$10:$G$222,4,0)</f>
        <v>68212.499999999898</v>
      </c>
      <c r="M40" s="167">
        <f t="shared" si="4"/>
        <v>31525.570030662322</v>
      </c>
      <c r="N40" s="168">
        <f>VLOOKUP($B40,[4]INPUT_TTCE_Output!$B$10:$G$222,5,0)</f>
        <v>80723.4375</v>
      </c>
      <c r="O40" s="167">
        <f t="shared" si="5"/>
        <v>29780.766692582791</v>
      </c>
      <c r="P40" s="168">
        <f>VLOOKUP($B40,[4]INPUT_TTCE_Output!$B$10:$G$222,6,0)</f>
        <v>93234.375</v>
      </c>
      <c r="R40" s="187">
        <f>C40/'[4]INPUT_SPI-M Combined'!M41</f>
        <v>0.24024506220800776</v>
      </c>
      <c r="S40" s="187">
        <f>D40/'[4]INPUT_SPI-M Combined'!L41</f>
        <v>0.18773106248986082</v>
      </c>
      <c r="T40" s="187">
        <f>E40/'[4]INPUT_SPI-M Combined'!Q41</f>
        <v>0.10726283415841843</v>
      </c>
      <c r="U40" s="188">
        <f>(C40-C39)/$C$11-('[4]INPUT_SPI-M Combined'!M34-'[4]INPUT_SPI-M Combined'!M33)</f>
        <v>8.6401996668428183E-12</v>
      </c>
      <c r="V40" s="188">
        <f>(D40-D39)/$C$11-('[4]INPUT_SPI-M Combined'!L34-'[4]INPUT_SPI-M Combined'!L33)</f>
        <v>0</v>
      </c>
      <c r="W40" s="188">
        <f>(E40-E39)/$C$11-('[4]INPUT_SPI-M Combined'!Q34-'[4]INPUT_SPI-M Combined'!Q33)</f>
        <v>0</v>
      </c>
    </row>
    <row r="41" spans="2:23">
      <c r="B41" s="166">
        <v>44161</v>
      </c>
      <c r="C41" s="186">
        <f>IFERROR(C40+(INDEX('[4]INPUT_SPI-M Combined'!M$5:M$50,MATCH(B41,'[4]INPUT_SPI-M Combined'!$R$5:$R$50,0))-INDEX('[4]INPUT_SPI-M Combined'!M$5:M$50,MATCH(B40,'[4]INPUT_SPI-M Combined'!$R$5:$R$50,0)))*$C$11,"")</f>
        <v>28090.505723416387</v>
      </c>
      <c r="D41" s="186">
        <f>IFERROR(D40+(INDEX('[4]INPUT_SPI-M Combined'!O$5:O$50,MATCH(B41,'[4]INPUT_SPI-M Combined'!$R$5:$R$50,0))-INDEX('[4]INPUT_SPI-M Combined'!O$5:O$50,MATCH(B40,'[4]INPUT_SPI-M Combined'!$R$5:$R$50,0)))*$C$11,"")</f>
        <v>32166.924223837377</v>
      </c>
      <c r="E41" s="186">
        <f>IFERROR(E40+(INDEX('[4]INPUT_SPI-M Combined'!Q$5:Q$50,MATCH(B41,'[4]INPUT_SPI-M Combined'!$R$5:$R$50,0))-INDEX('[4]INPUT_SPI-M Combined'!Q$5:Q$50,MATCH(B40,'[4]INPUT_SPI-M Combined'!$R$5:$R$50,0)))*$C$11,"")</f>
        <v>31056.097485770872</v>
      </c>
      <c r="F41" s="167" t="str">
        <f>_xlfn.IFNA(INDEX([4]INPUT_RWCS!$D$10:$D$49,MATCH(B41,RWCS_Date,0))*$C$11,"")</f>
        <v/>
      </c>
      <c r="G41" s="167">
        <f t="shared" si="6"/>
        <v>9495.3289795918354</v>
      </c>
      <c r="H41" s="167" t="e">
        <f t="shared" si="0"/>
        <v>#N/A</v>
      </c>
      <c r="I41" s="167" t="e">
        <f t="shared" si="1"/>
        <v>#N/A</v>
      </c>
      <c r="J41" s="167" t="e">
        <f t="shared" si="2"/>
        <v>#N/A</v>
      </c>
      <c r="K41" s="167">
        <f t="shared" si="3"/>
        <v>28090.505723416387</v>
      </c>
      <c r="L41" s="168">
        <f>VLOOKUP($B41,[4]INPUT_TTCE_Output!$B$10:$G$222,4,0)</f>
        <v>69168.749999999898</v>
      </c>
      <c r="M41" s="167">
        <f t="shared" si="4"/>
        <v>32166.924223837377</v>
      </c>
      <c r="N41" s="168">
        <f>VLOOKUP($B41,[4]INPUT_TTCE_Output!$B$10:$G$222,5,0)</f>
        <v>81998.4375</v>
      </c>
      <c r="O41" s="167">
        <f t="shared" si="5"/>
        <v>31056.097485770872</v>
      </c>
      <c r="P41" s="168">
        <f>VLOOKUP($B41,[4]INPUT_TTCE_Output!$B$10:$G$222,6,0)</f>
        <v>94828.125</v>
      </c>
      <c r="R41" s="187">
        <f>C41/'[4]INPUT_SPI-M Combined'!M42</f>
        <v>0.24177405061966742</v>
      </c>
      <c r="S41" s="187">
        <f>D41/'[4]INPUT_SPI-M Combined'!L42</f>
        <v>0.18872012733327012</v>
      </c>
      <c r="T41" s="187">
        <f>E41/'[4]INPUT_SPI-M Combined'!Q42</f>
        <v>0.1095681082913927</v>
      </c>
      <c r="U41" s="188">
        <f>(C41-C40)/$C$11-('[4]INPUT_SPI-M Combined'!M35-'[4]INPUT_SPI-M Combined'!M34)</f>
        <v>0</v>
      </c>
      <c r="V41" s="188">
        <f>(D41-D40)/$C$11-('[4]INPUT_SPI-M Combined'!L35-'[4]INPUT_SPI-M Combined'!L34)</f>
        <v>0</v>
      </c>
      <c r="W41" s="188">
        <f>(E41-E40)/$C$11-('[4]INPUT_SPI-M Combined'!Q35-'[4]INPUT_SPI-M Combined'!Q34)</f>
        <v>0</v>
      </c>
    </row>
    <row r="42" spans="2:23">
      <c r="B42" s="166">
        <v>44162</v>
      </c>
      <c r="C42" s="186">
        <f>IFERROR(C41+(INDEX('[4]INPUT_SPI-M Combined'!M$5:M$50,MATCH(B42,'[4]INPUT_SPI-M Combined'!$R$5:$R$50,0))-INDEX('[4]INPUT_SPI-M Combined'!M$5:M$50,MATCH(B41,'[4]INPUT_SPI-M Combined'!$R$5:$R$50,0)))*$C$11,"")</f>
        <v>28544.121847578826</v>
      </c>
      <c r="D42" s="186">
        <f>IFERROR(D41+(INDEX('[4]INPUT_SPI-M Combined'!O$5:O$50,MATCH(B42,'[4]INPUT_SPI-M Combined'!$R$5:$R$50,0))-INDEX('[4]INPUT_SPI-M Combined'!O$5:O$50,MATCH(B41,'[4]INPUT_SPI-M Combined'!$R$5:$R$50,0)))*$C$11,"")</f>
        <v>32797.299330758033</v>
      </c>
      <c r="E42" s="186">
        <f>IFERROR(E41+(INDEX('[4]INPUT_SPI-M Combined'!Q$5:Q$50,MATCH(B42,'[4]INPUT_SPI-M Combined'!$R$5:$R$50,0))-INDEX('[4]INPUT_SPI-M Combined'!Q$5:Q$50,MATCH(B41,'[4]INPUT_SPI-M Combined'!$R$5:$R$50,0)))*$C$11,"")</f>
        <v>32439.527548239119</v>
      </c>
      <c r="F42" s="167" t="str">
        <f>_xlfn.IFNA(INDEX([4]INPUT_RWCS!$D$10:$D$49,MATCH(B42,RWCS_Date,0))*$C$11,"")</f>
        <v/>
      </c>
      <c r="G42" s="167">
        <f t="shared" si="6"/>
        <v>9495.3289795918354</v>
      </c>
      <c r="H42" s="167" t="e">
        <f t="shared" si="0"/>
        <v>#N/A</v>
      </c>
      <c r="I42" s="167" t="e">
        <f t="shared" si="1"/>
        <v>#N/A</v>
      </c>
      <c r="J42" s="167" t="e">
        <f t="shared" si="2"/>
        <v>#N/A</v>
      </c>
      <c r="K42" s="167">
        <f t="shared" si="3"/>
        <v>28544.121847578826</v>
      </c>
      <c r="L42" s="168">
        <f>VLOOKUP($B42,[4]INPUT_TTCE_Output!$B$10:$G$222,4,0)</f>
        <v>70921.874999999898</v>
      </c>
      <c r="M42" s="167">
        <f t="shared" si="4"/>
        <v>32797.299330758033</v>
      </c>
      <c r="N42" s="168">
        <f>VLOOKUP($B42,[4]INPUT_TTCE_Output!$B$10:$G$222,5,0)</f>
        <v>84468.75</v>
      </c>
      <c r="O42" s="167">
        <f t="shared" si="5"/>
        <v>32439.527548239119</v>
      </c>
      <c r="P42" s="168">
        <f>VLOOKUP($B42,[4]INPUT_TTCE_Output!$B$10:$G$222,6,0)</f>
        <v>98015.624999999898</v>
      </c>
      <c r="R42" s="187">
        <f>C42/'[4]INPUT_SPI-M Combined'!M43</f>
        <v>0.24433879934251135</v>
      </c>
      <c r="S42" s="187">
        <f>D42/'[4]INPUT_SPI-M Combined'!L43</f>
        <v>0.19014518523091034</v>
      </c>
      <c r="T42" s="187">
        <f>E42/'[4]INPUT_SPI-M Combined'!Q43</f>
        <v>0.11240002129806029</v>
      </c>
      <c r="U42" s="188">
        <f>(C42-C41)/$C$11-('[4]INPUT_SPI-M Combined'!M36-'[4]INPUT_SPI-M Combined'!M35)</f>
        <v>-4.0927261579781771E-12</v>
      </c>
      <c r="V42" s="188">
        <f>(D42-D41)/$C$11-('[4]INPUT_SPI-M Combined'!L36-'[4]INPUT_SPI-M Combined'!L35)</f>
        <v>-8.1854523159563541E-12</v>
      </c>
      <c r="W42" s="188">
        <f>(E42-E41)/$C$11-('[4]INPUT_SPI-M Combined'!Q36-'[4]INPUT_SPI-M Combined'!Q35)</f>
        <v>0</v>
      </c>
    </row>
    <row r="43" spans="2:23">
      <c r="B43" s="166">
        <v>44163</v>
      </c>
      <c r="C43" s="186">
        <f>IFERROR(C42+(INDEX('[4]INPUT_SPI-M Combined'!M$5:M$50,MATCH(B43,'[4]INPUT_SPI-M Combined'!$R$5:$R$50,0))-INDEX('[4]INPUT_SPI-M Combined'!M$5:M$50,MATCH(B42,'[4]INPUT_SPI-M Combined'!$R$5:$R$50,0)))*$C$11,"")</f>
        <v>29000.568286799538</v>
      </c>
      <c r="D43" s="186">
        <f>IFERROR(D42+(INDEX('[4]INPUT_SPI-M Combined'!O$5:O$50,MATCH(B43,'[4]INPUT_SPI-M Combined'!$R$5:$R$50,0))-INDEX('[4]INPUT_SPI-M Combined'!O$5:O$50,MATCH(B42,'[4]INPUT_SPI-M Combined'!$R$5:$R$50,0)))*$C$11,"")</f>
        <v>33414.615499607324</v>
      </c>
      <c r="E43" s="186">
        <f>IFERROR(E42+(INDEX('[4]INPUT_SPI-M Combined'!Q$5:Q$50,MATCH(B43,'[4]INPUT_SPI-M Combined'!$R$5:$R$50,0))-INDEX('[4]INPUT_SPI-M Combined'!Q$5:Q$50,MATCH(B42,'[4]INPUT_SPI-M Combined'!$R$5:$R$50,0)))*$C$11,"")</f>
        <v>33825.508981281135</v>
      </c>
      <c r="F43" s="167" t="str">
        <f>_xlfn.IFNA(INDEX([4]INPUT_RWCS!$D$10:$D$49,MATCH(B43,RWCS_Date,0))*$C$11,"")</f>
        <v/>
      </c>
      <c r="G43" s="167">
        <f t="shared" si="6"/>
        <v>9495.3289795918354</v>
      </c>
      <c r="H43" s="167" t="e">
        <f t="shared" si="0"/>
        <v>#N/A</v>
      </c>
      <c r="I43" s="167" t="e">
        <f t="shared" si="1"/>
        <v>#N/A</v>
      </c>
      <c r="J43" s="167" t="e">
        <f t="shared" si="2"/>
        <v>#N/A</v>
      </c>
      <c r="K43" s="167">
        <f t="shared" si="3"/>
        <v>29000.568286799538</v>
      </c>
      <c r="L43" s="168">
        <f>VLOOKUP($B43,[4]INPUT_TTCE_Output!$B$10:$G$222,4,0)</f>
        <v>72674.999999999898</v>
      </c>
      <c r="M43" s="167">
        <f t="shared" si="4"/>
        <v>33414.615499607324</v>
      </c>
      <c r="N43" s="168">
        <f>VLOOKUP($B43,[4]INPUT_TTCE_Output!$B$10:$G$222,5,0)</f>
        <v>86939.062499999898</v>
      </c>
      <c r="O43" s="167">
        <f t="shared" si="5"/>
        <v>33825.508981281135</v>
      </c>
      <c r="P43" s="168">
        <f>VLOOKUP($B43,[4]INPUT_TTCE_Output!$B$10:$G$222,6,0)</f>
        <v>101203.125</v>
      </c>
      <c r="R43" s="187">
        <f>C43/'[4]INPUT_SPI-M Combined'!M44</f>
        <v>0.24769474864816499</v>
      </c>
      <c r="S43" s="187">
        <f>D43/'[4]INPUT_SPI-M Combined'!L44</f>
        <v>0.19114798754261084</v>
      </c>
      <c r="T43" s="187">
        <f>E43/'[4]INPUT_SPI-M Combined'!Q44</f>
        <v>0.11515764733590853</v>
      </c>
      <c r="U43" s="188">
        <f>(C43-C42)/$C$11-('[4]INPUT_SPI-M Combined'!M37-'[4]INPUT_SPI-M Combined'!M36)</f>
        <v>0</v>
      </c>
      <c r="V43" s="188">
        <f>(D43-D42)/$C$11-('[4]INPUT_SPI-M Combined'!L37-'[4]INPUT_SPI-M Combined'!L36)</f>
        <v>0</v>
      </c>
      <c r="W43" s="188">
        <f>(E43-E42)/$C$11-('[4]INPUT_SPI-M Combined'!Q37-'[4]INPUT_SPI-M Combined'!Q36)</f>
        <v>1.2732925824820995E-11</v>
      </c>
    </row>
    <row r="44" spans="2:23">
      <c r="B44" s="166">
        <v>44164</v>
      </c>
      <c r="C44" s="186">
        <f>IFERROR(C43+(INDEX('[4]INPUT_SPI-M Combined'!M$5:M$50,MATCH(B44,'[4]INPUT_SPI-M Combined'!$R$5:$R$50,0))-INDEX('[4]INPUT_SPI-M Combined'!M$5:M$50,MATCH(B43,'[4]INPUT_SPI-M Combined'!$R$5:$R$50,0)))*$C$11,"")</f>
        <v>29403.679332227803</v>
      </c>
      <c r="D44" s="186">
        <f>IFERROR(D43+(INDEX('[4]INPUT_SPI-M Combined'!O$5:O$50,MATCH(B44,'[4]INPUT_SPI-M Combined'!$R$5:$R$50,0))-INDEX('[4]INPUT_SPI-M Combined'!O$5:O$50,MATCH(B43,'[4]INPUT_SPI-M Combined'!$R$5:$R$50,0)))*$C$11,"")</f>
        <v>33997.805910268049</v>
      </c>
      <c r="E44" s="186">
        <f>IFERROR(E43+(INDEX('[4]INPUT_SPI-M Combined'!Q$5:Q$50,MATCH(B44,'[4]INPUT_SPI-M Combined'!$R$5:$R$50,0))-INDEX('[4]INPUT_SPI-M Combined'!Q$5:Q$50,MATCH(B43,'[4]INPUT_SPI-M Combined'!$R$5:$R$50,0)))*$C$11,"")</f>
        <v>35281.930945965723</v>
      </c>
      <c r="F44" s="167" t="str">
        <f>_xlfn.IFNA(INDEX([4]INPUT_RWCS!$D$10:$D$49,MATCH(B44,RWCS_Date,0))*$C$11,"")</f>
        <v/>
      </c>
      <c r="G44" s="167">
        <f t="shared" si="6"/>
        <v>9495.3289795918354</v>
      </c>
      <c r="H44" s="167" t="e">
        <f t="shared" si="0"/>
        <v>#N/A</v>
      </c>
      <c r="I44" s="167" t="e">
        <f t="shared" si="1"/>
        <v>#N/A</v>
      </c>
      <c r="J44" s="167" t="e">
        <f t="shared" si="2"/>
        <v>#N/A</v>
      </c>
      <c r="K44" s="167">
        <f t="shared" si="3"/>
        <v>29403.679332227803</v>
      </c>
      <c r="L44" s="168">
        <f>VLOOKUP($B44,[4]INPUT_TTCE_Output!$B$10:$G$222,4,0)</f>
        <v>74428.124999999898</v>
      </c>
      <c r="M44" s="167">
        <f t="shared" si="4"/>
        <v>33997.805910268049</v>
      </c>
      <c r="N44" s="168">
        <f>VLOOKUP($B44,[4]INPUT_TTCE_Output!$B$10:$G$222,5,0)</f>
        <v>89409.374999999898</v>
      </c>
      <c r="O44" s="167">
        <f t="shared" si="5"/>
        <v>35281.930945965723</v>
      </c>
      <c r="P44" s="168">
        <f>VLOOKUP($B44,[4]INPUT_TTCE_Output!$B$10:$G$222,6,0)</f>
        <v>104390.625</v>
      </c>
      <c r="R44" s="187">
        <f>C44/'[4]INPUT_SPI-M Combined'!M45</f>
        <v>0.25222884084038705</v>
      </c>
      <c r="S44" s="187">
        <f>D44/'[4]INPUT_SPI-M Combined'!L45</f>
        <v>0.19230590985273571</v>
      </c>
      <c r="T44" s="187">
        <f>E44/'[4]INPUT_SPI-M Combined'!Q45</f>
        <v>0.11848533627380291</v>
      </c>
      <c r="U44" s="188">
        <f>(C44-C43)/$C$11-('[4]INPUT_SPI-M Combined'!M38-'[4]INPUT_SPI-M Combined'!M37)</f>
        <v>2.2737367544323206E-12</v>
      </c>
      <c r="V44" s="188">
        <f>(D44-D43)/$C$11-('[4]INPUT_SPI-M Combined'!L38-'[4]INPUT_SPI-M Combined'!L37)</f>
        <v>-8.1854523159563541E-12</v>
      </c>
      <c r="W44" s="188">
        <f>(E44-E43)/$C$11-('[4]INPUT_SPI-M Combined'!Q38-'[4]INPUT_SPI-M Combined'!Q37)</f>
        <v>-1.546140993013978E-11</v>
      </c>
    </row>
    <row r="45" spans="2:23">
      <c r="B45" s="166">
        <v>44165</v>
      </c>
      <c r="C45" s="186">
        <f>IFERROR(C44+(INDEX('[4]INPUT_SPI-M Combined'!M$5:M$50,MATCH(B45,'[4]INPUT_SPI-M Combined'!$R$5:$R$50,0))-INDEX('[4]INPUT_SPI-M Combined'!M$5:M$50,MATCH(B44,'[4]INPUT_SPI-M Combined'!$R$5:$R$50,0)))*$C$11,"")</f>
        <v>29784.68284279999</v>
      </c>
      <c r="D45" s="186">
        <f>IFERROR(D44+(INDEX('[4]INPUT_SPI-M Combined'!O$5:O$50,MATCH(B45,'[4]INPUT_SPI-M Combined'!$R$5:$R$50,0))-INDEX('[4]INPUT_SPI-M Combined'!O$5:O$50,MATCH(B44,'[4]INPUT_SPI-M Combined'!$R$5:$R$50,0)))*$C$11,"")</f>
        <v>34563.423291572333</v>
      </c>
      <c r="E45" s="186">
        <f>IFERROR(E44+(INDEX('[4]INPUT_SPI-M Combined'!Q$5:Q$50,MATCH(B45,'[4]INPUT_SPI-M Combined'!$R$5:$R$50,0))-INDEX('[4]INPUT_SPI-M Combined'!Q$5:Q$50,MATCH(B44,'[4]INPUT_SPI-M Combined'!$R$5:$R$50,0)))*$C$11,"")</f>
        <v>36646.545447174489</v>
      </c>
      <c r="F45" s="167" t="str">
        <f>_xlfn.IFNA(INDEX([4]INPUT_RWCS!$D$10:$D$49,MATCH(B45,RWCS_Date,0))*$C$11,"")</f>
        <v/>
      </c>
      <c r="G45" s="167">
        <f t="shared" si="6"/>
        <v>9495.3289795918354</v>
      </c>
      <c r="H45" s="167" t="e">
        <f t="shared" si="0"/>
        <v>#N/A</v>
      </c>
      <c r="I45" s="167" t="e">
        <f t="shared" si="1"/>
        <v>#N/A</v>
      </c>
      <c r="J45" s="167" t="e">
        <f t="shared" si="2"/>
        <v>#N/A</v>
      </c>
      <c r="K45" s="167">
        <f t="shared" si="3"/>
        <v>29784.68284279999</v>
      </c>
      <c r="L45" s="168">
        <f>VLOOKUP($B45,[4]INPUT_TTCE_Output!$B$10:$G$222,4,0)</f>
        <v>76181.249999999898</v>
      </c>
      <c r="M45" s="167">
        <f t="shared" si="4"/>
        <v>34563.423291572333</v>
      </c>
      <c r="N45" s="168">
        <f>VLOOKUP($B45,[4]INPUT_TTCE_Output!$B$10:$G$222,5,0)</f>
        <v>91879.687499999898</v>
      </c>
      <c r="O45" s="167">
        <f t="shared" si="5"/>
        <v>36646.545447174489</v>
      </c>
      <c r="P45" s="168">
        <f>VLOOKUP($B45,[4]INPUT_TTCE_Output!$B$10:$G$222,6,0)</f>
        <v>107578.124999999</v>
      </c>
      <c r="R45" s="187">
        <f>C45/'[4]INPUT_SPI-M Combined'!M46</f>
        <v>0.25755321731450448</v>
      </c>
      <c r="S45" s="187">
        <f>D45/'[4]INPUT_SPI-M Combined'!L46</f>
        <v>0.19320841290302151</v>
      </c>
      <c r="T45" s="187">
        <f>E45/'[4]INPUT_SPI-M Combined'!Q46</f>
        <v>0.12151065525870229</v>
      </c>
      <c r="U45" s="188">
        <f>(C45-C44)/$C$11-('[4]INPUT_SPI-M Combined'!M39-'[4]INPUT_SPI-M Combined'!M38)</f>
        <v>-4.0927261579781771E-12</v>
      </c>
      <c r="V45" s="188">
        <f>(D45-D44)/$C$11-('[4]INPUT_SPI-M Combined'!L39-'[4]INPUT_SPI-M Combined'!L38)</f>
        <v>1.2278178473934531E-11</v>
      </c>
      <c r="W45" s="188">
        <f>(E45-E44)/$C$11-('[4]INPUT_SPI-M Combined'!Q39-'[4]INPUT_SPI-M Combined'!Q38)</f>
        <v>0</v>
      </c>
    </row>
    <row r="46" spans="2:23">
      <c r="B46" s="166">
        <v>44166</v>
      </c>
      <c r="C46" s="186">
        <f>IFERROR(C45+(INDEX('[4]INPUT_SPI-M Combined'!M$5:M$50,MATCH(B46,'[4]INPUT_SPI-M Combined'!$R$5:$R$50,0))-INDEX('[4]INPUT_SPI-M Combined'!M$5:M$50,MATCH(B45,'[4]INPUT_SPI-M Combined'!$R$5:$R$50,0)))*$C$11,"")</f>
        <v>30145.066232643625</v>
      </c>
      <c r="D46" s="186">
        <f>IFERROR(D45+(INDEX('[4]INPUT_SPI-M Combined'!O$5:O$50,MATCH(B46,'[4]INPUT_SPI-M Combined'!$R$5:$R$50,0))-INDEX('[4]INPUT_SPI-M Combined'!O$5:O$50,MATCH(B45,'[4]INPUT_SPI-M Combined'!$R$5:$R$50,0)))*$C$11,"")</f>
        <v>35063.891952117425</v>
      </c>
      <c r="E46" s="186">
        <f>IFERROR(E45+(INDEX('[4]INPUT_SPI-M Combined'!Q$5:Q$50,MATCH(B46,'[4]INPUT_SPI-M Combined'!$R$5:$R$50,0))-INDEX('[4]INPUT_SPI-M Combined'!Q$5:Q$50,MATCH(B45,'[4]INPUT_SPI-M Combined'!$R$5:$R$50,0)))*$C$11,"")</f>
        <v>37840.444368972727</v>
      </c>
      <c r="F46" s="167" t="str">
        <f>_xlfn.IFNA(INDEX([4]INPUT_RWCS!$D$10:$D$49,MATCH(B46,RWCS_Date,0))*$C$11,"")</f>
        <v/>
      </c>
      <c r="G46" s="167">
        <f t="shared" si="6"/>
        <v>9495.3289795918354</v>
      </c>
      <c r="H46" s="167" t="e">
        <f t="shared" si="0"/>
        <v>#N/A</v>
      </c>
      <c r="I46" s="167" t="e">
        <f t="shared" si="1"/>
        <v>#N/A</v>
      </c>
      <c r="J46" s="167" t="e">
        <f t="shared" si="2"/>
        <v>#N/A</v>
      </c>
      <c r="K46" s="167">
        <f t="shared" si="3"/>
        <v>30145.066232643625</v>
      </c>
      <c r="L46" s="168">
        <f>VLOOKUP($B46,[4]INPUT_TTCE_Output!$B$10:$G$222,4,0)</f>
        <v>77934.374999999898</v>
      </c>
      <c r="M46" s="167">
        <f t="shared" si="4"/>
        <v>35063.891952117425</v>
      </c>
      <c r="N46" s="168">
        <f>VLOOKUP($B46,[4]INPUT_TTCE_Output!$B$10:$G$222,5,0)</f>
        <v>94350</v>
      </c>
      <c r="O46" s="167">
        <f t="shared" si="5"/>
        <v>37840.444368972727</v>
      </c>
      <c r="P46" s="168">
        <f>VLOOKUP($B46,[4]INPUT_TTCE_Output!$B$10:$G$222,6,0)</f>
        <v>110765.624999999</v>
      </c>
      <c r="R46" s="187">
        <f>C46/'[4]INPUT_SPI-M Combined'!M47</f>
        <v>0.26372314550857151</v>
      </c>
      <c r="S46" s="187">
        <f>D46/'[4]INPUT_SPI-M Combined'!L47</f>
        <v>0.19371699530212871</v>
      </c>
      <c r="T46" s="187">
        <f>E46/'[4]INPUT_SPI-M Combined'!Q47</f>
        <v>0.12394715114511819</v>
      </c>
      <c r="U46" s="188">
        <f>(C46-C45)/$C$11-('[4]INPUT_SPI-M Combined'!M40-'[4]INPUT_SPI-M Combined'!M39)</f>
        <v>-6.5938365878537297E-12</v>
      </c>
      <c r="V46" s="188">
        <f>(D46-D45)/$C$11-('[4]INPUT_SPI-M Combined'!L40-'[4]INPUT_SPI-M Combined'!L39)</f>
        <v>1.1368683772161603E-11</v>
      </c>
      <c r="W46" s="188">
        <f>(E46-E45)/$C$11-('[4]INPUT_SPI-M Combined'!Q40-'[4]INPUT_SPI-M Combined'!Q39)</f>
        <v>-1.6370904631912708E-11</v>
      </c>
    </row>
    <row r="47" spans="2:23">
      <c r="B47" s="166">
        <v>44167</v>
      </c>
      <c r="C47" s="186">
        <f>IFERROR(C46+(INDEX('[4]INPUT_SPI-M Combined'!M$5:M$50,MATCH(B47,'[4]INPUT_SPI-M Combined'!$R$5:$R$50,0))-INDEX('[4]INPUT_SPI-M Combined'!M$5:M$50,MATCH(B46,'[4]INPUT_SPI-M Combined'!$R$5:$R$50,0)))*$C$11,"")</f>
        <v>30455.47618573565</v>
      </c>
      <c r="D47" s="186">
        <f>IFERROR(D46+(INDEX('[4]INPUT_SPI-M Combined'!O$5:O$50,MATCH(B47,'[4]INPUT_SPI-M Combined'!$R$5:$R$50,0))-INDEX('[4]INPUT_SPI-M Combined'!O$5:O$50,MATCH(B46,'[4]INPUT_SPI-M Combined'!$R$5:$R$50,0)))*$C$11,"")</f>
        <v>35557.59003447921</v>
      </c>
      <c r="E47" s="186">
        <f>IFERROR(E46+(INDEX('[4]INPUT_SPI-M Combined'!Q$5:Q$50,MATCH(B47,'[4]INPUT_SPI-M Combined'!$R$5:$R$50,0))-INDEX('[4]INPUT_SPI-M Combined'!Q$5:Q$50,MATCH(B46,'[4]INPUT_SPI-M Combined'!$R$5:$R$50,0)))*$C$11,"")</f>
        <v>39073.112152208319</v>
      </c>
      <c r="F47" s="167">
        <f>_xlfn.IFNA(INDEX([4]INPUT_RWCS!$D$10:$D$49,MATCH(B47,RWCS_Date,0))*$C$11,"")</f>
        <v>80991.669714285701</v>
      </c>
      <c r="G47" s="167">
        <f t="shared" si="6"/>
        <v>11570.238530612243</v>
      </c>
      <c r="H47" s="167" t="e">
        <f t="shared" ref="H47:H110" si="7">IF(AND($B47&gt;C$14,$B47&lt;$C$9),
VLOOKUP(C$14,$B$15:$E$177,2,0)-(($B47-C$14)/($C$9-C$14))*(VLOOKUP(C$14,$B$15:$E$177,2,0)-$C$8),NA())</f>
        <v>#N/A</v>
      </c>
      <c r="I47" s="167" t="e">
        <f>IF(AND($B47&gt;D$14,$B47&lt;$C$9),
VLOOKUP(D$14,$B$15:$E$177,3,0)-(($B47-D$14)/($C$9-D$14))*(VLOOKUP(D$14,$B$15:$E$177,3,0)-$C$8),NA())</f>
        <v>#N/A</v>
      </c>
      <c r="J47" s="167" t="e">
        <f t="shared" ref="J47:J110" si="8">IF(AND($B47&gt;$C$14,$B47&lt;$C$9),
VLOOKUP($C$14,$B$15:$E$177,4,0)-(($B47-$C$14)/($C$9-$C$14))*(VLOOKUP($C$14,$B$15:$E$177,4,0)-$C$8),NA())</f>
        <v>#N/A</v>
      </c>
      <c r="K47" s="167">
        <f t="shared" si="3"/>
        <v>30455.47618573565</v>
      </c>
      <c r="L47" s="168">
        <f>VLOOKUP($B47,[4]INPUT_TTCE_Output!$B$10:$G$222,4,0)</f>
        <v>79687.499999999898</v>
      </c>
      <c r="M47" s="167">
        <f t="shared" si="4"/>
        <v>35557.59003447921</v>
      </c>
      <c r="N47" s="168">
        <f>VLOOKUP($B47,[4]INPUT_TTCE_Output!$B$10:$G$222,5,0)</f>
        <v>96820.312499999898</v>
      </c>
      <c r="O47" s="167">
        <f t="shared" si="5"/>
        <v>39073.112152208319</v>
      </c>
      <c r="P47" s="168">
        <f>VLOOKUP($B47,[4]INPUT_TTCE_Output!$B$10:$G$222,6,0)</f>
        <v>113953.125</v>
      </c>
      <c r="R47" s="187" t="e">
        <f>C47/'[4]INPUT_SPI-M Combined'!M48</f>
        <v>#DIV/0!</v>
      </c>
      <c r="S47" s="187" t="e">
        <f>D47/'[4]INPUT_SPI-M Combined'!L48</f>
        <v>#DIV/0!</v>
      </c>
      <c r="T47" s="187" t="e">
        <f>E47/'[4]INPUT_SPI-M Combined'!Q48</f>
        <v>#DIV/0!</v>
      </c>
      <c r="U47" s="188">
        <f>(C47-C46)/$C$11-('[4]INPUT_SPI-M Combined'!M41-'[4]INPUT_SPI-M Combined'!M40)</f>
        <v>-5.4569682106375694E-12</v>
      </c>
      <c r="V47" s="188">
        <f>(D47-D46)/$C$11-('[4]INPUT_SPI-M Combined'!L41-'[4]INPUT_SPI-M Combined'!L40)</f>
        <v>1.5916157281026244E-11</v>
      </c>
      <c r="W47" s="188">
        <f>(E47-E46)/$C$11-('[4]INPUT_SPI-M Combined'!Q41-'[4]INPUT_SPI-M Combined'!Q40)</f>
        <v>8.1854523159563541E-12</v>
      </c>
    </row>
    <row r="48" spans="2:23">
      <c r="B48" s="166">
        <v>44168</v>
      </c>
      <c r="C48" s="186">
        <f>IFERROR(C47+(INDEX('[4]INPUT_SPI-M Combined'!M$5:M$50,MATCH(B48,'[4]INPUT_SPI-M Combined'!$R$5:$R$50,0))-INDEX('[4]INPUT_SPI-M Combined'!M$5:M$50,MATCH(B47,'[4]INPUT_SPI-M Combined'!$R$5:$R$50,0)))*$C$11,"")</f>
        <v>30717.131078014419</v>
      </c>
      <c r="D48" s="186">
        <f>IFERROR(D47+(INDEX('[4]INPUT_SPI-M Combined'!O$5:O$50,MATCH(B48,'[4]INPUT_SPI-M Combined'!$R$5:$R$50,0))-INDEX('[4]INPUT_SPI-M Combined'!O$5:O$50,MATCH(B47,'[4]INPUT_SPI-M Combined'!$R$5:$R$50,0)))*$C$11,"")</f>
        <v>36072.770070661179</v>
      </c>
      <c r="E48" s="186">
        <f>IFERROR(E47+(INDEX('[4]INPUT_SPI-M Combined'!Q$5:Q$50,MATCH(B48,'[4]INPUT_SPI-M Combined'!$R$5:$R$50,0))-INDEX('[4]INPUT_SPI-M Combined'!Q$5:Q$50,MATCH(B47,'[4]INPUT_SPI-M Combined'!$R$5:$R$50,0)))*$C$11,"")</f>
        <v>40259.239429444249</v>
      </c>
      <c r="F48" s="167" t="str">
        <f>_xlfn.IFNA(INDEX([4]INPUT_RWCS!$D$10:$D$49,MATCH(B48,RWCS_Date,0))*$C$11,"")</f>
        <v/>
      </c>
      <c r="G48" s="167">
        <f t="shared" si="6"/>
        <v>11570.238530612243</v>
      </c>
      <c r="H48" s="167" t="e">
        <f t="shared" si="7"/>
        <v>#N/A</v>
      </c>
      <c r="I48" s="167" t="e">
        <f t="shared" ref="I48:I111" si="9">IF(AND($B48&gt;$D$14,$B48&lt;$C$9),
VLOOKUP($D$14,$B$15:$E$177,3,0)-(($B48-$D$14)/($C$9-$D$14))*(VLOOKUP($D$14,$B$15:$E$177,3,0)-$C$8),NA())</f>
        <v>#N/A</v>
      </c>
      <c r="J48" s="167" t="e">
        <f t="shared" si="8"/>
        <v>#N/A</v>
      </c>
      <c r="K48" s="167">
        <f t="shared" si="3"/>
        <v>30717.131078014419</v>
      </c>
      <c r="L48" s="168">
        <f>VLOOKUP($B48,[4]INPUT_TTCE_Output!$B$10:$G$222,4,0)</f>
        <v>81440.624999999898</v>
      </c>
      <c r="M48" s="167">
        <f t="shared" si="4"/>
        <v>36072.770070661179</v>
      </c>
      <c r="N48" s="168">
        <f>VLOOKUP($B48,[4]INPUT_TTCE_Output!$B$10:$G$222,5,0)</f>
        <v>99290.625</v>
      </c>
      <c r="O48" s="167">
        <f t="shared" si="5"/>
        <v>40259.239429444249</v>
      </c>
      <c r="P48" s="168">
        <f>VLOOKUP($B48,[4]INPUT_TTCE_Output!$B$10:$G$222,6,0)</f>
        <v>117140.624999999</v>
      </c>
      <c r="R48" s="187" t="e">
        <f>C48/'[4]INPUT_SPI-M Combined'!M49</f>
        <v>#DIV/0!</v>
      </c>
      <c r="S48" s="187" t="e">
        <f>D48/'[4]INPUT_SPI-M Combined'!L49</f>
        <v>#DIV/0!</v>
      </c>
      <c r="T48" s="187" t="e">
        <f>E48/'[4]INPUT_SPI-M Combined'!Q49</f>
        <v>#DIV/0!</v>
      </c>
      <c r="U48" s="188">
        <f>(C48-C47)/$C$11-('[4]INPUT_SPI-M Combined'!M42-'[4]INPUT_SPI-M Combined'!M41)</f>
        <v>7.73070496506989E-12</v>
      </c>
      <c r="V48" s="188">
        <f>(D48-D47)/$C$11-('[4]INPUT_SPI-M Combined'!L42-'[4]INPUT_SPI-M Combined'!L41)</f>
        <v>-1.7735146684572101E-11</v>
      </c>
      <c r="W48" s="188">
        <f>(E48-E47)/$C$11-('[4]INPUT_SPI-M Combined'!Q42-'[4]INPUT_SPI-M Combined'!Q41)</f>
        <v>-7.2759576141834259E-12</v>
      </c>
    </row>
    <row r="49" spans="2:23">
      <c r="B49" s="166">
        <v>44169</v>
      </c>
      <c r="C49" s="186">
        <f>IFERROR(C48+(INDEX('[4]INPUT_SPI-M Combined'!M$5:M$50,MATCH(B49,'[4]INPUT_SPI-M Combined'!$R$5:$R$50,0))-INDEX('[4]INPUT_SPI-M Combined'!M$5:M$50,MATCH(B48,'[4]INPUT_SPI-M Combined'!$R$5:$R$50,0)))*$C$11,"")</f>
        <v>30847.432285595241</v>
      </c>
      <c r="D49" s="186">
        <f>IFERROR(D48+(INDEX('[4]INPUT_SPI-M Combined'!O$5:O$50,MATCH(B49,'[4]INPUT_SPI-M Combined'!$R$5:$R$50,0))-INDEX('[4]INPUT_SPI-M Combined'!O$5:O$50,MATCH(B48,'[4]INPUT_SPI-M Combined'!$R$5:$R$50,0)))*$C$11,"")</f>
        <v>36489.644988114254</v>
      </c>
      <c r="E49" s="186">
        <f>IFERROR(E48+(INDEX('[4]INPUT_SPI-M Combined'!Q$5:Q$50,MATCH(B49,'[4]INPUT_SPI-M Combined'!$R$5:$R$50,0))-INDEX('[4]INPUT_SPI-M Combined'!Q$5:Q$50,MATCH(B48,'[4]INPUT_SPI-M Combined'!$R$5:$R$50,0)))*$C$11,"")</f>
        <v>41316.221439009809</v>
      </c>
      <c r="F49" s="167" t="str">
        <f>_xlfn.IFNA(INDEX([4]INPUT_RWCS!$D$10:$D$49,MATCH(B49,RWCS_Date,0))*$C$11,"")</f>
        <v/>
      </c>
      <c r="G49" s="167">
        <f t="shared" si="6"/>
        <v>11570.238530612243</v>
      </c>
      <c r="H49" s="167" t="e">
        <f t="shared" si="7"/>
        <v>#N/A</v>
      </c>
      <c r="I49" s="167" t="e">
        <f t="shared" si="9"/>
        <v>#N/A</v>
      </c>
      <c r="J49" s="167" t="e">
        <f t="shared" si="8"/>
        <v>#N/A</v>
      </c>
      <c r="K49" s="167">
        <f t="shared" si="3"/>
        <v>30847.432285595241</v>
      </c>
      <c r="L49" s="168">
        <f>VLOOKUP($B49,[4]INPUT_TTCE_Output!$B$10:$G$222,4,0)</f>
        <v>81599.999999999898</v>
      </c>
      <c r="M49" s="167">
        <f t="shared" si="4"/>
        <v>36489.644988114254</v>
      </c>
      <c r="N49" s="168">
        <f>VLOOKUP($B49,[4]INPUT_TTCE_Output!$B$10:$G$222,5,0)</f>
        <v>101840.624999999</v>
      </c>
      <c r="O49" s="167">
        <f t="shared" si="5"/>
        <v>41316.221439009809</v>
      </c>
      <c r="P49" s="168">
        <f>VLOOKUP($B49,[4]INPUT_TTCE_Output!$B$10:$G$222,6,0)</f>
        <v>122081.249999999</v>
      </c>
      <c r="R49" s="187" t="e">
        <f>C49/'[4]INPUT_SPI-M Combined'!M50</f>
        <v>#DIV/0!</v>
      </c>
      <c r="S49" s="187" t="e">
        <f>D49/'[4]INPUT_SPI-M Combined'!L50</f>
        <v>#DIV/0!</v>
      </c>
      <c r="T49" s="187" t="e">
        <f>E49/'[4]INPUT_SPI-M Combined'!Q50</f>
        <v>#DIV/0!</v>
      </c>
      <c r="U49" s="188">
        <f>(C49-C48)/$C$11-('[4]INPUT_SPI-M Combined'!M43-'[4]INPUT_SPI-M Combined'!M42)</f>
        <v>6.4801497501321137E-12</v>
      </c>
      <c r="V49" s="188">
        <f>(D49-D48)/$C$11-('[4]INPUT_SPI-M Combined'!L43-'[4]INPUT_SPI-M Combined'!L42)</f>
        <v>-1.7053025658242404E-11</v>
      </c>
      <c r="W49" s="188">
        <f>(E49-E48)/$C$11-('[4]INPUT_SPI-M Combined'!Q43-'[4]INPUT_SPI-M Combined'!Q42)</f>
        <v>-1.0004441719502211E-11</v>
      </c>
    </row>
    <row r="50" spans="2:23">
      <c r="B50" s="166">
        <v>44170</v>
      </c>
      <c r="C50" s="186">
        <f>IFERROR(C49+(INDEX('[4]INPUT_SPI-M Combined'!M$5:M$50,MATCH(B50,'[4]INPUT_SPI-M Combined'!$R$5:$R$50,0))-INDEX('[4]INPUT_SPI-M Combined'!M$5:M$50,MATCH(B49,'[4]INPUT_SPI-M Combined'!$R$5:$R$50,0)))*$C$11,"")</f>
        <v>30900.618745382908</v>
      </c>
      <c r="D50" s="186">
        <f>IFERROR(D49+(INDEX('[4]INPUT_SPI-M Combined'!O$5:O$50,MATCH(B50,'[4]INPUT_SPI-M Combined'!$R$5:$R$50,0))-INDEX('[4]INPUT_SPI-M Combined'!O$5:O$50,MATCH(B49,'[4]INPUT_SPI-M Combined'!$R$5:$R$50,0)))*$C$11,"")</f>
        <v>36965.196692186131</v>
      </c>
      <c r="E50" s="186">
        <f>IFERROR(E49+(INDEX('[4]INPUT_SPI-M Combined'!Q$5:Q$50,MATCH(B50,'[4]INPUT_SPI-M Combined'!$R$5:$R$50,0))-INDEX('[4]INPUT_SPI-M Combined'!Q$5:Q$50,MATCH(B49,'[4]INPUT_SPI-M Combined'!$R$5:$R$50,0)))*$C$11,"")</f>
        <v>42364.51853842898</v>
      </c>
      <c r="F50" s="167" t="str">
        <f>_xlfn.IFNA(INDEX([4]INPUT_RWCS!$D$10:$D$49,MATCH(B50,RWCS_Date,0))*$C$11,"")</f>
        <v/>
      </c>
      <c r="G50" s="167">
        <f t="shared" si="6"/>
        <v>11570.238530612243</v>
      </c>
      <c r="H50" s="167" t="e">
        <f t="shared" si="7"/>
        <v>#N/A</v>
      </c>
      <c r="I50" s="167" t="e">
        <f t="shared" si="9"/>
        <v>#N/A</v>
      </c>
      <c r="J50" s="167" t="e">
        <f t="shared" si="8"/>
        <v>#N/A</v>
      </c>
      <c r="K50" s="167">
        <f t="shared" si="3"/>
        <v>30900.618745382908</v>
      </c>
      <c r="L50" s="168">
        <f>VLOOKUP($B50,[4]INPUT_TTCE_Output!$B$10:$G$222,4,0)</f>
        <v>81759.374999999898</v>
      </c>
      <c r="M50" s="167">
        <f t="shared" si="4"/>
        <v>36965.196692186131</v>
      </c>
      <c r="N50" s="168">
        <f>VLOOKUP($B50,[4]INPUT_TTCE_Output!$B$10:$G$222,5,0)</f>
        <v>104390.625</v>
      </c>
      <c r="O50" s="167">
        <f t="shared" si="5"/>
        <v>42364.51853842898</v>
      </c>
      <c r="P50" s="168">
        <f>VLOOKUP($B50,[4]INPUT_TTCE_Output!$B$10:$G$222,6,0)</f>
        <v>127021.874999999</v>
      </c>
      <c r="R50" s="187" t="e">
        <f>C50/'[4]INPUT_SPI-M Combined'!M51</f>
        <v>#DIV/0!</v>
      </c>
      <c r="S50" s="187" t="e">
        <f>D50/'[4]INPUT_SPI-M Combined'!L51</f>
        <v>#DIV/0!</v>
      </c>
      <c r="T50" s="187" t="e">
        <f>E50/'[4]INPUT_SPI-M Combined'!Q51</f>
        <v>#DIV/0!</v>
      </c>
      <c r="U50" s="188">
        <f>(C50-C49)/$C$11-('[4]INPUT_SPI-M Combined'!M44-'[4]INPUT_SPI-M Combined'!M43)</f>
        <v>7.2759576141834259E-12</v>
      </c>
      <c r="V50" s="188">
        <f>(D50-D49)/$C$11-('[4]INPUT_SPI-M Combined'!L44-'[4]INPUT_SPI-M Combined'!L43)</f>
        <v>0</v>
      </c>
      <c r="W50" s="188">
        <f>(E50-E49)/$C$11-('[4]INPUT_SPI-M Combined'!Q44-'[4]INPUT_SPI-M Combined'!Q43)</f>
        <v>-1.7280399333685637E-11</v>
      </c>
    </row>
    <row r="51" spans="2:23">
      <c r="B51" s="166">
        <v>44171</v>
      </c>
      <c r="C51" s="186">
        <f>IFERROR(C50+(INDEX('[4]INPUT_SPI-M Combined'!M$5:M$50,MATCH(B51,'[4]INPUT_SPI-M Combined'!$R$5:$R$50,0))-INDEX('[4]INPUT_SPI-M Combined'!M$5:M$50,MATCH(B50,'[4]INPUT_SPI-M Combined'!$R$5:$R$50,0)))*$C$11,"")</f>
        <v>30797.007281922513</v>
      </c>
      <c r="D51" s="186">
        <f>IFERROR(D50+(INDEX('[4]INPUT_SPI-M Combined'!O$5:O$50,MATCH(B51,'[4]INPUT_SPI-M Combined'!$R$5:$R$50,0))-INDEX('[4]INPUT_SPI-M Combined'!O$5:O$50,MATCH(B50,'[4]INPUT_SPI-M Combined'!$R$5:$R$50,0)))*$C$11,"")</f>
        <v>37370.256730225912</v>
      </c>
      <c r="E51" s="186">
        <f>IFERROR(E50+(INDEX('[4]INPUT_SPI-M Combined'!Q$5:Q$50,MATCH(B51,'[4]INPUT_SPI-M Combined'!$R$5:$R$50,0))-INDEX('[4]INPUT_SPI-M Combined'!Q$5:Q$50,MATCH(B50,'[4]INPUT_SPI-M Combined'!$R$5:$R$50,0)))*$C$11,"")</f>
        <v>43191.490947717546</v>
      </c>
      <c r="F51" s="167" t="str">
        <f>_xlfn.IFNA(INDEX([4]INPUT_RWCS!$D$10:$D$49,MATCH(B51,RWCS_Date,0))*$C$11,"")</f>
        <v/>
      </c>
      <c r="G51" s="167">
        <f t="shared" si="6"/>
        <v>11570.238530612243</v>
      </c>
      <c r="H51" s="167" t="e">
        <f t="shared" si="7"/>
        <v>#N/A</v>
      </c>
      <c r="I51" s="167" t="e">
        <f t="shared" si="9"/>
        <v>#N/A</v>
      </c>
      <c r="J51" s="167" t="e">
        <f t="shared" si="8"/>
        <v>#N/A</v>
      </c>
      <c r="K51" s="167">
        <f t="shared" si="3"/>
        <v>30797.007281922513</v>
      </c>
      <c r="L51" s="168">
        <f>VLOOKUP($B51,[4]INPUT_TTCE_Output!$B$10:$G$222,4,0)</f>
        <v>81918.749999999898</v>
      </c>
      <c r="M51" s="167">
        <f t="shared" si="4"/>
        <v>37370.256730225912</v>
      </c>
      <c r="N51" s="168">
        <f>VLOOKUP($B51,[4]INPUT_TTCE_Output!$B$10:$G$222,5,0)</f>
        <v>106940.624999999</v>
      </c>
      <c r="O51" s="167">
        <f t="shared" si="5"/>
        <v>43191.490947717546</v>
      </c>
      <c r="P51" s="168">
        <f>VLOOKUP($B51,[4]INPUT_TTCE_Output!$B$10:$G$222,6,0)</f>
        <v>131962.49999999901</v>
      </c>
      <c r="R51" s="187" t="e">
        <f>C51/'[4]INPUT_SPI-M Combined'!M52</f>
        <v>#DIV/0!</v>
      </c>
      <c r="S51" s="187" t="e">
        <f>D51/'[4]INPUT_SPI-M Combined'!L52</f>
        <v>#DIV/0!</v>
      </c>
      <c r="T51" s="187" t="e">
        <f>E51/'[4]INPUT_SPI-M Combined'!Q52</f>
        <v>#DIV/0!</v>
      </c>
      <c r="U51" s="188">
        <f>(C51-C50)/$C$11-('[4]INPUT_SPI-M Combined'!M45-'[4]INPUT_SPI-M Combined'!M44)</f>
        <v>-2.6147972675971687E-12</v>
      </c>
      <c r="V51" s="188">
        <f>(D51-D50)/$C$11-('[4]INPUT_SPI-M Combined'!L45-'[4]INPUT_SPI-M Combined'!L44)</f>
        <v>5.9117155615240335E-12</v>
      </c>
      <c r="W51" s="188">
        <f>(E51-E50)/$C$11-('[4]INPUT_SPI-M Combined'!Q45-'[4]INPUT_SPI-M Combined'!Q44)</f>
        <v>1.6825651982799172E-11</v>
      </c>
    </row>
    <row r="52" spans="2:23">
      <c r="B52" s="166">
        <v>44172</v>
      </c>
      <c r="C52" s="186">
        <f>IFERROR(C51+(INDEX('[4]INPUT_SPI-M Combined'!M$5:M$50,MATCH(B52,'[4]INPUT_SPI-M Combined'!$R$5:$R$50,0))-INDEX('[4]INPUT_SPI-M Combined'!M$5:M$50,MATCH(B51,'[4]INPUT_SPI-M Combined'!$R$5:$R$50,0)))*$C$11,"")</f>
        <v>30606.626112440048</v>
      </c>
      <c r="D52" s="186">
        <f>IFERROR(D51+(INDEX('[4]INPUT_SPI-M Combined'!O$5:O$50,MATCH(B52,'[4]INPUT_SPI-M Combined'!$R$5:$R$50,0))-INDEX('[4]INPUT_SPI-M Combined'!O$5:O$50,MATCH(B51,'[4]INPUT_SPI-M Combined'!$R$5:$R$50,0)))*$C$11,"")</f>
        <v>37800.201895544182</v>
      </c>
      <c r="E52" s="186">
        <f>IFERROR(E51+(INDEX('[4]INPUT_SPI-M Combined'!Q$5:Q$50,MATCH(B52,'[4]INPUT_SPI-M Combined'!$R$5:$R$50,0))-INDEX('[4]INPUT_SPI-M Combined'!Q$5:Q$50,MATCH(B51,'[4]INPUT_SPI-M Combined'!$R$5:$R$50,0)))*$C$11,"")</f>
        <v>43972.24748137578</v>
      </c>
      <c r="F52" s="167" t="str">
        <f>_xlfn.IFNA(INDEX([4]INPUT_RWCS!$D$10:$D$49,MATCH(B52,RWCS_Date,0))*$C$11,"")</f>
        <v/>
      </c>
      <c r="G52" s="167">
        <f t="shared" si="6"/>
        <v>11570.238530612243</v>
      </c>
      <c r="H52" s="167" t="e">
        <f t="shared" si="7"/>
        <v>#N/A</v>
      </c>
      <c r="I52" s="167" t="e">
        <f t="shared" si="9"/>
        <v>#N/A</v>
      </c>
      <c r="J52" s="167" t="e">
        <f t="shared" si="8"/>
        <v>#N/A</v>
      </c>
      <c r="K52" s="167">
        <f t="shared" si="3"/>
        <v>30606.626112440048</v>
      </c>
      <c r="L52" s="168">
        <f>VLOOKUP($B52,[4]INPUT_TTCE_Output!$B$10:$G$222,4,0)</f>
        <v>82078.124999999898</v>
      </c>
      <c r="M52" s="167">
        <f t="shared" si="4"/>
        <v>37800.201895544182</v>
      </c>
      <c r="N52" s="168">
        <f>VLOOKUP($B52,[4]INPUT_TTCE_Output!$B$10:$G$222,5,0)</f>
        <v>109490.625</v>
      </c>
      <c r="O52" s="167">
        <f t="shared" si="5"/>
        <v>43972.24748137578</v>
      </c>
      <c r="P52" s="168">
        <f>VLOOKUP($B52,[4]INPUT_TTCE_Output!$B$10:$G$222,6,0)</f>
        <v>136903.125</v>
      </c>
      <c r="R52" s="187" t="e">
        <f>C52/'[4]INPUT_SPI-M Combined'!M53</f>
        <v>#DIV/0!</v>
      </c>
      <c r="S52" s="187" t="e">
        <f>D52/'[4]INPUT_SPI-M Combined'!L53</f>
        <v>#DIV/0!</v>
      </c>
      <c r="T52" s="187" t="e">
        <f>E52/'[4]INPUT_SPI-M Combined'!Q53</f>
        <v>#DIV/0!</v>
      </c>
      <c r="U52" s="188">
        <f>(C52-C51)/$C$11-('[4]INPUT_SPI-M Combined'!M46-'[4]INPUT_SPI-M Combined'!M45)</f>
        <v>-1.9326762412674725E-12</v>
      </c>
      <c r="V52" s="188">
        <f>(D52-D51)/$C$11-('[4]INPUT_SPI-M Combined'!L46-'[4]INPUT_SPI-M Combined'!L45)</f>
        <v>-4.0927261579781771E-12</v>
      </c>
      <c r="W52" s="188">
        <f>(E52-E51)/$C$11-('[4]INPUT_SPI-M Combined'!Q46-'[4]INPUT_SPI-M Combined'!Q45)</f>
        <v>1.546140993013978E-11</v>
      </c>
    </row>
    <row r="53" spans="2:23">
      <c r="B53" s="166">
        <v>44173</v>
      </c>
      <c r="C53" s="186">
        <f>IFERROR(C52+(INDEX('[4]INPUT_SPI-M Combined'!M$5:M$50,MATCH(B53,'[4]INPUT_SPI-M Combined'!$R$5:$R$50,0))-INDEX('[4]INPUT_SPI-M Combined'!M$5:M$50,MATCH(B52,'[4]INPUT_SPI-M Combined'!$R$5:$R$50,0)))*$C$11,"")</f>
        <v>30332.696241691014</v>
      </c>
      <c r="D53" s="186">
        <f>IFERROR(D52+(INDEX('[4]INPUT_SPI-M Combined'!O$5:O$50,MATCH(B53,'[4]INPUT_SPI-M Combined'!$R$5:$R$50,0))-INDEX('[4]INPUT_SPI-M Combined'!O$5:O$50,MATCH(B52,'[4]INPUT_SPI-M Combined'!$R$5:$R$50,0)))*$C$11,"")</f>
        <v>38232.63384743144</v>
      </c>
      <c r="E53" s="186">
        <f>IFERROR(E52+(INDEX('[4]INPUT_SPI-M Combined'!Q$5:Q$50,MATCH(B53,'[4]INPUT_SPI-M Combined'!$R$5:$R$50,0))-INDEX('[4]INPUT_SPI-M Combined'!Q$5:Q$50,MATCH(B52,'[4]INPUT_SPI-M Combined'!$R$5:$R$50,0)))*$C$11,"")</f>
        <v>44729.935380146882</v>
      </c>
      <c r="F53" s="167" t="str">
        <f>_xlfn.IFNA(INDEX([4]INPUT_RWCS!$D$10:$D$49,MATCH(B53,RWCS_Date,0))*$C$11,"")</f>
        <v/>
      </c>
      <c r="G53" s="167">
        <f t="shared" si="6"/>
        <v>11570.238530612243</v>
      </c>
      <c r="H53" s="167" t="e">
        <f t="shared" si="7"/>
        <v>#N/A</v>
      </c>
      <c r="I53" s="167" t="e">
        <f t="shared" si="9"/>
        <v>#N/A</v>
      </c>
      <c r="J53" s="167" t="e">
        <f t="shared" si="8"/>
        <v>#N/A</v>
      </c>
      <c r="K53" s="167">
        <f t="shared" si="3"/>
        <v>30332.696241691014</v>
      </c>
      <c r="L53" s="168">
        <f>VLOOKUP($B53,[4]INPUT_TTCE_Output!$B$10:$G$222,4,0)</f>
        <v>82237.499999999898</v>
      </c>
      <c r="M53" s="167">
        <f t="shared" si="4"/>
        <v>38232.63384743144</v>
      </c>
      <c r="N53" s="168">
        <f>VLOOKUP($B53,[4]INPUT_TTCE_Output!$B$10:$G$222,5,0)</f>
        <v>112040.624999999</v>
      </c>
      <c r="O53" s="167">
        <f t="shared" si="5"/>
        <v>44729.935380146882</v>
      </c>
      <c r="P53" s="168">
        <f>VLOOKUP($B53,[4]INPUT_TTCE_Output!$B$10:$G$222,6,0)</f>
        <v>141843.75</v>
      </c>
      <c r="R53" s="187" t="e">
        <f>C53/'[4]INPUT_SPI-M Combined'!M54</f>
        <v>#DIV/0!</v>
      </c>
      <c r="S53" s="187" t="e">
        <f>D53/'[4]INPUT_SPI-M Combined'!L54</f>
        <v>#DIV/0!</v>
      </c>
      <c r="T53" s="187" t="e">
        <f>E53/'[4]INPUT_SPI-M Combined'!Q54</f>
        <v>#DIV/0!</v>
      </c>
      <c r="U53" s="188">
        <f>(C53-C52)/$C$11-('[4]INPUT_SPI-M Combined'!M47-'[4]INPUT_SPI-M Combined'!M46)</f>
        <v>-6.3664629124104977E-12</v>
      </c>
      <c r="V53" s="188">
        <f>(D53-D52)/$C$11-('[4]INPUT_SPI-M Combined'!L47-'[4]INPUT_SPI-M Combined'!L46)</f>
        <v>-8.1854523159563541E-12</v>
      </c>
      <c r="W53" s="188">
        <f>(E53-E52)/$C$11-('[4]INPUT_SPI-M Combined'!Q47-'[4]INPUT_SPI-M Combined'!Q46)</f>
        <v>-7.2759576141834259E-12</v>
      </c>
    </row>
    <row r="54" spans="2:23">
      <c r="B54" s="166">
        <v>44174</v>
      </c>
      <c r="C54" s="186" t="str">
        <f>IFERROR(C53+(INDEX('[4]INPUT_SPI-M Combined'!M$5:M$50,MATCH(B54,'[4]INPUT_SPI-M Combined'!$R$5:$R$50,0))-INDEX('[4]INPUT_SPI-M Combined'!M$5:M$50,MATCH(B53,'[4]INPUT_SPI-M Combined'!$R$5:$R$50,0)))*$C$11,"")</f>
        <v/>
      </c>
      <c r="D54" s="186" t="str">
        <f>IFERROR(D53+(INDEX('[4]INPUT_SPI-M Combined'!O$5:O$50,MATCH(B54,'[4]INPUT_SPI-M Combined'!$R$5:$R$50,0))-INDEX('[4]INPUT_SPI-M Combined'!O$5:O$50,MATCH(B53,'[4]INPUT_SPI-M Combined'!$R$5:$R$50,0)))*$C$11,"")</f>
        <v/>
      </c>
      <c r="E54" s="186" t="str">
        <f>IFERROR(E53+(INDEX('[4]INPUT_SPI-M Combined'!Q$5:Q$50,MATCH(B54,'[4]INPUT_SPI-M Combined'!$R$5:$R$50,0))-INDEX('[4]INPUT_SPI-M Combined'!Q$5:Q$50,MATCH(B53,'[4]INPUT_SPI-M Combined'!$R$5:$R$50,0)))*$C$11,"")</f>
        <v/>
      </c>
      <c r="F54" s="167">
        <f>_xlfn.IFNA(INDEX([4]INPUT_RWCS!$D$10:$D$49,MATCH(B54,RWCS_Date,0))*$C$11,"")</f>
        <v>94978.013714285698</v>
      </c>
      <c r="G54" s="167">
        <f t="shared" si="6"/>
        <v>13568.287673469385</v>
      </c>
      <c r="H54" s="167">
        <f t="shared" si="7"/>
        <v>30115.497804204133</v>
      </c>
      <c r="I54" s="167">
        <f t="shared" si="9"/>
        <v>37857.436657829749</v>
      </c>
      <c r="J54" s="167">
        <f t="shared" si="8"/>
        <v>44224.792159890887</v>
      </c>
      <c r="K54" s="167">
        <f t="shared" si="3"/>
        <v>30115.497804204133</v>
      </c>
      <c r="L54" s="168">
        <f>VLOOKUP($B54,[4]INPUT_TTCE_Output!$B$10:$G$222,4,0)</f>
        <v>82396.874999999898</v>
      </c>
      <c r="M54" s="167">
        <f t="shared" si="4"/>
        <v>37857.436657829749</v>
      </c>
      <c r="N54" s="168">
        <f>VLOOKUP($B54,[4]INPUT_TTCE_Output!$B$10:$G$222,5,0)</f>
        <v>114590.625</v>
      </c>
      <c r="O54" s="167">
        <f t="shared" si="5"/>
        <v>44224.792159890887</v>
      </c>
      <c r="P54" s="168">
        <f>VLOOKUP($B54,[4]INPUT_TTCE_Output!$B$10:$G$222,6,0)</f>
        <v>146784.375</v>
      </c>
      <c r="R54" s="187" t="e">
        <f>C54/'[4]INPUT_SPI-M Combined'!M55</f>
        <v>#VALUE!</v>
      </c>
      <c r="S54" s="187" t="e">
        <f>D54/'[4]INPUT_SPI-M Combined'!L55</f>
        <v>#VALUE!</v>
      </c>
      <c r="T54" s="187" t="e">
        <f>E54/'[4]INPUT_SPI-M Combined'!Q55</f>
        <v>#VALUE!</v>
      </c>
      <c r="U54" s="188" t="e">
        <f>(C54-C53)/$C$11-('[4]INPUT_SPI-M Combined'!M48-'[4]INPUT_SPI-M Combined'!M47)</f>
        <v>#VALUE!</v>
      </c>
      <c r="V54" s="188" t="e">
        <f>(D54-D53)/$C$11-('[4]INPUT_SPI-M Combined'!L48-'[4]INPUT_SPI-M Combined'!L47)</f>
        <v>#VALUE!</v>
      </c>
      <c r="W54" s="188" t="e">
        <f>(E54-E53)/$C$11-('[4]INPUT_SPI-M Combined'!Q48-'[4]INPUT_SPI-M Combined'!Q47)</f>
        <v>#VALUE!</v>
      </c>
    </row>
    <row r="55" spans="2:23">
      <c r="B55" s="166">
        <v>44175</v>
      </c>
      <c r="C55" s="186" t="str">
        <f>IFERROR(C54+(INDEX('[4]INPUT_SPI-M Combined'!M$5:M$50,MATCH(B55,'[4]INPUT_SPI-M Combined'!$R$5:$R$50,0))-INDEX('[4]INPUT_SPI-M Combined'!M$5:M$50,MATCH(B54,'[4]INPUT_SPI-M Combined'!$R$5:$R$50,0)))*$C$11,"")</f>
        <v/>
      </c>
      <c r="D55" s="186" t="str">
        <f>IFERROR(D54+(INDEX('[4]INPUT_SPI-M Combined'!O$5:O$50,MATCH(B55,'[4]INPUT_SPI-M Combined'!$R$5:$R$50,0))-INDEX('[4]INPUT_SPI-M Combined'!O$5:O$50,MATCH(B54,'[4]INPUT_SPI-M Combined'!$R$5:$R$50,0)))*$C$11,"")</f>
        <v/>
      </c>
      <c r="E55" s="186" t="str">
        <f>IFERROR(E54+(INDEX('[4]INPUT_SPI-M Combined'!Q$5:Q$50,MATCH(B55,'[4]INPUT_SPI-M Combined'!$R$5:$R$50,0))-INDEX('[4]INPUT_SPI-M Combined'!Q$5:Q$50,MATCH(B54,'[4]INPUT_SPI-M Combined'!$R$5:$R$50,0)))*$C$11,"")</f>
        <v/>
      </c>
      <c r="F55" s="167" t="str">
        <f>_xlfn.IFNA(INDEX([4]INPUT_RWCS!$D$10:$D$49,MATCH(B55,RWCS_Date,0))*$C$11,"")</f>
        <v/>
      </c>
      <c r="G55" s="167">
        <f t="shared" si="6"/>
        <v>13568.287673469385</v>
      </c>
      <c r="H55" s="167">
        <f t="shared" si="7"/>
        <v>29898.299366717252</v>
      </c>
      <c r="I55" s="167">
        <f t="shared" si="9"/>
        <v>37482.239468228057</v>
      </c>
      <c r="J55" s="167">
        <f t="shared" si="8"/>
        <v>43719.648939634884</v>
      </c>
      <c r="K55" s="167">
        <f t="shared" si="3"/>
        <v>29898.299366717252</v>
      </c>
      <c r="L55" s="168">
        <f>VLOOKUP($B55,[4]INPUT_TTCE_Output!$B$10:$G$222,4,0)</f>
        <v>82556.249999999898</v>
      </c>
      <c r="M55" s="167">
        <f t="shared" si="4"/>
        <v>37482.239468228057</v>
      </c>
      <c r="N55" s="168">
        <f>VLOOKUP($B55,[4]INPUT_TTCE_Output!$B$10:$G$222,5,0)</f>
        <v>117140.624999999</v>
      </c>
      <c r="O55" s="167">
        <f t="shared" si="5"/>
        <v>43719.648939634884</v>
      </c>
      <c r="P55" s="168">
        <f>VLOOKUP($B55,[4]INPUT_TTCE_Output!$B$10:$G$222,6,0)</f>
        <v>151725</v>
      </c>
      <c r="R55" s="187" t="e">
        <f>C55/'[4]INPUT_SPI-M Combined'!M56</f>
        <v>#VALUE!</v>
      </c>
      <c r="S55" s="187" t="e">
        <f>D55/'[4]INPUT_SPI-M Combined'!L56</f>
        <v>#VALUE!</v>
      </c>
      <c r="T55" s="187" t="e">
        <f>E55/'[4]INPUT_SPI-M Combined'!Q56</f>
        <v>#VALUE!</v>
      </c>
      <c r="U55" s="188" t="e">
        <f>(C55-C54)/$C$11-('[4]INPUT_SPI-M Combined'!M49-'[4]INPUT_SPI-M Combined'!M48)</f>
        <v>#VALUE!</v>
      </c>
      <c r="V55" s="188" t="e">
        <f>(D55-D54)/$C$11-('[4]INPUT_SPI-M Combined'!L49-'[4]INPUT_SPI-M Combined'!L48)</f>
        <v>#VALUE!</v>
      </c>
      <c r="W55" s="188" t="e">
        <f>(E55-E54)/$C$11-('[4]INPUT_SPI-M Combined'!Q49-'[4]INPUT_SPI-M Combined'!Q48)</f>
        <v>#VALUE!</v>
      </c>
    </row>
    <row r="56" spans="2:23">
      <c r="B56" s="166">
        <v>44176</v>
      </c>
      <c r="C56" s="186" t="str">
        <f>IFERROR(C55+(INDEX('[4]INPUT_SPI-M Combined'!M$5:M$50,MATCH(B56,'[4]INPUT_SPI-M Combined'!$R$5:$R$50,0))-INDEX('[4]INPUT_SPI-M Combined'!M$5:M$50,MATCH(B55,'[4]INPUT_SPI-M Combined'!$R$5:$R$50,0)))*$C$11,"")</f>
        <v/>
      </c>
      <c r="D56" s="186" t="str">
        <f>IFERROR(D55+(INDEX('[4]INPUT_SPI-M Combined'!O$5:O$50,MATCH(B56,'[4]INPUT_SPI-M Combined'!$R$5:$R$50,0))-INDEX('[4]INPUT_SPI-M Combined'!O$5:O$50,MATCH(B55,'[4]INPUT_SPI-M Combined'!$R$5:$R$50,0)))*$C$11,"")</f>
        <v/>
      </c>
      <c r="E56" s="186" t="str">
        <f>IFERROR(E55+(INDEX('[4]INPUT_SPI-M Combined'!Q$5:Q$50,MATCH(B56,'[4]INPUT_SPI-M Combined'!$R$5:$R$50,0))-INDEX('[4]INPUT_SPI-M Combined'!Q$5:Q$50,MATCH(B55,'[4]INPUT_SPI-M Combined'!$R$5:$R$50,0)))*$C$11,"")</f>
        <v/>
      </c>
      <c r="F56" s="167" t="str">
        <f>_xlfn.IFNA(INDEX([4]INPUT_RWCS!$D$10:$D$49,MATCH(B56,RWCS_Date,0))*$C$11,"")</f>
        <v/>
      </c>
      <c r="G56" s="167">
        <f t="shared" si="6"/>
        <v>13568.287673469385</v>
      </c>
      <c r="H56" s="167">
        <f t="shared" si="7"/>
        <v>29681.100929230368</v>
      </c>
      <c r="I56" s="167">
        <f t="shared" si="9"/>
        <v>37107.042278626366</v>
      </c>
      <c r="J56" s="167">
        <f t="shared" si="8"/>
        <v>43214.505719378889</v>
      </c>
      <c r="K56" s="167">
        <f t="shared" si="3"/>
        <v>29681.100929230368</v>
      </c>
      <c r="L56" s="168">
        <f>VLOOKUP($B56,[4]INPUT_TTCE_Output!$B$10:$G$222,4,0)</f>
        <v>82556.249999999898</v>
      </c>
      <c r="M56" s="167">
        <f t="shared" si="4"/>
        <v>37107.042278626366</v>
      </c>
      <c r="N56" s="168">
        <f>VLOOKUP($B56,[4]INPUT_TTCE_Output!$B$10:$G$222,5,0)</f>
        <v>124232.812499999</v>
      </c>
      <c r="O56" s="167">
        <f t="shared" si="5"/>
        <v>43214.505719378889</v>
      </c>
      <c r="P56" s="168">
        <f>VLOOKUP($B56,[4]INPUT_TTCE_Output!$B$10:$G$222,6,0)</f>
        <v>165909.375</v>
      </c>
      <c r="R56" s="187" t="e">
        <f>C56/'[4]INPUT_SPI-M Combined'!M57</f>
        <v>#VALUE!</v>
      </c>
      <c r="S56" s="187" t="e">
        <f>D56/'[4]INPUT_SPI-M Combined'!L57</f>
        <v>#VALUE!</v>
      </c>
      <c r="T56" s="187" t="e">
        <f>E56/'[4]INPUT_SPI-M Combined'!Q57</f>
        <v>#VALUE!</v>
      </c>
      <c r="U56" s="188" t="e">
        <f>(C56-C55)/$C$11-('[4]INPUT_SPI-M Combined'!M50-'[4]INPUT_SPI-M Combined'!M49)</f>
        <v>#VALUE!</v>
      </c>
      <c r="V56" s="188" t="e">
        <f>(D56-D55)/$C$11-('[4]INPUT_SPI-M Combined'!L50-'[4]INPUT_SPI-M Combined'!L49)</f>
        <v>#VALUE!</v>
      </c>
      <c r="W56" s="188" t="e">
        <f>(E56-E55)/$C$11-('[4]INPUT_SPI-M Combined'!Q50-'[4]INPUT_SPI-M Combined'!Q49)</f>
        <v>#VALUE!</v>
      </c>
    </row>
    <row r="57" spans="2:23">
      <c r="B57" s="166">
        <v>44177</v>
      </c>
      <c r="C57" s="186" t="str">
        <f>IFERROR(C56+(INDEX('[4]INPUT_SPI-M Combined'!M$5:M$50,MATCH(B57,'[4]INPUT_SPI-M Combined'!$R$5:$R$50,0))-INDEX('[4]INPUT_SPI-M Combined'!M$5:M$50,MATCH(B56,'[4]INPUT_SPI-M Combined'!$R$5:$R$50,0)))*$C$11,"")</f>
        <v/>
      </c>
      <c r="D57" s="186" t="str">
        <f>IFERROR(D56+(INDEX('[4]INPUT_SPI-M Combined'!O$5:O$50,MATCH(B57,'[4]INPUT_SPI-M Combined'!$R$5:$R$50,0))-INDEX('[4]INPUT_SPI-M Combined'!O$5:O$50,MATCH(B56,'[4]INPUT_SPI-M Combined'!$R$5:$R$50,0)))*$C$11,"")</f>
        <v/>
      </c>
      <c r="E57" s="186" t="str">
        <f>IFERROR(E56+(INDEX('[4]INPUT_SPI-M Combined'!Q$5:Q$50,MATCH(B57,'[4]INPUT_SPI-M Combined'!$R$5:$R$50,0))-INDEX('[4]INPUT_SPI-M Combined'!Q$5:Q$50,MATCH(B56,'[4]INPUT_SPI-M Combined'!$R$5:$R$50,0)))*$C$11,"")</f>
        <v/>
      </c>
      <c r="F57" s="167" t="str">
        <f>_xlfn.IFNA(INDEX([4]INPUT_RWCS!$D$10:$D$49,MATCH(B57,RWCS_Date,0))*$C$11,"")</f>
        <v/>
      </c>
      <c r="G57" s="167">
        <f t="shared" si="6"/>
        <v>13568.287673469385</v>
      </c>
      <c r="H57" s="167">
        <f t="shared" si="7"/>
        <v>29463.902491743487</v>
      </c>
      <c r="I57" s="167">
        <f t="shared" si="9"/>
        <v>36731.845089024682</v>
      </c>
      <c r="J57" s="167">
        <f t="shared" si="8"/>
        <v>42709.362499122886</v>
      </c>
      <c r="K57" s="167">
        <f t="shared" si="3"/>
        <v>29463.902491743487</v>
      </c>
      <c r="L57" s="168">
        <f>VLOOKUP($B57,[4]INPUT_TTCE_Output!$B$10:$G$222,4,0)</f>
        <v>82556.249999999898</v>
      </c>
      <c r="M57" s="167">
        <f t="shared" si="4"/>
        <v>36731.845089024682</v>
      </c>
      <c r="N57" s="168">
        <f>VLOOKUP($B57,[4]INPUT_TTCE_Output!$B$10:$G$222,5,0)</f>
        <v>131325</v>
      </c>
      <c r="O57" s="167">
        <f t="shared" si="5"/>
        <v>42709.362499122886</v>
      </c>
      <c r="P57" s="168">
        <f>VLOOKUP($B57,[4]INPUT_TTCE_Output!$B$10:$G$222,6,0)</f>
        <v>180093.75</v>
      </c>
      <c r="R57" s="187" t="e">
        <f>C57/'[4]INPUT_SPI-M Combined'!M58</f>
        <v>#VALUE!</v>
      </c>
      <c r="S57" s="187" t="e">
        <f>D57/'[4]INPUT_SPI-M Combined'!L58</f>
        <v>#VALUE!</v>
      </c>
      <c r="T57" s="187" t="e">
        <f>E57/'[4]INPUT_SPI-M Combined'!Q58</f>
        <v>#VALUE!</v>
      </c>
      <c r="U57" s="188" t="e">
        <f>(C57-C56)/$C$11-('[4]INPUT_SPI-M Combined'!M51-'[4]INPUT_SPI-M Combined'!M50)</f>
        <v>#VALUE!</v>
      </c>
      <c r="V57" s="188" t="e">
        <f>(D57-D56)/$C$11-('[4]INPUT_SPI-M Combined'!L51-'[4]INPUT_SPI-M Combined'!L50)</f>
        <v>#VALUE!</v>
      </c>
      <c r="W57" s="188" t="e">
        <f>(E57-E56)/$C$11-('[4]INPUT_SPI-M Combined'!Q51-'[4]INPUT_SPI-M Combined'!Q50)</f>
        <v>#VALUE!</v>
      </c>
    </row>
    <row r="58" spans="2:23">
      <c r="B58" s="166">
        <v>44178</v>
      </c>
      <c r="C58" s="186" t="str">
        <f>IFERROR(C57+(INDEX('[4]INPUT_SPI-M Combined'!M$5:M$50,MATCH(B58,'[4]INPUT_SPI-M Combined'!$R$5:$R$50,0))-INDEX('[4]INPUT_SPI-M Combined'!M$5:M$50,MATCH(B57,'[4]INPUT_SPI-M Combined'!$R$5:$R$50,0)))*$C$11,"")</f>
        <v/>
      </c>
      <c r="D58" s="186" t="str">
        <f>IFERROR(D57+(INDEX('[4]INPUT_SPI-M Combined'!O$5:O$50,MATCH(B58,'[4]INPUT_SPI-M Combined'!$R$5:$R$50,0))-INDEX('[4]INPUT_SPI-M Combined'!O$5:O$50,MATCH(B57,'[4]INPUT_SPI-M Combined'!$R$5:$R$50,0)))*$C$11,"")</f>
        <v/>
      </c>
      <c r="E58" s="186" t="str">
        <f>IFERROR(E57+(INDEX('[4]INPUT_SPI-M Combined'!Q$5:Q$50,MATCH(B58,'[4]INPUT_SPI-M Combined'!$R$5:$R$50,0))-INDEX('[4]INPUT_SPI-M Combined'!Q$5:Q$50,MATCH(B57,'[4]INPUT_SPI-M Combined'!$R$5:$R$50,0)))*$C$11,"")</f>
        <v/>
      </c>
      <c r="F58" s="167" t="str">
        <f>_xlfn.IFNA(INDEX([4]INPUT_RWCS!$D$10:$D$49,MATCH(B58,RWCS_Date,0))*$C$11,"")</f>
        <v/>
      </c>
      <c r="G58" s="167">
        <f t="shared" si="6"/>
        <v>13568.287673469385</v>
      </c>
      <c r="H58" s="167">
        <f t="shared" si="7"/>
        <v>29246.704054256606</v>
      </c>
      <c r="I58" s="167">
        <f t="shared" si="9"/>
        <v>36356.647899422991</v>
      </c>
      <c r="J58" s="167">
        <f t="shared" si="8"/>
        <v>42204.219278866891</v>
      </c>
      <c r="K58" s="167">
        <f t="shared" si="3"/>
        <v>29246.704054256606</v>
      </c>
      <c r="L58" s="168">
        <f>VLOOKUP($B58,[4]INPUT_TTCE_Output!$B$10:$G$222,4,0)</f>
        <v>82556.249999999898</v>
      </c>
      <c r="M58" s="167">
        <f t="shared" si="4"/>
        <v>36356.647899422991</v>
      </c>
      <c r="N58" s="168">
        <f>VLOOKUP($B58,[4]INPUT_TTCE_Output!$B$10:$G$222,5,0)</f>
        <v>138417.1875</v>
      </c>
      <c r="O58" s="167">
        <f t="shared" si="5"/>
        <v>42204.219278866891</v>
      </c>
      <c r="P58" s="168">
        <f>VLOOKUP($B58,[4]INPUT_TTCE_Output!$B$10:$G$222,6,0)</f>
        <v>194278.125</v>
      </c>
      <c r="R58" s="187" t="e">
        <f>C58/'[4]INPUT_SPI-M Combined'!M59</f>
        <v>#VALUE!</v>
      </c>
      <c r="S58" s="187" t="e">
        <f>D58/'[4]INPUT_SPI-M Combined'!L59</f>
        <v>#VALUE!</v>
      </c>
      <c r="T58" s="187" t="e">
        <f>E58/'[4]INPUT_SPI-M Combined'!Q59</f>
        <v>#VALUE!</v>
      </c>
      <c r="U58" s="188" t="e">
        <f>(C58-C57)/$C$11-('[4]INPUT_SPI-M Combined'!M52-'[4]INPUT_SPI-M Combined'!M51)</f>
        <v>#VALUE!</v>
      </c>
      <c r="V58" s="188" t="e">
        <f>(D58-D57)/$C$11-('[4]INPUT_SPI-M Combined'!L52-'[4]INPUT_SPI-M Combined'!L51)</f>
        <v>#VALUE!</v>
      </c>
      <c r="W58" s="188" t="e">
        <f>(E58-E57)/$C$11-('[4]INPUT_SPI-M Combined'!Q52-'[4]INPUT_SPI-M Combined'!Q51)</f>
        <v>#VALUE!</v>
      </c>
    </row>
    <row r="59" spans="2:23">
      <c r="B59" s="166">
        <v>44179</v>
      </c>
      <c r="C59" s="186" t="str">
        <f>IFERROR(C58+(INDEX('[4]INPUT_SPI-M Combined'!M$5:M$50,MATCH(B59,'[4]INPUT_SPI-M Combined'!$R$5:$R$50,0))-INDEX('[4]INPUT_SPI-M Combined'!M$5:M$50,MATCH(B58,'[4]INPUT_SPI-M Combined'!$R$5:$R$50,0)))*$C$11,"")</f>
        <v/>
      </c>
      <c r="D59" s="186" t="str">
        <f>IFERROR(D58+(INDEX('[4]INPUT_SPI-M Combined'!O$5:O$50,MATCH(B59,'[4]INPUT_SPI-M Combined'!$R$5:$R$50,0))-INDEX('[4]INPUT_SPI-M Combined'!O$5:O$50,MATCH(B58,'[4]INPUT_SPI-M Combined'!$R$5:$R$50,0)))*$C$11,"")</f>
        <v/>
      </c>
      <c r="E59" s="186" t="str">
        <f>IFERROR(E58+(INDEX('[4]INPUT_SPI-M Combined'!Q$5:Q$50,MATCH(B59,'[4]INPUT_SPI-M Combined'!$R$5:$R$50,0))-INDEX('[4]INPUT_SPI-M Combined'!Q$5:Q$50,MATCH(B58,'[4]INPUT_SPI-M Combined'!$R$5:$R$50,0)))*$C$11,"")</f>
        <v/>
      </c>
      <c r="F59" s="167" t="str">
        <f>_xlfn.IFNA(INDEX([4]INPUT_RWCS!$D$10:$D$49,MATCH(B59,RWCS_Date,0))*$C$11,"")</f>
        <v/>
      </c>
      <c r="G59" s="167">
        <f t="shared" si="6"/>
        <v>13568.287673469385</v>
      </c>
      <c r="H59" s="167">
        <f t="shared" si="7"/>
        <v>29029.505616769726</v>
      </c>
      <c r="I59" s="167">
        <f t="shared" si="9"/>
        <v>35981.4507098213</v>
      </c>
      <c r="J59" s="167">
        <f t="shared" si="8"/>
        <v>41699.076058610888</v>
      </c>
      <c r="K59" s="167">
        <f t="shared" si="3"/>
        <v>29029.505616769726</v>
      </c>
      <c r="L59" s="168">
        <f>VLOOKUP($B59,[4]INPUT_TTCE_Output!$B$10:$G$222,4,0)</f>
        <v>82556.249999999898</v>
      </c>
      <c r="M59" s="167">
        <f t="shared" si="4"/>
        <v>35981.4507098213</v>
      </c>
      <c r="N59" s="168">
        <f>VLOOKUP($B59,[4]INPUT_TTCE_Output!$B$10:$G$222,5,0)</f>
        <v>145509.375</v>
      </c>
      <c r="O59" s="167">
        <f t="shared" si="5"/>
        <v>41699.076058610888</v>
      </c>
      <c r="P59" s="168">
        <f>VLOOKUP($B59,[4]INPUT_TTCE_Output!$B$10:$G$222,6,0)</f>
        <v>208462.49999999901</v>
      </c>
      <c r="R59" s="187" t="e">
        <f>C59/'[4]INPUT_SPI-M Combined'!M60</f>
        <v>#VALUE!</v>
      </c>
      <c r="S59" s="187" t="e">
        <f>D59/'[4]INPUT_SPI-M Combined'!L60</f>
        <v>#VALUE!</v>
      </c>
      <c r="T59" s="187" t="e">
        <f>E59/'[4]INPUT_SPI-M Combined'!Q60</f>
        <v>#VALUE!</v>
      </c>
      <c r="U59" s="188" t="e">
        <f>(C59-C58)/$C$11-('[4]INPUT_SPI-M Combined'!M53-'[4]INPUT_SPI-M Combined'!M52)</f>
        <v>#VALUE!</v>
      </c>
      <c r="V59" s="188" t="e">
        <f>(D59-D58)/$C$11-('[4]INPUT_SPI-M Combined'!L53-'[4]INPUT_SPI-M Combined'!L52)</f>
        <v>#VALUE!</v>
      </c>
      <c r="W59" s="188" t="e">
        <f>(E59-E58)/$C$11-('[4]INPUT_SPI-M Combined'!Q53-'[4]INPUT_SPI-M Combined'!Q52)</f>
        <v>#VALUE!</v>
      </c>
    </row>
    <row r="60" spans="2:23">
      <c r="B60" s="166">
        <v>44180</v>
      </c>
      <c r="C60" s="186" t="str">
        <f>IFERROR(C59+(INDEX('[4]INPUT_SPI-M Combined'!M$5:M$50,MATCH(B60,'[4]INPUT_SPI-M Combined'!$R$5:$R$50,0))-INDEX('[4]INPUT_SPI-M Combined'!M$5:M$50,MATCH(B59,'[4]INPUT_SPI-M Combined'!$R$5:$R$50,0)))*$C$11,"")</f>
        <v/>
      </c>
      <c r="D60" s="186" t="str">
        <f>IFERROR(D59+(INDEX('[4]INPUT_SPI-M Combined'!O$5:O$50,MATCH(B60,'[4]INPUT_SPI-M Combined'!$R$5:$R$50,0))-INDEX('[4]INPUT_SPI-M Combined'!O$5:O$50,MATCH(B59,'[4]INPUT_SPI-M Combined'!$R$5:$R$50,0)))*$C$11,"")</f>
        <v/>
      </c>
      <c r="E60" s="186" t="str">
        <f>IFERROR(E59+(INDEX('[4]INPUT_SPI-M Combined'!Q$5:Q$50,MATCH(B60,'[4]INPUT_SPI-M Combined'!$R$5:$R$50,0))-INDEX('[4]INPUT_SPI-M Combined'!Q$5:Q$50,MATCH(B59,'[4]INPUT_SPI-M Combined'!$R$5:$R$50,0)))*$C$11,"")</f>
        <v/>
      </c>
      <c r="F60" s="167" t="str">
        <f>_xlfn.IFNA(INDEX([4]INPUT_RWCS!$D$10:$D$49,MATCH(B60,RWCS_Date,0))*$C$11,"")</f>
        <v/>
      </c>
      <c r="G60" s="167">
        <f t="shared" si="6"/>
        <v>13568.287673469385</v>
      </c>
      <c r="H60" s="167">
        <f t="shared" si="7"/>
        <v>28812.307179282841</v>
      </c>
      <c r="I60" s="167">
        <f t="shared" si="9"/>
        <v>35606.253520219609</v>
      </c>
      <c r="J60" s="167">
        <f t="shared" si="8"/>
        <v>41193.932838354885</v>
      </c>
      <c r="K60" s="167">
        <f t="shared" si="3"/>
        <v>28812.307179282841</v>
      </c>
      <c r="L60" s="168">
        <f>VLOOKUP($B60,[4]INPUT_TTCE_Output!$B$10:$G$222,4,0)</f>
        <v>82556.249999999898</v>
      </c>
      <c r="M60" s="167">
        <f t="shared" si="4"/>
        <v>35606.253520219609</v>
      </c>
      <c r="N60" s="168">
        <f>VLOOKUP($B60,[4]INPUT_TTCE_Output!$B$10:$G$222,5,0)</f>
        <v>152601.56249999901</v>
      </c>
      <c r="O60" s="167">
        <f t="shared" si="5"/>
        <v>41193.932838354885</v>
      </c>
      <c r="P60" s="168">
        <f>VLOOKUP($B60,[4]INPUT_TTCE_Output!$B$10:$G$222,6,0)</f>
        <v>222646.87499999901</v>
      </c>
      <c r="R60" s="187" t="e">
        <f>C60/'[4]INPUT_SPI-M Combined'!M61</f>
        <v>#VALUE!</v>
      </c>
      <c r="S60" s="187" t="e">
        <f>D60/'[4]INPUT_SPI-M Combined'!L61</f>
        <v>#VALUE!</v>
      </c>
      <c r="T60" s="187" t="e">
        <f>E60/'[4]INPUT_SPI-M Combined'!Q61</f>
        <v>#VALUE!</v>
      </c>
      <c r="U60" s="188" t="e">
        <f>(C60-C59)/$C$11-('[4]INPUT_SPI-M Combined'!M54-'[4]INPUT_SPI-M Combined'!M53)</f>
        <v>#VALUE!</v>
      </c>
      <c r="V60" s="188" t="e">
        <f>(D60-D59)/$C$11-('[4]INPUT_SPI-M Combined'!L54-'[4]INPUT_SPI-M Combined'!L53)</f>
        <v>#VALUE!</v>
      </c>
      <c r="W60" s="188" t="e">
        <f>(E60-E59)/$C$11-('[4]INPUT_SPI-M Combined'!Q54-'[4]INPUT_SPI-M Combined'!Q53)</f>
        <v>#VALUE!</v>
      </c>
    </row>
    <row r="61" spans="2:23">
      <c r="B61" s="166">
        <v>44181</v>
      </c>
      <c r="C61" s="186" t="str">
        <f>IFERROR(C60+(INDEX('[4]INPUT_SPI-M Combined'!M$5:M$50,MATCH(B61,'[4]INPUT_SPI-M Combined'!$R$5:$R$50,0))-INDEX('[4]INPUT_SPI-M Combined'!M$5:M$50,MATCH(B60,'[4]INPUT_SPI-M Combined'!$R$5:$R$50,0)))*$C$11,"")</f>
        <v/>
      </c>
      <c r="D61" s="186" t="str">
        <f>IFERROR(D60+(INDEX('[4]INPUT_SPI-M Combined'!O$5:O$50,MATCH(B61,'[4]INPUT_SPI-M Combined'!$R$5:$R$50,0))-INDEX('[4]INPUT_SPI-M Combined'!O$5:O$50,MATCH(B60,'[4]INPUT_SPI-M Combined'!$R$5:$R$50,0)))*$C$11,"")</f>
        <v/>
      </c>
      <c r="E61" s="186" t="str">
        <f>IFERROR(E60+(INDEX('[4]INPUT_SPI-M Combined'!Q$5:Q$50,MATCH(B61,'[4]INPUT_SPI-M Combined'!$R$5:$R$50,0))-INDEX('[4]INPUT_SPI-M Combined'!Q$5:Q$50,MATCH(B60,'[4]INPUT_SPI-M Combined'!$R$5:$R$50,0)))*$C$11,"")</f>
        <v/>
      </c>
      <c r="F61" s="167">
        <f>_xlfn.IFNA(INDEX([4]INPUT_RWCS!$D$10:$D$49,MATCH(B61,RWCS_Date,0))*$C$11,"")</f>
        <v>107455.84799999998</v>
      </c>
      <c r="G61" s="167">
        <f t="shared" si="6"/>
        <v>15350.835428571427</v>
      </c>
      <c r="H61" s="167">
        <f t="shared" si="7"/>
        <v>28595.108741795961</v>
      </c>
      <c r="I61" s="167">
        <f t="shared" si="9"/>
        <v>35231.056330617917</v>
      </c>
      <c r="J61" s="167">
        <f t="shared" si="8"/>
        <v>40688.78961809889</v>
      </c>
      <c r="K61" s="167">
        <f t="shared" si="3"/>
        <v>28595.108741795961</v>
      </c>
      <c r="L61" s="168">
        <f>VLOOKUP($B61,[4]INPUT_TTCE_Output!$B$10:$G$222,4,0)</f>
        <v>82556.249999999898</v>
      </c>
      <c r="M61" s="167">
        <f t="shared" si="4"/>
        <v>35231.056330617917</v>
      </c>
      <c r="N61" s="168">
        <f>VLOOKUP($B61,[4]INPUT_TTCE_Output!$B$10:$G$222,5,0)</f>
        <v>159693.75</v>
      </c>
      <c r="O61" s="167">
        <f t="shared" si="5"/>
        <v>40688.78961809889</v>
      </c>
      <c r="P61" s="168">
        <f>VLOOKUP($B61,[4]INPUT_TTCE_Output!$B$10:$G$222,6,0)</f>
        <v>236831.25</v>
      </c>
      <c r="R61" s="187" t="e">
        <f>C61/'[4]INPUT_SPI-M Combined'!M62</f>
        <v>#VALUE!</v>
      </c>
      <c r="S61" s="187" t="e">
        <f>D61/'[4]INPUT_SPI-M Combined'!L62</f>
        <v>#VALUE!</v>
      </c>
      <c r="T61" s="187" t="e">
        <f>E61/'[4]INPUT_SPI-M Combined'!Q62</f>
        <v>#VALUE!</v>
      </c>
      <c r="U61" s="188" t="e">
        <f>(C61-C60)/$C$11-('[4]INPUT_SPI-M Combined'!M55-'[4]INPUT_SPI-M Combined'!M54)</f>
        <v>#VALUE!</v>
      </c>
      <c r="V61" s="188" t="e">
        <f>(D61-D60)/$C$11-('[4]INPUT_SPI-M Combined'!L55-'[4]INPUT_SPI-M Combined'!L54)</f>
        <v>#VALUE!</v>
      </c>
      <c r="W61" s="188" t="e">
        <f>(E61-E60)/$C$11-('[4]INPUT_SPI-M Combined'!Q55-'[4]INPUT_SPI-M Combined'!Q54)</f>
        <v>#VALUE!</v>
      </c>
    </row>
    <row r="62" spans="2:23">
      <c r="B62" s="166">
        <v>44182</v>
      </c>
      <c r="C62" s="186" t="str">
        <f>IFERROR(C61+(INDEX('[4]INPUT_SPI-M Combined'!M$5:M$50,MATCH(B62,'[4]INPUT_SPI-M Combined'!$R$5:$R$50,0))-INDEX('[4]INPUT_SPI-M Combined'!M$5:M$50,MATCH(B61,'[4]INPUT_SPI-M Combined'!$R$5:$R$50,0)))*$C$11,"")</f>
        <v/>
      </c>
      <c r="D62" s="186" t="str">
        <f>IFERROR(D61+(INDEX('[4]INPUT_SPI-M Combined'!O$5:O$50,MATCH(B62,'[4]INPUT_SPI-M Combined'!$R$5:$R$50,0))-INDEX('[4]INPUT_SPI-M Combined'!O$5:O$50,MATCH(B61,'[4]INPUT_SPI-M Combined'!$R$5:$R$50,0)))*$C$11,"")</f>
        <v/>
      </c>
      <c r="E62" s="186" t="str">
        <f>IFERROR(E61+(INDEX('[4]INPUT_SPI-M Combined'!Q$5:Q$50,MATCH(B62,'[4]INPUT_SPI-M Combined'!$R$5:$R$50,0))-INDEX('[4]INPUT_SPI-M Combined'!Q$5:Q$50,MATCH(B61,'[4]INPUT_SPI-M Combined'!$R$5:$R$50,0)))*$C$11,"")</f>
        <v/>
      </c>
      <c r="F62" s="167" t="str">
        <f>_xlfn.IFNA(INDEX([4]INPUT_RWCS!$D$10:$D$49,MATCH(B62,RWCS_Date,0))*$C$11,"")</f>
        <v/>
      </c>
      <c r="G62" s="167">
        <f t="shared" si="6"/>
        <v>15350.835428571427</v>
      </c>
      <c r="H62" s="167">
        <f t="shared" si="7"/>
        <v>28377.91030430908</v>
      </c>
      <c r="I62" s="167">
        <f t="shared" si="9"/>
        <v>34855.859141016226</v>
      </c>
      <c r="J62" s="167">
        <f t="shared" si="8"/>
        <v>40183.646397842895</v>
      </c>
      <c r="K62" s="167">
        <f t="shared" si="3"/>
        <v>28377.91030430908</v>
      </c>
      <c r="L62" s="168">
        <f>VLOOKUP($B62,[4]INPUT_TTCE_Output!$B$10:$G$222,4,0)</f>
        <v>82556.249999999898</v>
      </c>
      <c r="M62" s="167">
        <f t="shared" si="4"/>
        <v>34855.859141016226</v>
      </c>
      <c r="N62" s="168">
        <f>VLOOKUP($B62,[4]INPUT_TTCE_Output!$B$10:$G$222,5,0)</f>
        <v>166785.9375</v>
      </c>
      <c r="O62" s="167">
        <f t="shared" si="5"/>
        <v>40183.646397842895</v>
      </c>
      <c r="P62" s="168">
        <f>VLOOKUP($B62,[4]INPUT_TTCE_Output!$B$10:$G$222,6,0)</f>
        <v>251015.62499999901</v>
      </c>
      <c r="R62" s="187" t="e">
        <f>C62/'[4]INPUT_SPI-M Combined'!M63</f>
        <v>#VALUE!</v>
      </c>
      <c r="S62" s="187" t="e">
        <f>D62/'[4]INPUT_SPI-M Combined'!L63</f>
        <v>#VALUE!</v>
      </c>
      <c r="T62" s="187" t="e">
        <f>E62/'[4]INPUT_SPI-M Combined'!Q63</f>
        <v>#VALUE!</v>
      </c>
      <c r="U62" s="188" t="e">
        <f>(C62-C61)/$C$11-('[4]INPUT_SPI-M Combined'!M56-'[4]INPUT_SPI-M Combined'!M55)</f>
        <v>#VALUE!</v>
      </c>
      <c r="V62" s="188" t="e">
        <f>(D62-D61)/$C$11-('[4]INPUT_SPI-M Combined'!L56-'[4]INPUT_SPI-M Combined'!L55)</f>
        <v>#VALUE!</v>
      </c>
      <c r="W62" s="188" t="e">
        <f>(E62-E61)/$C$11-('[4]INPUT_SPI-M Combined'!Q56-'[4]INPUT_SPI-M Combined'!Q55)</f>
        <v>#VALUE!</v>
      </c>
    </row>
    <row r="63" spans="2:23">
      <c r="B63" s="166">
        <v>44183</v>
      </c>
      <c r="C63" s="186" t="str">
        <f>IFERROR(C62+(INDEX('[4]INPUT_SPI-M Combined'!M$5:M$50,MATCH(B63,'[4]INPUT_SPI-M Combined'!$R$5:$R$50,0))-INDEX('[4]INPUT_SPI-M Combined'!M$5:M$50,MATCH(B62,'[4]INPUT_SPI-M Combined'!$R$5:$R$50,0)))*$C$11,"")</f>
        <v/>
      </c>
      <c r="D63" s="186" t="str">
        <f>IFERROR(D62+(INDEX('[4]INPUT_SPI-M Combined'!O$5:O$50,MATCH(B63,'[4]INPUT_SPI-M Combined'!$R$5:$R$50,0))-INDEX('[4]INPUT_SPI-M Combined'!O$5:O$50,MATCH(B62,'[4]INPUT_SPI-M Combined'!$R$5:$R$50,0)))*$C$11,"")</f>
        <v/>
      </c>
      <c r="E63" s="186" t="str">
        <f>IFERROR(E62+(INDEX('[4]INPUT_SPI-M Combined'!Q$5:Q$50,MATCH(B63,'[4]INPUT_SPI-M Combined'!$R$5:$R$50,0))-INDEX('[4]INPUT_SPI-M Combined'!Q$5:Q$50,MATCH(B62,'[4]INPUT_SPI-M Combined'!$R$5:$R$50,0)))*$C$11,"")</f>
        <v/>
      </c>
      <c r="F63" s="167" t="str">
        <f>_xlfn.IFNA(INDEX([4]INPUT_RWCS!$D$10:$D$49,MATCH(B63,RWCS_Date,0))*$C$11,"")</f>
        <v/>
      </c>
      <c r="G63" s="167">
        <f t="shared" si="6"/>
        <v>15350.835428571427</v>
      </c>
      <c r="H63" s="167">
        <f t="shared" si="7"/>
        <v>28160.711866822199</v>
      </c>
      <c r="I63" s="167">
        <f t="shared" si="9"/>
        <v>34480.661951414542</v>
      </c>
      <c r="J63" s="167">
        <f t="shared" si="8"/>
        <v>39678.503177586892</v>
      </c>
      <c r="K63" s="167">
        <f t="shared" si="3"/>
        <v>28160.711866822199</v>
      </c>
      <c r="L63" s="168">
        <f>VLOOKUP($B63,[4]INPUT_TTCE_Output!$B$10:$G$222,4,0)</f>
        <v>77774.999999999898</v>
      </c>
      <c r="M63" s="167">
        <f t="shared" si="4"/>
        <v>34480.661951414542</v>
      </c>
      <c r="N63" s="168">
        <f>VLOOKUP($B63,[4]INPUT_TTCE_Output!$B$10:$G$222,5,0)</f>
        <v>163120.3125</v>
      </c>
      <c r="O63" s="167">
        <f t="shared" si="5"/>
        <v>39678.503177586892</v>
      </c>
      <c r="P63" s="168">
        <f>VLOOKUP($B63,[4]INPUT_TTCE_Output!$B$10:$G$222,6,0)</f>
        <v>248465.62499999901</v>
      </c>
      <c r="R63" s="187" t="e">
        <f>C63/'[4]INPUT_SPI-M Combined'!M64</f>
        <v>#VALUE!</v>
      </c>
      <c r="S63" s="187" t="e">
        <f>D63/'[4]INPUT_SPI-M Combined'!L64</f>
        <v>#VALUE!</v>
      </c>
      <c r="T63" s="187" t="e">
        <f>E63/'[4]INPUT_SPI-M Combined'!Q64</f>
        <v>#VALUE!</v>
      </c>
      <c r="U63" s="188" t="e">
        <f>(C63-C62)/$C$11-('[4]INPUT_SPI-M Combined'!M57-'[4]INPUT_SPI-M Combined'!M56)</f>
        <v>#VALUE!</v>
      </c>
      <c r="V63" s="188" t="e">
        <f>(D63-D62)/$C$11-('[4]INPUT_SPI-M Combined'!L57-'[4]INPUT_SPI-M Combined'!L56)</f>
        <v>#VALUE!</v>
      </c>
      <c r="W63" s="188" t="e">
        <f>(E63-E62)/$C$11-('[4]INPUT_SPI-M Combined'!Q57-'[4]INPUT_SPI-M Combined'!Q56)</f>
        <v>#VALUE!</v>
      </c>
    </row>
    <row r="64" spans="2:23">
      <c r="B64" s="166">
        <v>44184</v>
      </c>
      <c r="C64" s="186" t="str">
        <f>IFERROR(C63+(INDEX('[4]INPUT_SPI-M Combined'!M$5:M$50,MATCH(B64,'[4]INPUT_SPI-M Combined'!$R$5:$R$50,0))-INDEX('[4]INPUT_SPI-M Combined'!M$5:M$50,MATCH(B63,'[4]INPUT_SPI-M Combined'!$R$5:$R$50,0)))*$C$11,"")</f>
        <v/>
      </c>
      <c r="D64" s="186" t="str">
        <f>IFERROR(D63+(INDEX('[4]INPUT_SPI-M Combined'!O$5:O$50,MATCH(B64,'[4]INPUT_SPI-M Combined'!$R$5:$R$50,0))-INDEX('[4]INPUT_SPI-M Combined'!O$5:O$50,MATCH(B63,'[4]INPUT_SPI-M Combined'!$R$5:$R$50,0)))*$C$11,"")</f>
        <v/>
      </c>
      <c r="E64" s="186" t="str">
        <f>IFERROR(E63+(INDEX('[4]INPUT_SPI-M Combined'!Q$5:Q$50,MATCH(B64,'[4]INPUT_SPI-M Combined'!$R$5:$R$50,0))-INDEX('[4]INPUT_SPI-M Combined'!Q$5:Q$50,MATCH(B63,'[4]INPUT_SPI-M Combined'!$R$5:$R$50,0)))*$C$11,"")</f>
        <v/>
      </c>
      <c r="F64" s="167" t="str">
        <f>_xlfn.IFNA(INDEX([4]INPUT_RWCS!$D$10:$D$49,MATCH(B64,RWCS_Date,0))*$C$11,"")</f>
        <v/>
      </c>
      <c r="G64" s="167">
        <f t="shared" si="6"/>
        <v>15350.835428571427</v>
      </c>
      <c r="H64" s="167">
        <f t="shared" si="7"/>
        <v>27943.513429335315</v>
      </c>
      <c r="I64" s="167">
        <f t="shared" si="9"/>
        <v>34105.464761812851</v>
      </c>
      <c r="J64" s="167">
        <f t="shared" si="8"/>
        <v>39173.359957330897</v>
      </c>
      <c r="K64" s="167">
        <f t="shared" si="3"/>
        <v>27943.513429335315</v>
      </c>
      <c r="L64" s="168">
        <f>VLOOKUP($B64,[4]INPUT_TTCE_Output!$B$10:$G$222,4,0)</f>
        <v>72993.749999999898</v>
      </c>
      <c r="M64" s="167">
        <f t="shared" si="4"/>
        <v>34105.464761812851</v>
      </c>
      <c r="N64" s="168">
        <f>VLOOKUP($B64,[4]INPUT_TTCE_Output!$B$10:$G$222,5,0)</f>
        <v>159454.6875</v>
      </c>
      <c r="O64" s="167">
        <f t="shared" si="5"/>
        <v>39173.359957330897</v>
      </c>
      <c r="P64" s="168">
        <f>VLOOKUP($B64,[4]INPUT_TTCE_Output!$B$10:$G$222,6,0)</f>
        <v>245915.625</v>
      </c>
      <c r="R64" s="187" t="e">
        <f>C64/'[4]INPUT_SPI-M Combined'!M65</f>
        <v>#VALUE!</v>
      </c>
      <c r="S64" s="187" t="e">
        <f>D64/'[4]INPUT_SPI-M Combined'!L65</f>
        <v>#VALUE!</v>
      </c>
      <c r="T64" s="187" t="e">
        <f>E64/'[4]INPUT_SPI-M Combined'!Q65</f>
        <v>#VALUE!</v>
      </c>
      <c r="U64" s="188" t="e">
        <f>(C64-C63)/$C$11-('[4]INPUT_SPI-M Combined'!M58-'[4]INPUT_SPI-M Combined'!M57)</f>
        <v>#VALUE!</v>
      </c>
      <c r="V64" s="188" t="e">
        <f>(D64-D63)/$C$11-('[4]INPUT_SPI-M Combined'!L58-'[4]INPUT_SPI-M Combined'!L57)</f>
        <v>#VALUE!</v>
      </c>
      <c r="W64" s="188" t="e">
        <f>(E64-E63)/$C$11-('[4]INPUT_SPI-M Combined'!Q58-'[4]INPUT_SPI-M Combined'!Q57)</f>
        <v>#VALUE!</v>
      </c>
    </row>
    <row r="65" spans="2:23">
      <c r="B65" s="166">
        <v>44185</v>
      </c>
      <c r="C65" s="186" t="str">
        <f>IFERROR(C64+(INDEX('[4]INPUT_SPI-M Combined'!M$5:M$50,MATCH(B65,'[4]INPUT_SPI-M Combined'!$R$5:$R$50,0))-INDEX('[4]INPUT_SPI-M Combined'!M$5:M$50,MATCH(B64,'[4]INPUT_SPI-M Combined'!$R$5:$R$50,0)))*$C$11,"")</f>
        <v/>
      </c>
      <c r="D65" s="186" t="str">
        <f>IFERROR(D64+(INDEX('[4]INPUT_SPI-M Combined'!O$5:O$50,MATCH(B65,'[4]INPUT_SPI-M Combined'!$R$5:$R$50,0))-INDEX('[4]INPUT_SPI-M Combined'!O$5:O$50,MATCH(B64,'[4]INPUT_SPI-M Combined'!$R$5:$R$50,0)))*$C$11,"")</f>
        <v/>
      </c>
      <c r="E65" s="186" t="str">
        <f>IFERROR(E64+(INDEX('[4]INPUT_SPI-M Combined'!Q$5:Q$50,MATCH(B65,'[4]INPUT_SPI-M Combined'!$R$5:$R$50,0))-INDEX('[4]INPUT_SPI-M Combined'!Q$5:Q$50,MATCH(B64,'[4]INPUT_SPI-M Combined'!$R$5:$R$50,0)))*$C$11,"")</f>
        <v/>
      </c>
      <c r="F65" s="167" t="str">
        <f>_xlfn.IFNA(INDEX([4]INPUT_RWCS!$D$10:$D$49,MATCH(B65,RWCS_Date,0))*$C$11,"")</f>
        <v/>
      </c>
      <c r="G65" s="167">
        <f t="shared" si="6"/>
        <v>15350.835428571427</v>
      </c>
      <c r="H65" s="167">
        <f t="shared" si="7"/>
        <v>27726.314991848434</v>
      </c>
      <c r="I65" s="167">
        <f t="shared" si="9"/>
        <v>33730.26757221116</v>
      </c>
      <c r="J65" s="167">
        <f t="shared" si="8"/>
        <v>38668.216737074894</v>
      </c>
      <c r="K65" s="167">
        <f t="shared" si="3"/>
        <v>27726.314991848434</v>
      </c>
      <c r="L65" s="168">
        <f>VLOOKUP($B65,[4]INPUT_TTCE_Output!$B$10:$G$222,4,0)</f>
        <v>68212.499999999898</v>
      </c>
      <c r="M65" s="167">
        <f t="shared" si="4"/>
        <v>33730.26757221116</v>
      </c>
      <c r="N65" s="168">
        <f>VLOOKUP($B65,[4]INPUT_TTCE_Output!$B$10:$G$222,5,0)</f>
        <v>155789.0625</v>
      </c>
      <c r="O65" s="167">
        <f t="shared" si="5"/>
        <v>38668.216737074894</v>
      </c>
      <c r="P65" s="168">
        <f>VLOOKUP($B65,[4]INPUT_TTCE_Output!$B$10:$G$222,6,0)</f>
        <v>243365.625</v>
      </c>
      <c r="R65" s="187" t="e">
        <f>C65/'[4]INPUT_SPI-M Combined'!M66</f>
        <v>#VALUE!</v>
      </c>
      <c r="S65" s="187" t="e">
        <f>D65/'[4]INPUT_SPI-M Combined'!L66</f>
        <v>#VALUE!</v>
      </c>
      <c r="T65" s="187" t="e">
        <f>E65/'[4]INPUT_SPI-M Combined'!Q66</f>
        <v>#VALUE!</v>
      </c>
      <c r="U65" s="188" t="e">
        <f>(C65-C64)/$C$11-('[4]INPUT_SPI-M Combined'!M59-'[4]INPUT_SPI-M Combined'!M58)</f>
        <v>#VALUE!</v>
      </c>
      <c r="V65" s="188" t="e">
        <f>(D65-D64)/$C$11-('[4]INPUT_SPI-M Combined'!L59-'[4]INPUT_SPI-M Combined'!L58)</f>
        <v>#VALUE!</v>
      </c>
      <c r="W65" s="188" t="e">
        <f>(E65-E64)/$C$11-('[4]INPUT_SPI-M Combined'!Q59-'[4]INPUT_SPI-M Combined'!Q58)</f>
        <v>#VALUE!</v>
      </c>
    </row>
    <row r="66" spans="2:23">
      <c r="B66" s="166">
        <v>44186</v>
      </c>
      <c r="C66" s="186" t="str">
        <f>IFERROR(C65+(INDEX('[4]INPUT_SPI-M Combined'!M$5:M$50,MATCH(B66,'[4]INPUT_SPI-M Combined'!$R$5:$R$50,0))-INDEX('[4]INPUT_SPI-M Combined'!M$5:M$50,MATCH(B65,'[4]INPUT_SPI-M Combined'!$R$5:$R$50,0)))*$C$11,"")</f>
        <v/>
      </c>
      <c r="D66" s="186" t="str">
        <f>IFERROR(D65+(INDEX('[4]INPUT_SPI-M Combined'!O$5:O$50,MATCH(B66,'[4]INPUT_SPI-M Combined'!$R$5:$R$50,0))-INDEX('[4]INPUT_SPI-M Combined'!O$5:O$50,MATCH(B65,'[4]INPUT_SPI-M Combined'!$R$5:$R$50,0)))*$C$11,"")</f>
        <v/>
      </c>
      <c r="E66" s="186" t="str">
        <f>IFERROR(E65+(INDEX('[4]INPUT_SPI-M Combined'!Q$5:Q$50,MATCH(B66,'[4]INPUT_SPI-M Combined'!$R$5:$R$50,0))-INDEX('[4]INPUT_SPI-M Combined'!Q$5:Q$50,MATCH(B65,'[4]INPUT_SPI-M Combined'!$R$5:$R$50,0)))*$C$11,"")</f>
        <v/>
      </c>
      <c r="F66" s="167" t="str">
        <f>_xlfn.IFNA(INDEX([4]INPUT_RWCS!$D$10:$D$49,MATCH(B66,RWCS_Date,0))*$C$11,"")</f>
        <v/>
      </c>
      <c r="G66" s="167">
        <f t="shared" si="6"/>
        <v>15350.835428571427</v>
      </c>
      <c r="H66" s="167">
        <f t="shared" si="7"/>
        <v>27509.116554361553</v>
      </c>
      <c r="I66" s="167">
        <f t="shared" si="9"/>
        <v>33355.070382609469</v>
      </c>
      <c r="J66" s="167">
        <f t="shared" si="8"/>
        <v>38163.073516818898</v>
      </c>
      <c r="K66" s="167">
        <f t="shared" si="3"/>
        <v>27509.116554361553</v>
      </c>
      <c r="L66" s="168">
        <f>VLOOKUP($B66,[4]INPUT_TTCE_Output!$B$10:$G$222,4,0)</f>
        <v>63431.249999999898</v>
      </c>
      <c r="M66" s="167">
        <f t="shared" si="4"/>
        <v>33355.070382609469</v>
      </c>
      <c r="N66" s="168">
        <f>VLOOKUP($B66,[4]INPUT_TTCE_Output!$B$10:$G$222,5,0)</f>
        <v>152123.43749999901</v>
      </c>
      <c r="O66" s="167">
        <f t="shared" si="5"/>
        <v>38163.073516818898</v>
      </c>
      <c r="P66" s="168">
        <f>VLOOKUP($B66,[4]INPUT_TTCE_Output!$B$10:$G$222,6,0)</f>
        <v>240815.62499999901</v>
      </c>
      <c r="R66" s="187" t="e">
        <f>C66/'[4]INPUT_SPI-M Combined'!M67</f>
        <v>#VALUE!</v>
      </c>
      <c r="S66" s="187" t="e">
        <f>D66/'[4]INPUT_SPI-M Combined'!L67</f>
        <v>#VALUE!</v>
      </c>
      <c r="T66" s="187" t="e">
        <f>E66/'[4]INPUT_SPI-M Combined'!Q67</f>
        <v>#VALUE!</v>
      </c>
      <c r="U66" s="188" t="e">
        <f>(C66-C65)/$C$11-('[4]INPUT_SPI-M Combined'!M60-'[4]INPUT_SPI-M Combined'!M59)</f>
        <v>#VALUE!</v>
      </c>
      <c r="V66" s="188" t="e">
        <f>(D66-D65)/$C$11-('[4]INPUT_SPI-M Combined'!L60-'[4]INPUT_SPI-M Combined'!L59)</f>
        <v>#VALUE!</v>
      </c>
      <c r="W66" s="188" t="e">
        <f>(E66-E65)/$C$11-('[4]INPUT_SPI-M Combined'!Q60-'[4]INPUT_SPI-M Combined'!Q59)</f>
        <v>#VALUE!</v>
      </c>
    </row>
    <row r="67" spans="2:23">
      <c r="B67" s="166">
        <v>44187</v>
      </c>
      <c r="C67" s="186" t="str">
        <f>IFERROR(C66+(INDEX('[4]INPUT_SPI-M Combined'!M$5:M$50,MATCH(B67,'[4]INPUT_SPI-M Combined'!$R$5:$R$50,0))-INDEX('[4]INPUT_SPI-M Combined'!M$5:M$50,MATCH(B66,'[4]INPUT_SPI-M Combined'!$R$5:$R$50,0)))*$C$11,"")</f>
        <v/>
      </c>
      <c r="D67" s="186" t="str">
        <f>IFERROR(D66+(INDEX('[4]INPUT_SPI-M Combined'!O$5:O$50,MATCH(B67,'[4]INPUT_SPI-M Combined'!$R$5:$R$50,0))-INDEX('[4]INPUT_SPI-M Combined'!O$5:O$50,MATCH(B66,'[4]INPUT_SPI-M Combined'!$R$5:$R$50,0)))*$C$11,"")</f>
        <v/>
      </c>
      <c r="E67" s="186" t="str">
        <f>IFERROR(E66+(INDEX('[4]INPUT_SPI-M Combined'!Q$5:Q$50,MATCH(B67,'[4]INPUT_SPI-M Combined'!$R$5:$R$50,0))-INDEX('[4]INPUT_SPI-M Combined'!Q$5:Q$50,MATCH(B66,'[4]INPUT_SPI-M Combined'!$R$5:$R$50,0)))*$C$11,"")</f>
        <v/>
      </c>
      <c r="F67" s="167" t="str">
        <f>_xlfn.IFNA(INDEX([4]INPUT_RWCS!$D$10:$D$49,MATCH(B67,RWCS_Date,0))*$C$11,"")</f>
        <v/>
      </c>
      <c r="G67" s="167">
        <f t="shared" si="6"/>
        <v>15350.835428571427</v>
      </c>
      <c r="H67" s="167">
        <f t="shared" si="7"/>
        <v>27291.918116874673</v>
      </c>
      <c r="I67" s="167">
        <f t="shared" si="9"/>
        <v>32979.873193007777</v>
      </c>
      <c r="J67" s="167">
        <f t="shared" si="8"/>
        <v>37657.930296562896</v>
      </c>
      <c r="K67" s="167">
        <f t="shared" si="3"/>
        <v>27291.918116874673</v>
      </c>
      <c r="L67" s="168">
        <f>VLOOKUP($B67,[4]INPUT_TTCE_Output!$B$10:$G$222,4,0)</f>
        <v>58649.999999999898</v>
      </c>
      <c r="M67" s="167">
        <f t="shared" si="4"/>
        <v>32979.873193007777</v>
      </c>
      <c r="N67" s="168">
        <f>VLOOKUP($B67,[4]INPUT_TTCE_Output!$B$10:$G$222,5,0)</f>
        <v>148457.8125</v>
      </c>
      <c r="O67" s="167">
        <f t="shared" si="5"/>
        <v>37657.930296562896</v>
      </c>
      <c r="P67" s="168">
        <f>VLOOKUP($B67,[4]INPUT_TTCE_Output!$B$10:$G$222,6,0)</f>
        <v>238265.62499999901</v>
      </c>
      <c r="R67" s="187" t="e">
        <f>C67/'[4]INPUT_SPI-M Combined'!M68</f>
        <v>#VALUE!</v>
      </c>
      <c r="S67" s="187" t="e">
        <f>D67/'[4]INPUT_SPI-M Combined'!L68</f>
        <v>#VALUE!</v>
      </c>
      <c r="T67" s="187" t="e">
        <f>E67/'[4]INPUT_SPI-M Combined'!Q68</f>
        <v>#VALUE!</v>
      </c>
      <c r="U67" s="188" t="e">
        <f>(C67-C66)/$C$11-('[4]INPUT_SPI-M Combined'!M61-'[4]INPUT_SPI-M Combined'!M60)</f>
        <v>#VALUE!</v>
      </c>
      <c r="V67" s="188" t="e">
        <f>(D67-D66)/$C$11-('[4]INPUT_SPI-M Combined'!L61-'[4]INPUT_SPI-M Combined'!L60)</f>
        <v>#VALUE!</v>
      </c>
      <c r="W67" s="188" t="e">
        <f>(E67-E66)/$C$11-('[4]INPUT_SPI-M Combined'!Q61-'[4]INPUT_SPI-M Combined'!Q60)</f>
        <v>#VALUE!</v>
      </c>
    </row>
    <row r="68" spans="2:23">
      <c r="B68" s="166">
        <v>44188</v>
      </c>
      <c r="C68" s="186" t="str">
        <f>IFERROR(C67+(INDEX('[4]INPUT_SPI-M Combined'!M$5:M$50,MATCH(B68,'[4]INPUT_SPI-M Combined'!$R$5:$R$50,0))-INDEX('[4]INPUT_SPI-M Combined'!M$5:M$50,MATCH(B67,'[4]INPUT_SPI-M Combined'!$R$5:$R$50,0)))*$C$11,"")</f>
        <v/>
      </c>
      <c r="D68" s="186" t="str">
        <f>IFERROR(D67+(INDEX('[4]INPUT_SPI-M Combined'!O$5:O$50,MATCH(B68,'[4]INPUT_SPI-M Combined'!$R$5:$R$50,0))-INDEX('[4]INPUT_SPI-M Combined'!O$5:O$50,MATCH(B67,'[4]INPUT_SPI-M Combined'!$R$5:$R$50,0)))*$C$11,"")</f>
        <v/>
      </c>
      <c r="E68" s="186" t="str">
        <f>IFERROR(E67+(INDEX('[4]INPUT_SPI-M Combined'!Q$5:Q$50,MATCH(B68,'[4]INPUT_SPI-M Combined'!$R$5:$R$50,0))-INDEX('[4]INPUT_SPI-M Combined'!Q$5:Q$50,MATCH(B67,'[4]INPUT_SPI-M Combined'!$R$5:$R$50,0)))*$C$11,"")</f>
        <v/>
      </c>
      <c r="F68" s="167">
        <f>_xlfn.IFNA(INDEX([4]INPUT_RWCS!$D$10:$D$49,MATCH(B68,RWCS_Date,0))*$C$11,"")</f>
        <v>117773.20342857142</v>
      </c>
      <c r="G68" s="167">
        <f t="shared" si="6"/>
        <v>16824.743346938772</v>
      </c>
      <c r="H68" s="167">
        <f t="shared" si="7"/>
        <v>27074.719679387788</v>
      </c>
      <c r="I68" s="167">
        <f t="shared" si="9"/>
        <v>32604.676003406086</v>
      </c>
      <c r="J68" s="167">
        <f t="shared" si="8"/>
        <v>37152.7870763069</v>
      </c>
      <c r="K68" s="167">
        <f t="shared" si="3"/>
        <v>27074.719679387788</v>
      </c>
      <c r="L68" s="168">
        <f>VLOOKUP($B68,[4]INPUT_TTCE_Output!$B$10:$G$222,4,0)</f>
        <v>53868.749999999898</v>
      </c>
      <c r="M68" s="167">
        <f t="shared" si="4"/>
        <v>32604.676003406086</v>
      </c>
      <c r="N68" s="168">
        <f>VLOOKUP($B68,[4]INPUT_TTCE_Output!$B$10:$G$222,5,0)</f>
        <v>144792.18749999901</v>
      </c>
      <c r="O68" s="167">
        <f t="shared" si="5"/>
        <v>37152.7870763069</v>
      </c>
      <c r="P68" s="168">
        <f>VLOOKUP($B68,[4]INPUT_TTCE_Output!$B$10:$G$222,6,0)</f>
        <v>235715.625</v>
      </c>
      <c r="R68" s="187" t="e">
        <f>C68/'[4]INPUT_SPI-M Combined'!M69</f>
        <v>#VALUE!</v>
      </c>
      <c r="S68" s="187" t="e">
        <f>D68/'[4]INPUT_SPI-M Combined'!L69</f>
        <v>#VALUE!</v>
      </c>
      <c r="T68" s="187" t="e">
        <f>E68/'[4]INPUT_SPI-M Combined'!Q69</f>
        <v>#VALUE!</v>
      </c>
      <c r="U68" s="188" t="e">
        <f>(C68-C67)/$C$11-('[4]INPUT_SPI-M Combined'!M62-'[4]INPUT_SPI-M Combined'!M61)</f>
        <v>#VALUE!</v>
      </c>
      <c r="V68" s="188" t="e">
        <f>(D68-D67)/$C$11-('[4]INPUT_SPI-M Combined'!L62-'[4]INPUT_SPI-M Combined'!L61)</f>
        <v>#VALUE!</v>
      </c>
      <c r="W68" s="188" t="e">
        <f>(E68-E67)/$C$11-('[4]INPUT_SPI-M Combined'!Q62-'[4]INPUT_SPI-M Combined'!Q61)</f>
        <v>#VALUE!</v>
      </c>
    </row>
    <row r="69" spans="2:23">
      <c r="B69" s="166">
        <v>44189</v>
      </c>
      <c r="C69" s="186" t="str">
        <f>IFERROR(C68+(INDEX('[4]INPUT_SPI-M Combined'!M$5:M$50,MATCH(B69,'[4]INPUT_SPI-M Combined'!$R$5:$R$50,0))-INDEX('[4]INPUT_SPI-M Combined'!M$5:M$50,MATCH(B68,'[4]INPUT_SPI-M Combined'!$R$5:$R$50,0)))*$C$11,"")</f>
        <v/>
      </c>
      <c r="D69" s="186" t="str">
        <f>IFERROR(D68+(INDEX('[4]INPUT_SPI-M Combined'!O$5:O$50,MATCH(B69,'[4]INPUT_SPI-M Combined'!$R$5:$R$50,0))-INDEX('[4]INPUT_SPI-M Combined'!O$5:O$50,MATCH(B68,'[4]INPUT_SPI-M Combined'!$R$5:$R$50,0)))*$C$11,"")</f>
        <v/>
      </c>
      <c r="E69" s="186" t="str">
        <f>IFERROR(E68+(INDEX('[4]INPUT_SPI-M Combined'!Q$5:Q$50,MATCH(B69,'[4]INPUT_SPI-M Combined'!$R$5:$R$50,0))-INDEX('[4]INPUT_SPI-M Combined'!Q$5:Q$50,MATCH(B68,'[4]INPUT_SPI-M Combined'!$R$5:$R$50,0)))*$C$11,"")</f>
        <v/>
      </c>
      <c r="F69" s="167" t="str">
        <f>_xlfn.IFNA(INDEX([4]INPUT_RWCS!$D$10:$D$49,MATCH(B69,RWCS_Date,0))*$C$11,"")</f>
        <v/>
      </c>
      <c r="G69" s="167">
        <f t="shared" si="6"/>
        <v>16824.743346938772</v>
      </c>
      <c r="H69" s="167">
        <f t="shared" si="7"/>
        <v>26857.521241900908</v>
      </c>
      <c r="I69" s="167">
        <f t="shared" si="9"/>
        <v>32229.478813804399</v>
      </c>
      <c r="J69" s="167">
        <f t="shared" si="8"/>
        <v>36647.643856050898</v>
      </c>
      <c r="K69" s="167">
        <f t="shared" si="3"/>
        <v>26857.521241900908</v>
      </c>
      <c r="L69" s="168">
        <f>VLOOKUP($B69,[4]INPUT_TTCE_Output!$B$10:$G$222,4,0)</f>
        <v>49087.499999999898</v>
      </c>
      <c r="M69" s="167">
        <f t="shared" si="4"/>
        <v>32229.478813804399</v>
      </c>
      <c r="N69" s="168">
        <f>VLOOKUP($B69,[4]INPUT_TTCE_Output!$B$10:$G$222,5,0)</f>
        <v>141126.5625</v>
      </c>
      <c r="O69" s="167">
        <f t="shared" si="5"/>
        <v>36647.643856050898</v>
      </c>
      <c r="P69" s="168">
        <f>VLOOKUP($B69,[4]INPUT_TTCE_Output!$B$10:$G$222,6,0)</f>
        <v>233165.62499999901</v>
      </c>
      <c r="R69" s="187" t="e">
        <f>C69/'[4]INPUT_SPI-M Combined'!M70</f>
        <v>#VALUE!</v>
      </c>
      <c r="S69" s="187" t="e">
        <f>D69/'[4]INPUT_SPI-M Combined'!L70</f>
        <v>#VALUE!</v>
      </c>
      <c r="T69" s="187" t="e">
        <f>E69/'[4]INPUT_SPI-M Combined'!Q70</f>
        <v>#VALUE!</v>
      </c>
      <c r="U69" s="188" t="e">
        <f>(C69-C68)/$C$11-('[4]INPUT_SPI-M Combined'!M63-'[4]INPUT_SPI-M Combined'!M62)</f>
        <v>#VALUE!</v>
      </c>
      <c r="V69" s="188" t="e">
        <f>(D69-D68)/$C$11-('[4]INPUT_SPI-M Combined'!L63-'[4]INPUT_SPI-M Combined'!L62)</f>
        <v>#VALUE!</v>
      </c>
      <c r="W69" s="188" t="e">
        <f>(E69-E68)/$C$11-('[4]INPUT_SPI-M Combined'!Q63-'[4]INPUT_SPI-M Combined'!Q62)</f>
        <v>#VALUE!</v>
      </c>
    </row>
    <row r="70" spans="2:23">
      <c r="B70" s="166">
        <v>44190</v>
      </c>
      <c r="C70" s="186" t="str">
        <f>IFERROR(C69+(INDEX('[4]INPUT_SPI-M Combined'!M$5:M$50,MATCH(B70,'[4]INPUT_SPI-M Combined'!$R$5:$R$50,0))-INDEX('[4]INPUT_SPI-M Combined'!M$5:M$50,MATCH(B69,'[4]INPUT_SPI-M Combined'!$R$5:$R$50,0)))*$C$11,"")</f>
        <v/>
      </c>
      <c r="D70" s="186" t="str">
        <f>IFERROR(D69+(INDEX('[4]INPUT_SPI-M Combined'!O$5:O$50,MATCH(B70,'[4]INPUT_SPI-M Combined'!$R$5:$R$50,0))-INDEX('[4]INPUT_SPI-M Combined'!O$5:O$50,MATCH(B69,'[4]INPUT_SPI-M Combined'!$R$5:$R$50,0)))*$C$11,"")</f>
        <v/>
      </c>
      <c r="E70" s="186" t="str">
        <f>IFERROR(E69+(INDEX('[4]INPUT_SPI-M Combined'!Q$5:Q$50,MATCH(B70,'[4]INPUT_SPI-M Combined'!$R$5:$R$50,0))-INDEX('[4]INPUT_SPI-M Combined'!Q$5:Q$50,MATCH(B69,'[4]INPUT_SPI-M Combined'!$R$5:$R$50,0)))*$C$11,"")</f>
        <v/>
      </c>
      <c r="F70" s="167" t="str">
        <f>_xlfn.IFNA(INDEX([4]INPUT_RWCS!$D$10:$D$49,MATCH(B70,RWCS_Date,0))*$C$11,"")</f>
        <v/>
      </c>
      <c r="G70" s="167">
        <f t="shared" si="6"/>
        <v>16824.743346938772</v>
      </c>
      <c r="H70" s="167">
        <f t="shared" si="7"/>
        <v>26640.322804414027</v>
      </c>
      <c r="I70" s="167">
        <f t="shared" si="9"/>
        <v>31854.281624202707</v>
      </c>
      <c r="J70" s="167">
        <f t="shared" si="8"/>
        <v>36142.500635794902</v>
      </c>
      <c r="K70" s="167">
        <f t="shared" si="3"/>
        <v>26640.322804414027</v>
      </c>
      <c r="L70" s="168">
        <f>VLOOKUP($B70,[4]INPUT_TTCE_Output!$B$10:$G$222,4,0)</f>
        <v>49087.499999999898</v>
      </c>
      <c r="M70" s="167">
        <f t="shared" si="4"/>
        <v>31854.281624202707</v>
      </c>
      <c r="N70" s="168">
        <f>VLOOKUP($B70,[4]INPUT_TTCE_Output!$B$10:$G$222,5,0)</f>
        <v>141126.5625</v>
      </c>
      <c r="O70" s="167">
        <f t="shared" si="5"/>
        <v>36142.500635794902</v>
      </c>
      <c r="P70" s="168">
        <f>VLOOKUP($B70,[4]INPUT_TTCE_Output!$B$10:$G$222,6,0)</f>
        <v>233165.62499999901</v>
      </c>
      <c r="R70" s="187" t="e">
        <f>C70/'[4]INPUT_SPI-M Combined'!M71</f>
        <v>#VALUE!</v>
      </c>
      <c r="S70" s="187" t="e">
        <f>D70/'[4]INPUT_SPI-M Combined'!L71</f>
        <v>#VALUE!</v>
      </c>
      <c r="T70" s="187" t="e">
        <f>E70/'[4]INPUT_SPI-M Combined'!Q71</f>
        <v>#VALUE!</v>
      </c>
      <c r="U70" s="188" t="e">
        <f>(C70-C69)/$C$11-('[4]INPUT_SPI-M Combined'!M64-'[4]INPUT_SPI-M Combined'!M63)</f>
        <v>#VALUE!</v>
      </c>
      <c r="V70" s="188" t="e">
        <f>(D70-D69)/$C$11-('[4]INPUT_SPI-M Combined'!L64-'[4]INPUT_SPI-M Combined'!L63)</f>
        <v>#VALUE!</v>
      </c>
      <c r="W70" s="188" t="e">
        <f>(E70-E69)/$C$11-('[4]INPUT_SPI-M Combined'!Q64-'[4]INPUT_SPI-M Combined'!Q63)</f>
        <v>#VALUE!</v>
      </c>
    </row>
    <row r="71" spans="2:23">
      <c r="B71" s="166">
        <v>44191</v>
      </c>
      <c r="C71" s="186" t="str">
        <f>IFERROR(C70+(INDEX('[4]INPUT_SPI-M Combined'!M$5:M$50,MATCH(B71,'[4]INPUT_SPI-M Combined'!$R$5:$R$50,0))-INDEX('[4]INPUT_SPI-M Combined'!M$5:M$50,MATCH(B70,'[4]INPUT_SPI-M Combined'!$R$5:$R$50,0)))*$C$11,"")</f>
        <v/>
      </c>
      <c r="D71" s="186" t="str">
        <f>IFERROR(D70+(INDEX('[4]INPUT_SPI-M Combined'!O$5:O$50,MATCH(B71,'[4]INPUT_SPI-M Combined'!$R$5:$R$50,0))-INDEX('[4]INPUT_SPI-M Combined'!O$5:O$50,MATCH(B70,'[4]INPUT_SPI-M Combined'!$R$5:$R$50,0)))*$C$11,"")</f>
        <v/>
      </c>
      <c r="E71" s="186" t="str">
        <f>IFERROR(E70+(INDEX('[4]INPUT_SPI-M Combined'!Q$5:Q$50,MATCH(B71,'[4]INPUT_SPI-M Combined'!$R$5:$R$50,0))-INDEX('[4]INPUT_SPI-M Combined'!Q$5:Q$50,MATCH(B70,'[4]INPUT_SPI-M Combined'!$R$5:$R$50,0)))*$C$11,"")</f>
        <v/>
      </c>
      <c r="F71" s="167" t="str">
        <f>_xlfn.IFNA(INDEX([4]INPUT_RWCS!$D$10:$D$49,MATCH(B71,RWCS_Date,0))*$C$11,"")</f>
        <v/>
      </c>
      <c r="G71" s="167">
        <f t="shared" si="6"/>
        <v>16824.743346938772</v>
      </c>
      <c r="H71" s="167">
        <f t="shared" si="7"/>
        <v>26423.124366927146</v>
      </c>
      <c r="I71" s="167">
        <f t="shared" si="9"/>
        <v>31479.08443460102</v>
      </c>
      <c r="J71" s="167">
        <f t="shared" si="8"/>
        <v>35637.3574155389</v>
      </c>
      <c r="K71" s="167">
        <f t="shared" si="3"/>
        <v>26423.124366927146</v>
      </c>
      <c r="L71" s="168">
        <f>VLOOKUP($B71,[4]INPUT_TTCE_Output!$B$10:$G$222,4,0)</f>
        <v>49087.499999999898</v>
      </c>
      <c r="M71" s="167">
        <f t="shared" si="4"/>
        <v>31479.08443460102</v>
      </c>
      <c r="N71" s="168">
        <f>VLOOKUP($B71,[4]INPUT_TTCE_Output!$B$10:$G$222,5,0)</f>
        <v>141126.5625</v>
      </c>
      <c r="O71" s="167">
        <f t="shared" si="5"/>
        <v>35637.3574155389</v>
      </c>
      <c r="P71" s="168">
        <f>VLOOKUP($B71,[4]INPUT_TTCE_Output!$B$10:$G$222,6,0)</f>
        <v>233165.62499999901</v>
      </c>
      <c r="R71" s="187" t="e">
        <f>C71/'[4]INPUT_SPI-M Combined'!M72</f>
        <v>#VALUE!</v>
      </c>
      <c r="S71" s="187" t="e">
        <f>D71/'[4]INPUT_SPI-M Combined'!L72</f>
        <v>#VALUE!</v>
      </c>
      <c r="T71" s="187" t="e">
        <f>E71/'[4]INPUT_SPI-M Combined'!Q72</f>
        <v>#VALUE!</v>
      </c>
      <c r="U71" s="188" t="e">
        <f>(C71-C70)/$C$11-('[4]INPUT_SPI-M Combined'!M65-'[4]INPUT_SPI-M Combined'!M64)</f>
        <v>#VALUE!</v>
      </c>
      <c r="V71" s="188" t="e">
        <f>(D71-D70)/$C$11-('[4]INPUT_SPI-M Combined'!L65-'[4]INPUT_SPI-M Combined'!L64)</f>
        <v>#VALUE!</v>
      </c>
      <c r="W71" s="188" t="e">
        <f>(E71-E70)/$C$11-('[4]INPUT_SPI-M Combined'!Q65-'[4]INPUT_SPI-M Combined'!Q64)</f>
        <v>#VALUE!</v>
      </c>
    </row>
    <row r="72" spans="2:23">
      <c r="B72" s="166">
        <v>44192</v>
      </c>
      <c r="C72" s="186" t="str">
        <f>IFERROR(C71+(INDEX('[4]INPUT_SPI-M Combined'!M$5:M$50,MATCH(B72,'[4]INPUT_SPI-M Combined'!$R$5:$R$50,0))-INDEX('[4]INPUT_SPI-M Combined'!M$5:M$50,MATCH(B71,'[4]INPUT_SPI-M Combined'!$R$5:$R$50,0)))*$C$11,"")</f>
        <v/>
      </c>
      <c r="D72" s="186" t="str">
        <f>IFERROR(D71+(INDEX('[4]INPUT_SPI-M Combined'!O$5:O$50,MATCH(B72,'[4]INPUT_SPI-M Combined'!$R$5:$R$50,0))-INDEX('[4]INPUT_SPI-M Combined'!O$5:O$50,MATCH(B71,'[4]INPUT_SPI-M Combined'!$R$5:$R$50,0)))*$C$11,"")</f>
        <v/>
      </c>
      <c r="E72" s="186" t="str">
        <f>IFERROR(E71+(INDEX('[4]INPUT_SPI-M Combined'!Q$5:Q$50,MATCH(B72,'[4]INPUT_SPI-M Combined'!$R$5:$R$50,0))-INDEX('[4]INPUT_SPI-M Combined'!Q$5:Q$50,MATCH(B71,'[4]INPUT_SPI-M Combined'!$R$5:$R$50,0)))*$C$11,"")</f>
        <v/>
      </c>
      <c r="F72" s="167" t="str">
        <f>_xlfn.IFNA(INDEX([4]INPUT_RWCS!$D$10:$D$49,MATCH(B72,RWCS_Date,0))*$C$11,"")</f>
        <v/>
      </c>
      <c r="G72" s="167">
        <f t="shared" si="6"/>
        <v>16824.743346938772</v>
      </c>
      <c r="H72" s="167">
        <f t="shared" si="7"/>
        <v>26205.925929440265</v>
      </c>
      <c r="I72" s="167">
        <f t="shared" si="9"/>
        <v>31103.887244999329</v>
      </c>
      <c r="J72" s="167">
        <f t="shared" si="8"/>
        <v>35132.214195282904</v>
      </c>
      <c r="K72" s="167">
        <f t="shared" si="3"/>
        <v>26205.925929440265</v>
      </c>
      <c r="L72" s="168">
        <f>VLOOKUP($B72,[4]INPUT_TTCE_Output!$B$10:$G$222,4,0)</f>
        <v>49087.499999999898</v>
      </c>
      <c r="M72" s="167">
        <f t="shared" si="4"/>
        <v>31103.887244999329</v>
      </c>
      <c r="N72" s="168">
        <f>VLOOKUP($B72,[4]INPUT_TTCE_Output!$B$10:$G$222,5,0)</f>
        <v>141126.5625</v>
      </c>
      <c r="O72" s="167">
        <f t="shared" si="5"/>
        <v>35132.214195282904</v>
      </c>
      <c r="P72" s="168">
        <f>VLOOKUP($B72,[4]INPUT_TTCE_Output!$B$10:$G$222,6,0)</f>
        <v>233165.62499999901</v>
      </c>
      <c r="R72" s="187" t="e">
        <f>C72/'[4]INPUT_SPI-M Combined'!M73</f>
        <v>#VALUE!</v>
      </c>
      <c r="S72" s="187" t="e">
        <f>D72/'[4]INPUT_SPI-M Combined'!L73</f>
        <v>#VALUE!</v>
      </c>
      <c r="T72" s="187" t="e">
        <f>E72/'[4]INPUT_SPI-M Combined'!Q73</f>
        <v>#VALUE!</v>
      </c>
      <c r="U72" s="188" t="e">
        <f>(C72-C71)/$C$11-('[4]INPUT_SPI-M Combined'!M66-'[4]INPUT_SPI-M Combined'!M65)</f>
        <v>#VALUE!</v>
      </c>
      <c r="V72" s="188" t="e">
        <f>(D72-D71)/$C$11-('[4]INPUT_SPI-M Combined'!L66-'[4]INPUT_SPI-M Combined'!L65)</f>
        <v>#VALUE!</v>
      </c>
      <c r="W72" s="188" t="e">
        <f>(E72-E71)/$C$11-('[4]INPUT_SPI-M Combined'!Q66-'[4]INPUT_SPI-M Combined'!Q65)</f>
        <v>#VALUE!</v>
      </c>
    </row>
    <row r="73" spans="2:23">
      <c r="B73" s="166">
        <v>44193</v>
      </c>
      <c r="C73" s="186" t="str">
        <f>IFERROR(C72+(INDEX('[4]INPUT_SPI-M Combined'!M$5:M$50,MATCH(B73,'[4]INPUT_SPI-M Combined'!$R$5:$R$50,0))-INDEX('[4]INPUT_SPI-M Combined'!M$5:M$50,MATCH(B72,'[4]INPUT_SPI-M Combined'!$R$5:$R$50,0)))*$C$11,"")</f>
        <v/>
      </c>
      <c r="D73" s="186" t="str">
        <f>IFERROR(D72+(INDEX('[4]INPUT_SPI-M Combined'!O$5:O$50,MATCH(B73,'[4]INPUT_SPI-M Combined'!$R$5:$R$50,0))-INDEX('[4]INPUT_SPI-M Combined'!O$5:O$50,MATCH(B72,'[4]INPUT_SPI-M Combined'!$R$5:$R$50,0)))*$C$11,"")</f>
        <v/>
      </c>
      <c r="E73" s="186" t="str">
        <f>IFERROR(E72+(INDEX('[4]INPUT_SPI-M Combined'!Q$5:Q$50,MATCH(B73,'[4]INPUT_SPI-M Combined'!$R$5:$R$50,0))-INDEX('[4]INPUT_SPI-M Combined'!Q$5:Q$50,MATCH(B72,'[4]INPUT_SPI-M Combined'!$R$5:$R$50,0)))*$C$11,"")</f>
        <v/>
      </c>
      <c r="F73" s="167" t="str">
        <f>_xlfn.IFNA(INDEX([4]INPUT_RWCS!$D$10:$D$49,MATCH(B73,RWCS_Date,0))*$C$11,"")</f>
        <v/>
      </c>
      <c r="G73" s="167">
        <f t="shared" si="6"/>
        <v>16824.743346938772</v>
      </c>
      <c r="H73" s="167">
        <f t="shared" si="7"/>
        <v>25988.727491953381</v>
      </c>
      <c r="I73" s="167">
        <f t="shared" si="9"/>
        <v>30728.690055397637</v>
      </c>
      <c r="J73" s="167">
        <f t="shared" si="8"/>
        <v>34627.070975026902</v>
      </c>
      <c r="K73" s="167">
        <f t="shared" si="3"/>
        <v>25988.727491953381</v>
      </c>
      <c r="L73" s="168">
        <f>VLOOKUP($B73,[4]INPUT_TTCE_Output!$B$10:$G$222,4,0)</f>
        <v>49087.499999999898</v>
      </c>
      <c r="M73" s="167">
        <f t="shared" si="4"/>
        <v>30728.690055397637</v>
      </c>
      <c r="N73" s="168">
        <f>VLOOKUP($B73,[4]INPUT_TTCE_Output!$B$10:$G$222,5,0)</f>
        <v>141126.5625</v>
      </c>
      <c r="O73" s="167">
        <f t="shared" si="5"/>
        <v>34627.070975026902</v>
      </c>
      <c r="P73" s="168">
        <f>VLOOKUP($B73,[4]INPUT_TTCE_Output!$B$10:$G$222,6,0)</f>
        <v>233165.62499999901</v>
      </c>
      <c r="R73" s="187" t="e">
        <f>C73/'[4]INPUT_SPI-M Combined'!M74</f>
        <v>#VALUE!</v>
      </c>
      <c r="S73" s="187" t="e">
        <f>D73/'[4]INPUT_SPI-M Combined'!L74</f>
        <v>#VALUE!</v>
      </c>
      <c r="T73" s="187" t="e">
        <f>E73/'[4]INPUT_SPI-M Combined'!Q74</f>
        <v>#VALUE!</v>
      </c>
      <c r="U73" s="188" t="e">
        <f>(C73-C72)/$C$11-('[4]INPUT_SPI-M Combined'!M67-'[4]INPUT_SPI-M Combined'!M66)</f>
        <v>#VALUE!</v>
      </c>
      <c r="V73" s="188" t="e">
        <f>(D73-D72)/$C$11-('[4]INPUT_SPI-M Combined'!L67-'[4]INPUT_SPI-M Combined'!L66)</f>
        <v>#VALUE!</v>
      </c>
      <c r="W73" s="188" t="e">
        <f>(E73-E72)/$C$11-('[4]INPUT_SPI-M Combined'!Q67-'[4]INPUT_SPI-M Combined'!Q66)</f>
        <v>#VALUE!</v>
      </c>
    </row>
    <row r="74" spans="2:23">
      <c r="B74" s="166">
        <v>44194</v>
      </c>
      <c r="C74" s="186" t="str">
        <f>IFERROR(C73+(INDEX('[4]INPUT_SPI-M Combined'!M$5:M$50,MATCH(B74,'[4]INPUT_SPI-M Combined'!$R$5:$R$50,0))-INDEX('[4]INPUT_SPI-M Combined'!M$5:M$50,MATCH(B73,'[4]INPUT_SPI-M Combined'!$R$5:$R$50,0)))*$C$11,"")</f>
        <v/>
      </c>
      <c r="D74" s="186" t="str">
        <f>IFERROR(D73+(INDEX('[4]INPUT_SPI-M Combined'!O$5:O$50,MATCH(B74,'[4]INPUT_SPI-M Combined'!$R$5:$R$50,0))-INDEX('[4]INPUT_SPI-M Combined'!O$5:O$50,MATCH(B73,'[4]INPUT_SPI-M Combined'!$R$5:$R$50,0)))*$C$11,"")</f>
        <v/>
      </c>
      <c r="E74" s="186" t="str">
        <f>IFERROR(E73+(INDEX('[4]INPUT_SPI-M Combined'!Q$5:Q$50,MATCH(B74,'[4]INPUT_SPI-M Combined'!$R$5:$R$50,0))-INDEX('[4]INPUT_SPI-M Combined'!Q$5:Q$50,MATCH(B73,'[4]INPUT_SPI-M Combined'!$R$5:$R$50,0)))*$C$11,"")</f>
        <v/>
      </c>
      <c r="F74" s="167" t="str">
        <f>_xlfn.IFNA(INDEX([4]INPUT_RWCS!$D$10:$D$49,MATCH(B74,RWCS_Date,0))*$C$11,"")</f>
        <v/>
      </c>
      <c r="G74" s="167">
        <f t="shared" si="6"/>
        <v>16824.743346938772</v>
      </c>
      <c r="H74" s="167">
        <f t="shared" si="7"/>
        <v>25771.5290544665</v>
      </c>
      <c r="I74" s="167">
        <f t="shared" si="9"/>
        <v>30353.492865795946</v>
      </c>
      <c r="J74" s="167">
        <f t="shared" si="8"/>
        <v>34121.927754770906</v>
      </c>
      <c r="K74" s="167">
        <f t="shared" si="3"/>
        <v>25771.5290544665</v>
      </c>
      <c r="L74" s="168">
        <f>VLOOKUP($B74,[4]INPUT_TTCE_Output!$B$10:$G$222,4,0)</f>
        <v>49087.499999999898</v>
      </c>
      <c r="M74" s="167">
        <f t="shared" si="4"/>
        <v>30353.492865795946</v>
      </c>
      <c r="N74" s="168">
        <f>VLOOKUP($B74,[4]INPUT_TTCE_Output!$B$10:$G$222,5,0)</f>
        <v>141126.5625</v>
      </c>
      <c r="O74" s="167">
        <f t="shared" si="5"/>
        <v>34121.927754770906</v>
      </c>
      <c r="P74" s="168">
        <f>VLOOKUP($B74,[4]INPUT_TTCE_Output!$B$10:$G$222,6,0)</f>
        <v>233165.62499999901</v>
      </c>
      <c r="R74" s="187" t="e">
        <f>C74/'[4]INPUT_SPI-M Combined'!M75</f>
        <v>#VALUE!</v>
      </c>
      <c r="S74" s="187" t="e">
        <f>D74/'[4]INPUT_SPI-M Combined'!L75</f>
        <v>#VALUE!</v>
      </c>
      <c r="T74" s="187" t="e">
        <f>E74/'[4]INPUT_SPI-M Combined'!Q75</f>
        <v>#VALUE!</v>
      </c>
      <c r="U74" s="188" t="e">
        <f>(C74-C73)/$C$11-('[4]INPUT_SPI-M Combined'!M68-'[4]INPUT_SPI-M Combined'!M67)</f>
        <v>#VALUE!</v>
      </c>
      <c r="V74" s="188" t="e">
        <f>(D74-D73)/$C$11-('[4]INPUT_SPI-M Combined'!L68-'[4]INPUT_SPI-M Combined'!L67)</f>
        <v>#VALUE!</v>
      </c>
      <c r="W74" s="188" t="e">
        <f>(E74-E73)/$C$11-('[4]INPUT_SPI-M Combined'!Q68-'[4]INPUT_SPI-M Combined'!Q67)</f>
        <v>#VALUE!</v>
      </c>
    </row>
    <row r="75" spans="2:23">
      <c r="B75" s="166">
        <v>44195</v>
      </c>
      <c r="C75" s="186" t="str">
        <f>IFERROR(C74+(INDEX('[4]INPUT_SPI-M Combined'!M$5:M$50,MATCH(B75,'[4]INPUT_SPI-M Combined'!$R$5:$R$50,0))-INDEX('[4]INPUT_SPI-M Combined'!M$5:M$50,MATCH(B74,'[4]INPUT_SPI-M Combined'!$R$5:$R$50,0)))*$C$11,"")</f>
        <v/>
      </c>
      <c r="D75" s="186" t="str">
        <f>IFERROR(D74+(INDEX('[4]INPUT_SPI-M Combined'!O$5:O$50,MATCH(B75,'[4]INPUT_SPI-M Combined'!$R$5:$R$50,0))-INDEX('[4]INPUT_SPI-M Combined'!O$5:O$50,MATCH(B74,'[4]INPUT_SPI-M Combined'!$R$5:$R$50,0)))*$C$11,"")</f>
        <v/>
      </c>
      <c r="E75" s="186" t="str">
        <f>IFERROR(E74+(INDEX('[4]INPUT_SPI-M Combined'!Q$5:Q$50,MATCH(B75,'[4]INPUT_SPI-M Combined'!$R$5:$R$50,0))-INDEX('[4]INPUT_SPI-M Combined'!Q$5:Q$50,MATCH(B74,'[4]INPUT_SPI-M Combined'!$R$5:$R$50,0)))*$C$11,"")</f>
        <v/>
      </c>
      <c r="F75" s="167">
        <f>_xlfn.IFNA(INDEX([4]INPUT_RWCS!$D$10:$D$49,MATCH(B75,RWCS_Date,0))*$C$11,"")</f>
        <v>125702.59657142856</v>
      </c>
      <c r="G75" s="167">
        <f t="shared" si="6"/>
        <v>17957.513795918367</v>
      </c>
      <c r="H75" s="167">
        <f t="shared" si="7"/>
        <v>25554.33061697962</v>
      </c>
      <c r="I75" s="167">
        <f t="shared" si="9"/>
        <v>29978.295676194255</v>
      </c>
      <c r="J75" s="167">
        <f t="shared" si="8"/>
        <v>33616.784534514903</v>
      </c>
      <c r="K75" s="167">
        <f t="shared" si="3"/>
        <v>25554.33061697962</v>
      </c>
      <c r="L75" s="168">
        <f>VLOOKUP($B75,[4]INPUT_TTCE_Output!$B$10:$G$222,4,0)</f>
        <v>49087.499999999898</v>
      </c>
      <c r="M75" s="167">
        <f t="shared" si="4"/>
        <v>29978.295676194255</v>
      </c>
      <c r="N75" s="168">
        <f>VLOOKUP($B75,[4]INPUT_TTCE_Output!$B$10:$G$222,5,0)</f>
        <v>141126.5625</v>
      </c>
      <c r="O75" s="167">
        <f t="shared" si="5"/>
        <v>33616.784534514903</v>
      </c>
      <c r="P75" s="168">
        <f>VLOOKUP($B75,[4]INPUT_TTCE_Output!$B$10:$G$222,6,0)</f>
        <v>233165.62499999901</v>
      </c>
      <c r="R75" s="187" t="e">
        <f>C75/'[4]INPUT_SPI-M Combined'!M76</f>
        <v>#VALUE!</v>
      </c>
      <c r="S75" s="187" t="e">
        <f>D75/'[4]INPUT_SPI-M Combined'!L76</f>
        <v>#VALUE!</v>
      </c>
      <c r="T75" s="187" t="e">
        <f>E75/'[4]INPUT_SPI-M Combined'!Q76</f>
        <v>#VALUE!</v>
      </c>
      <c r="U75" s="188" t="e">
        <f>(C75-C74)/$C$11-('[4]INPUT_SPI-M Combined'!M69-'[4]INPUT_SPI-M Combined'!M68)</f>
        <v>#VALUE!</v>
      </c>
      <c r="V75" s="188" t="e">
        <f>(D75-D74)/$C$11-('[4]INPUT_SPI-M Combined'!L69-'[4]INPUT_SPI-M Combined'!L68)</f>
        <v>#VALUE!</v>
      </c>
      <c r="W75" s="188" t="e">
        <f>(E75-E74)/$C$11-('[4]INPUT_SPI-M Combined'!Q69-'[4]INPUT_SPI-M Combined'!Q68)</f>
        <v>#VALUE!</v>
      </c>
    </row>
    <row r="76" spans="2:23">
      <c r="B76" s="166">
        <v>44196</v>
      </c>
      <c r="C76" s="186" t="str">
        <f>IFERROR(C75+(INDEX('[4]INPUT_SPI-M Combined'!M$5:M$50,MATCH(B76,'[4]INPUT_SPI-M Combined'!$R$5:$R$50,0))-INDEX('[4]INPUT_SPI-M Combined'!M$5:M$50,MATCH(B75,'[4]INPUT_SPI-M Combined'!$R$5:$R$50,0)))*$C$11,"")</f>
        <v/>
      </c>
      <c r="D76" s="186" t="str">
        <f>IFERROR(D75+(INDEX('[4]INPUT_SPI-M Combined'!O$5:O$50,MATCH(B76,'[4]INPUT_SPI-M Combined'!$R$5:$R$50,0))-INDEX('[4]INPUT_SPI-M Combined'!O$5:O$50,MATCH(B75,'[4]INPUT_SPI-M Combined'!$R$5:$R$50,0)))*$C$11,"")</f>
        <v/>
      </c>
      <c r="E76" s="186" t="str">
        <f>IFERROR(E75+(INDEX('[4]INPUT_SPI-M Combined'!Q$5:Q$50,MATCH(B76,'[4]INPUT_SPI-M Combined'!$R$5:$R$50,0))-INDEX('[4]INPUT_SPI-M Combined'!Q$5:Q$50,MATCH(B75,'[4]INPUT_SPI-M Combined'!$R$5:$R$50,0)))*$C$11,"")</f>
        <v/>
      </c>
      <c r="F76" s="167" t="str">
        <f>_xlfn.IFNA(INDEX([4]INPUT_RWCS!$D$10:$D$49,MATCH(B76,RWCS_Date,0))*$C$11,"")</f>
        <v/>
      </c>
      <c r="G76" s="167">
        <f t="shared" si="6"/>
        <v>17957.513795918367</v>
      </c>
      <c r="H76" s="167">
        <f t="shared" si="7"/>
        <v>25337.132179492735</v>
      </c>
      <c r="I76" s="167">
        <f t="shared" si="9"/>
        <v>29603.098486592567</v>
      </c>
      <c r="J76" s="167">
        <f t="shared" si="8"/>
        <v>33111.641314258908</v>
      </c>
      <c r="K76" s="167">
        <f t="shared" si="3"/>
        <v>25337.132179492735</v>
      </c>
      <c r="L76" s="168">
        <f>VLOOKUP($B76,[4]INPUT_TTCE_Output!$B$10:$G$222,4,0)</f>
        <v>49087.499999999898</v>
      </c>
      <c r="M76" s="167">
        <f t="shared" si="4"/>
        <v>29603.098486592567</v>
      </c>
      <c r="N76" s="168">
        <f>VLOOKUP($B76,[4]INPUT_TTCE_Output!$B$10:$G$222,5,0)</f>
        <v>141126.5625</v>
      </c>
      <c r="O76" s="167">
        <f t="shared" si="5"/>
        <v>33111.641314258908</v>
      </c>
      <c r="P76" s="168">
        <f>VLOOKUP($B76,[4]INPUT_TTCE_Output!$B$10:$G$222,6,0)</f>
        <v>233165.62499999901</v>
      </c>
      <c r="R76" s="187" t="e">
        <f>C76/'[4]INPUT_SPI-M Combined'!M77</f>
        <v>#VALUE!</v>
      </c>
      <c r="S76" s="187" t="e">
        <f>D76/'[4]INPUT_SPI-M Combined'!L77</f>
        <v>#VALUE!</v>
      </c>
      <c r="T76" s="187" t="e">
        <f>E76/'[4]INPUT_SPI-M Combined'!Q77</f>
        <v>#VALUE!</v>
      </c>
      <c r="U76" s="188" t="e">
        <f>(C76-C75)/$C$11-('[4]INPUT_SPI-M Combined'!M70-'[4]INPUT_SPI-M Combined'!M69)</f>
        <v>#VALUE!</v>
      </c>
      <c r="V76" s="188" t="e">
        <f>(D76-D75)/$C$11-('[4]INPUT_SPI-M Combined'!L70-'[4]INPUT_SPI-M Combined'!L69)</f>
        <v>#VALUE!</v>
      </c>
      <c r="W76" s="188" t="e">
        <f>(E76-E75)/$C$11-('[4]INPUT_SPI-M Combined'!Q70-'[4]INPUT_SPI-M Combined'!Q69)</f>
        <v>#VALUE!</v>
      </c>
    </row>
    <row r="77" spans="2:23">
      <c r="B77" s="166">
        <v>44197</v>
      </c>
      <c r="C77" s="186" t="str">
        <f>IFERROR(C76+(INDEX('[4]INPUT_SPI-M Combined'!M$5:M$50,MATCH(B77,'[4]INPUT_SPI-M Combined'!$R$5:$R$50,0))-INDEX('[4]INPUT_SPI-M Combined'!M$5:M$50,MATCH(B76,'[4]INPUT_SPI-M Combined'!$R$5:$R$50,0)))*$C$11,"")</f>
        <v/>
      </c>
      <c r="D77" s="186" t="str">
        <f>IFERROR(D76+(INDEX('[4]INPUT_SPI-M Combined'!O$5:O$50,MATCH(B77,'[4]INPUT_SPI-M Combined'!$R$5:$R$50,0))-INDEX('[4]INPUT_SPI-M Combined'!O$5:O$50,MATCH(B76,'[4]INPUT_SPI-M Combined'!$R$5:$R$50,0)))*$C$11,"")</f>
        <v/>
      </c>
      <c r="E77" s="186" t="str">
        <f>IFERROR(E76+(INDEX('[4]INPUT_SPI-M Combined'!Q$5:Q$50,MATCH(B77,'[4]INPUT_SPI-M Combined'!$R$5:$R$50,0))-INDEX('[4]INPUT_SPI-M Combined'!Q$5:Q$50,MATCH(B76,'[4]INPUT_SPI-M Combined'!$R$5:$R$50,0)))*$C$11,"")</f>
        <v/>
      </c>
      <c r="F77" s="167" t="str">
        <f>_xlfn.IFNA(INDEX([4]INPUT_RWCS!$D$10:$D$49,MATCH(B77,RWCS_Date,0))*$C$11,"")</f>
        <v/>
      </c>
      <c r="G77" s="167">
        <f t="shared" si="6"/>
        <v>17957.513795918367</v>
      </c>
      <c r="H77" s="167">
        <f t="shared" si="7"/>
        <v>25119.933742005855</v>
      </c>
      <c r="I77" s="167">
        <f t="shared" si="9"/>
        <v>29227.90129699088</v>
      </c>
      <c r="J77" s="167">
        <f t="shared" si="8"/>
        <v>32606.498094002905</v>
      </c>
      <c r="K77" s="167">
        <f t="shared" si="3"/>
        <v>25119.933742005855</v>
      </c>
      <c r="L77" s="168">
        <f>VLOOKUP($B77,[4]INPUT_TTCE_Output!$B$10:$G$222,4,0)</f>
        <v>55143.749999999898</v>
      </c>
      <c r="M77" s="167">
        <f t="shared" si="4"/>
        <v>29227.90129699088</v>
      </c>
      <c r="N77" s="168">
        <f>VLOOKUP($B77,[4]INPUT_TTCE_Output!$B$10:$G$222,5,0)</f>
        <v>160171.875</v>
      </c>
      <c r="O77" s="167">
        <f t="shared" si="5"/>
        <v>32606.498094002905</v>
      </c>
      <c r="P77" s="168">
        <f>VLOOKUP($B77,[4]INPUT_TTCE_Output!$B$10:$G$222,6,0)</f>
        <v>265200</v>
      </c>
      <c r="R77" s="187" t="e">
        <f>C77/'[4]INPUT_SPI-M Combined'!M78</f>
        <v>#VALUE!</v>
      </c>
      <c r="S77" s="187" t="e">
        <f>D77/'[4]INPUT_SPI-M Combined'!L78</f>
        <v>#VALUE!</v>
      </c>
      <c r="T77" s="187" t="e">
        <f>E77/'[4]INPUT_SPI-M Combined'!Q78</f>
        <v>#VALUE!</v>
      </c>
      <c r="U77" s="188" t="e">
        <f>(C77-C76)/$C$11-('[4]INPUT_SPI-M Combined'!M71-'[4]INPUT_SPI-M Combined'!M70)</f>
        <v>#VALUE!</v>
      </c>
      <c r="V77" s="188" t="e">
        <f>(D77-D76)/$C$11-('[4]INPUT_SPI-M Combined'!L71-'[4]INPUT_SPI-M Combined'!L70)</f>
        <v>#VALUE!</v>
      </c>
      <c r="W77" s="188" t="e">
        <f>(E77-E76)/$C$11-('[4]INPUT_SPI-M Combined'!Q71-'[4]INPUT_SPI-M Combined'!Q70)</f>
        <v>#VALUE!</v>
      </c>
    </row>
    <row r="78" spans="2:23">
      <c r="B78" s="166">
        <v>44198</v>
      </c>
      <c r="C78" s="186" t="str">
        <f>IFERROR(C77+(INDEX('[4]INPUT_SPI-M Combined'!M$5:M$50,MATCH(B78,'[4]INPUT_SPI-M Combined'!$R$5:$R$50,0))-INDEX('[4]INPUT_SPI-M Combined'!M$5:M$50,MATCH(B77,'[4]INPUT_SPI-M Combined'!$R$5:$R$50,0)))*$C$11,"")</f>
        <v/>
      </c>
      <c r="D78" s="186" t="str">
        <f>IFERROR(D77+(INDEX('[4]INPUT_SPI-M Combined'!O$5:O$50,MATCH(B78,'[4]INPUT_SPI-M Combined'!$R$5:$R$50,0))-INDEX('[4]INPUT_SPI-M Combined'!O$5:O$50,MATCH(B77,'[4]INPUT_SPI-M Combined'!$R$5:$R$50,0)))*$C$11,"")</f>
        <v/>
      </c>
      <c r="E78" s="186" t="str">
        <f>IFERROR(E77+(INDEX('[4]INPUT_SPI-M Combined'!Q$5:Q$50,MATCH(B78,'[4]INPUT_SPI-M Combined'!$R$5:$R$50,0))-INDEX('[4]INPUT_SPI-M Combined'!Q$5:Q$50,MATCH(B77,'[4]INPUT_SPI-M Combined'!$R$5:$R$50,0)))*$C$11,"")</f>
        <v/>
      </c>
      <c r="F78" s="167" t="str">
        <f>_xlfn.IFNA(INDEX([4]INPUT_RWCS!$D$10:$D$49,MATCH(B78,RWCS_Date,0))*$C$11,"")</f>
        <v/>
      </c>
      <c r="G78" s="167">
        <f t="shared" si="6"/>
        <v>17957.513795918367</v>
      </c>
      <c r="H78" s="167">
        <f t="shared" si="7"/>
        <v>24902.735304518974</v>
      </c>
      <c r="I78" s="167">
        <f t="shared" si="9"/>
        <v>28852.704107389189</v>
      </c>
      <c r="J78" s="167">
        <f t="shared" si="8"/>
        <v>32101.35487374691</v>
      </c>
      <c r="K78" s="167">
        <f t="shared" si="3"/>
        <v>24902.735304518974</v>
      </c>
      <c r="L78" s="168">
        <f>VLOOKUP($B78,[4]INPUT_TTCE_Output!$B$10:$G$222,4,0)</f>
        <v>61199.999999999898</v>
      </c>
      <c r="M78" s="167">
        <f t="shared" si="4"/>
        <v>28852.704107389189</v>
      </c>
      <c r="N78" s="168">
        <f>VLOOKUP($B78,[4]INPUT_TTCE_Output!$B$10:$G$222,5,0)</f>
        <v>179217.1875</v>
      </c>
      <c r="O78" s="167">
        <f t="shared" si="5"/>
        <v>32101.35487374691</v>
      </c>
      <c r="P78" s="168">
        <f>VLOOKUP($B78,[4]INPUT_TTCE_Output!$B$10:$G$222,6,0)</f>
        <v>297234.375</v>
      </c>
      <c r="R78" s="187" t="e">
        <f>C78/'[4]INPUT_SPI-M Combined'!M79</f>
        <v>#VALUE!</v>
      </c>
      <c r="S78" s="187" t="e">
        <f>D78/'[4]INPUT_SPI-M Combined'!L79</f>
        <v>#VALUE!</v>
      </c>
      <c r="T78" s="187" t="e">
        <f>E78/'[4]INPUT_SPI-M Combined'!Q79</f>
        <v>#VALUE!</v>
      </c>
      <c r="U78" s="188" t="e">
        <f>(C78-C77)/$C$11-('[4]INPUT_SPI-M Combined'!M72-'[4]INPUT_SPI-M Combined'!M71)</f>
        <v>#VALUE!</v>
      </c>
      <c r="V78" s="188" t="e">
        <f>(D78-D77)/$C$11-('[4]INPUT_SPI-M Combined'!L72-'[4]INPUT_SPI-M Combined'!L71)</f>
        <v>#VALUE!</v>
      </c>
      <c r="W78" s="188" t="e">
        <f>(E78-E77)/$C$11-('[4]INPUT_SPI-M Combined'!Q72-'[4]INPUT_SPI-M Combined'!Q71)</f>
        <v>#VALUE!</v>
      </c>
    </row>
    <row r="79" spans="2:23">
      <c r="B79" s="166">
        <v>44199</v>
      </c>
      <c r="C79" s="186" t="str">
        <f>IFERROR(C78+(INDEX('[4]INPUT_SPI-M Combined'!M$5:M$50,MATCH(B79,'[4]INPUT_SPI-M Combined'!$R$5:$R$50,0))-INDEX('[4]INPUT_SPI-M Combined'!M$5:M$50,MATCH(B78,'[4]INPUT_SPI-M Combined'!$R$5:$R$50,0)))*$C$11,"")</f>
        <v/>
      </c>
      <c r="D79" s="186" t="str">
        <f>IFERROR(D78+(INDEX('[4]INPUT_SPI-M Combined'!O$5:O$50,MATCH(B79,'[4]INPUT_SPI-M Combined'!$R$5:$R$50,0))-INDEX('[4]INPUT_SPI-M Combined'!O$5:O$50,MATCH(B78,'[4]INPUT_SPI-M Combined'!$R$5:$R$50,0)))*$C$11,"")</f>
        <v/>
      </c>
      <c r="E79" s="186" t="str">
        <f>IFERROR(E78+(INDEX('[4]INPUT_SPI-M Combined'!Q$5:Q$50,MATCH(B79,'[4]INPUT_SPI-M Combined'!$R$5:$R$50,0))-INDEX('[4]INPUT_SPI-M Combined'!Q$5:Q$50,MATCH(B78,'[4]INPUT_SPI-M Combined'!$R$5:$R$50,0)))*$C$11,"")</f>
        <v/>
      </c>
      <c r="F79" s="167" t="str">
        <f>_xlfn.IFNA(INDEX([4]INPUT_RWCS!$D$10:$D$49,MATCH(B79,RWCS_Date,0))*$C$11,"")</f>
        <v/>
      </c>
      <c r="G79" s="167">
        <f t="shared" si="6"/>
        <v>17957.513795918367</v>
      </c>
      <c r="H79" s="167">
        <f t="shared" si="7"/>
        <v>24685.536867032093</v>
      </c>
      <c r="I79" s="167">
        <f t="shared" si="9"/>
        <v>28477.506917787498</v>
      </c>
      <c r="J79" s="167">
        <f t="shared" si="8"/>
        <v>31596.211653490907</v>
      </c>
      <c r="K79" s="167">
        <f t="shared" si="3"/>
        <v>24685.536867032093</v>
      </c>
      <c r="L79" s="168">
        <f>VLOOKUP($B79,[4]INPUT_TTCE_Output!$B$10:$G$222,4,0)</f>
        <v>67256.249999999898</v>
      </c>
      <c r="M79" s="167">
        <f t="shared" si="4"/>
        <v>28477.506917787498</v>
      </c>
      <c r="N79" s="168">
        <f>VLOOKUP($B79,[4]INPUT_TTCE_Output!$B$10:$G$222,5,0)</f>
        <v>198262.49999999901</v>
      </c>
      <c r="O79" s="167">
        <f t="shared" si="5"/>
        <v>31596.211653490907</v>
      </c>
      <c r="P79" s="168">
        <f>VLOOKUP($B79,[4]INPUT_TTCE_Output!$B$10:$G$222,6,0)</f>
        <v>329268.75</v>
      </c>
      <c r="R79" s="187" t="e">
        <f>C79/'[4]INPUT_SPI-M Combined'!M80</f>
        <v>#VALUE!</v>
      </c>
      <c r="S79" s="187" t="e">
        <f>D79/'[4]INPUT_SPI-M Combined'!L80</f>
        <v>#VALUE!</v>
      </c>
      <c r="T79" s="187" t="e">
        <f>E79/'[4]INPUT_SPI-M Combined'!Q80</f>
        <v>#VALUE!</v>
      </c>
      <c r="U79" s="188" t="e">
        <f>(C79-C78)/$C$11-('[4]INPUT_SPI-M Combined'!M73-'[4]INPUT_SPI-M Combined'!M72)</f>
        <v>#VALUE!</v>
      </c>
      <c r="V79" s="188" t="e">
        <f>(D79-D78)/$C$11-('[4]INPUT_SPI-M Combined'!L73-'[4]INPUT_SPI-M Combined'!L72)</f>
        <v>#VALUE!</v>
      </c>
      <c r="W79" s="188" t="e">
        <f>(E79-E78)/$C$11-('[4]INPUT_SPI-M Combined'!Q73-'[4]INPUT_SPI-M Combined'!Q72)</f>
        <v>#VALUE!</v>
      </c>
    </row>
    <row r="80" spans="2:23">
      <c r="B80" s="166">
        <v>44200</v>
      </c>
      <c r="C80" s="186" t="str">
        <f>IFERROR(C79+(INDEX('[4]INPUT_SPI-M Combined'!M$5:M$50,MATCH(B80,'[4]INPUT_SPI-M Combined'!$R$5:$R$50,0))-INDEX('[4]INPUT_SPI-M Combined'!M$5:M$50,MATCH(B79,'[4]INPUT_SPI-M Combined'!$R$5:$R$50,0)))*$C$11,"")</f>
        <v/>
      </c>
      <c r="D80" s="186" t="str">
        <f>IFERROR(D79+(INDEX('[4]INPUT_SPI-M Combined'!O$5:O$50,MATCH(B80,'[4]INPUT_SPI-M Combined'!$R$5:$R$50,0))-INDEX('[4]INPUT_SPI-M Combined'!O$5:O$50,MATCH(B79,'[4]INPUT_SPI-M Combined'!$R$5:$R$50,0)))*$C$11,"")</f>
        <v/>
      </c>
      <c r="E80" s="186" t="str">
        <f>IFERROR(E79+(INDEX('[4]INPUT_SPI-M Combined'!Q$5:Q$50,MATCH(B80,'[4]INPUT_SPI-M Combined'!$R$5:$R$50,0))-INDEX('[4]INPUT_SPI-M Combined'!Q$5:Q$50,MATCH(B79,'[4]INPUT_SPI-M Combined'!$R$5:$R$50,0)))*$C$11,"")</f>
        <v/>
      </c>
      <c r="F80" s="167" t="str">
        <f>_xlfn.IFNA(INDEX([4]INPUT_RWCS!$D$10:$D$49,MATCH(B80,RWCS_Date,0))*$C$11,"")</f>
        <v/>
      </c>
      <c r="G80" s="167">
        <f t="shared" si="6"/>
        <v>17957.513795918367</v>
      </c>
      <c r="H80" s="167">
        <f t="shared" si="7"/>
        <v>24468.338429545212</v>
      </c>
      <c r="I80" s="167">
        <f t="shared" si="9"/>
        <v>28102.309728185806</v>
      </c>
      <c r="J80" s="167">
        <f t="shared" si="8"/>
        <v>31091.068433234912</v>
      </c>
      <c r="K80" s="167">
        <f t="shared" ref="K80:K143" si="10">_xlfn.IFS(C80&lt;&gt;"",C80,NOT(ISNA(H80)),H80,NOT(ISERROR($G80)),$G80)</f>
        <v>24468.338429545212</v>
      </c>
      <c r="L80" s="168">
        <f>VLOOKUP($B80,[4]INPUT_TTCE_Output!$B$10:$G$222,4,0)</f>
        <v>73312.499999999898</v>
      </c>
      <c r="M80" s="167">
        <f t="shared" ref="M80:M143" si="11">_xlfn.IFS(D80&lt;&gt;"",D80,NOT(ISNA(I80)),I80,NOT(ISERROR(G80)),G80)</f>
        <v>28102.309728185806</v>
      </c>
      <c r="N80" s="168">
        <f>VLOOKUP($B80,[4]INPUT_TTCE_Output!$B$10:$G$222,5,0)</f>
        <v>217307.8125</v>
      </c>
      <c r="O80" s="167">
        <f t="shared" ref="O80:O143" si="12">_xlfn.IFS(E80&lt;&gt;"",E80,NOT(ISNA(J80)),J80,NOT(ISERROR($G80)),$G80)</f>
        <v>31091.068433234912</v>
      </c>
      <c r="P80" s="168">
        <f>VLOOKUP($B80,[4]INPUT_TTCE_Output!$B$10:$G$222,6,0)</f>
        <v>361303.125</v>
      </c>
      <c r="R80" s="187" t="e">
        <f>C80/'[4]INPUT_SPI-M Combined'!M81</f>
        <v>#VALUE!</v>
      </c>
      <c r="S80" s="187" t="e">
        <f>D80/'[4]INPUT_SPI-M Combined'!L81</f>
        <v>#VALUE!</v>
      </c>
      <c r="T80" s="187" t="e">
        <f>E80/'[4]INPUT_SPI-M Combined'!Q81</f>
        <v>#VALUE!</v>
      </c>
      <c r="U80" s="188" t="e">
        <f>(C80-C79)/$C$11-('[4]INPUT_SPI-M Combined'!M74-'[4]INPUT_SPI-M Combined'!M73)</f>
        <v>#VALUE!</v>
      </c>
      <c r="V80" s="188" t="e">
        <f>(D80-D79)/$C$11-('[4]INPUT_SPI-M Combined'!L74-'[4]INPUT_SPI-M Combined'!L73)</f>
        <v>#VALUE!</v>
      </c>
      <c r="W80" s="188" t="e">
        <f>(E80-E79)/$C$11-('[4]INPUT_SPI-M Combined'!Q74-'[4]INPUT_SPI-M Combined'!Q73)</f>
        <v>#VALUE!</v>
      </c>
    </row>
    <row r="81" spans="2:23">
      <c r="B81" s="166">
        <v>44201</v>
      </c>
      <c r="C81" s="186" t="str">
        <f>IFERROR(C80+(INDEX('[4]INPUT_SPI-M Combined'!M$5:M$50,MATCH(B81,'[4]INPUT_SPI-M Combined'!$R$5:$R$50,0))-INDEX('[4]INPUT_SPI-M Combined'!M$5:M$50,MATCH(B80,'[4]INPUT_SPI-M Combined'!$R$5:$R$50,0)))*$C$11,"")</f>
        <v/>
      </c>
      <c r="D81" s="186" t="str">
        <f>IFERROR(D80+(INDEX('[4]INPUT_SPI-M Combined'!O$5:O$50,MATCH(B81,'[4]INPUT_SPI-M Combined'!$R$5:$R$50,0))-INDEX('[4]INPUT_SPI-M Combined'!O$5:O$50,MATCH(B80,'[4]INPUT_SPI-M Combined'!$R$5:$R$50,0)))*$C$11,"")</f>
        <v/>
      </c>
      <c r="E81" s="186" t="str">
        <f>IFERROR(E80+(INDEX('[4]INPUT_SPI-M Combined'!Q$5:Q$50,MATCH(B81,'[4]INPUT_SPI-M Combined'!$R$5:$R$50,0))-INDEX('[4]INPUT_SPI-M Combined'!Q$5:Q$50,MATCH(B80,'[4]INPUT_SPI-M Combined'!$R$5:$R$50,0)))*$C$11,"")</f>
        <v/>
      </c>
      <c r="F81" s="167" t="str">
        <f>_xlfn.IFNA(INDEX([4]INPUT_RWCS!$D$10:$D$49,MATCH(B81,RWCS_Date,0))*$C$11,"")</f>
        <v/>
      </c>
      <c r="G81" s="167">
        <f t="shared" si="6"/>
        <v>17957.513795918367</v>
      </c>
      <c r="H81" s="167">
        <f t="shared" si="7"/>
        <v>24251.139992058328</v>
      </c>
      <c r="I81" s="167">
        <f t="shared" si="9"/>
        <v>27727.112538584115</v>
      </c>
      <c r="J81" s="167">
        <f t="shared" si="8"/>
        <v>30585.925212978909</v>
      </c>
      <c r="K81" s="167">
        <f t="shared" si="10"/>
        <v>24251.139992058328</v>
      </c>
      <c r="L81" s="168">
        <f>VLOOKUP($B81,[4]INPUT_TTCE_Output!$B$10:$G$222,4,0)</f>
        <v>79368.749999999898</v>
      </c>
      <c r="M81" s="167">
        <f t="shared" si="11"/>
        <v>27727.112538584115</v>
      </c>
      <c r="N81" s="168">
        <f>VLOOKUP($B81,[4]INPUT_TTCE_Output!$B$10:$G$222,5,0)</f>
        <v>236353.12499999901</v>
      </c>
      <c r="O81" s="167">
        <f t="shared" si="12"/>
        <v>30585.925212978909</v>
      </c>
      <c r="P81" s="168">
        <f>VLOOKUP($B81,[4]INPUT_TTCE_Output!$B$10:$G$222,6,0)</f>
        <v>393337.5</v>
      </c>
      <c r="R81" s="187" t="e">
        <f>C81/'[4]INPUT_SPI-M Combined'!M82</f>
        <v>#VALUE!</v>
      </c>
      <c r="S81" s="187" t="e">
        <f>D81/'[4]INPUT_SPI-M Combined'!L82</f>
        <v>#VALUE!</v>
      </c>
      <c r="T81" s="187" t="e">
        <f>E81/'[4]INPUT_SPI-M Combined'!Q82</f>
        <v>#VALUE!</v>
      </c>
      <c r="U81" s="188" t="e">
        <f>(C81-C80)/$C$11-('[4]INPUT_SPI-M Combined'!M75-'[4]INPUT_SPI-M Combined'!M74)</f>
        <v>#VALUE!</v>
      </c>
      <c r="V81" s="188" t="e">
        <f>(D81-D80)/$C$11-('[4]INPUT_SPI-M Combined'!L75-'[4]INPUT_SPI-M Combined'!L74)</f>
        <v>#VALUE!</v>
      </c>
      <c r="W81" s="188" t="e">
        <f>(E81-E80)/$C$11-('[4]INPUT_SPI-M Combined'!Q75-'[4]INPUT_SPI-M Combined'!Q74)</f>
        <v>#VALUE!</v>
      </c>
    </row>
    <row r="82" spans="2:23">
      <c r="B82" s="166">
        <v>44202</v>
      </c>
      <c r="C82" s="186" t="str">
        <f>IFERROR(C81+(INDEX('[4]INPUT_SPI-M Combined'!M$5:M$50,MATCH(B82,'[4]INPUT_SPI-M Combined'!$R$5:$R$50,0))-INDEX('[4]INPUT_SPI-M Combined'!M$5:M$50,MATCH(B81,'[4]INPUT_SPI-M Combined'!$R$5:$R$50,0)))*$C$11,"")</f>
        <v/>
      </c>
      <c r="D82" s="186" t="str">
        <f>IFERROR(D81+(INDEX('[4]INPUT_SPI-M Combined'!O$5:O$50,MATCH(B82,'[4]INPUT_SPI-M Combined'!$R$5:$R$50,0))-INDEX('[4]INPUT_SPI-M Combined'!O$5:O$50,MATCH(B81,'[4]INPUT_SPI-M Combined'!$R$5:$R$50,0)))*$C$11,"")</f>
        <v/>
      </c>
      <c r="E82" s="186" t="str">
        <f>IFERROR(E81+(INDEX('[4]INPUT_SPI-M Combined'!Q$5:Q$50,MATCH(B82,'[4]INPUT_SPI-M Combined'!$R$5:$R$50,0))-INDEX('[4]INPUT_SPI-M Combined'!Q$5:Q$50,MATCH(B81,'[4]INPUT_SPI-M Combined'!$R$5:$R$50,0)))*$C$11,"")</f>
        <v/>
      </c>
      <c r="F82" s="167">
        <f>_xlfn.IFNA(INDEX([4]INPUT_RWCS!$D$10:$D$49,MATCH(B82,RWCS_Date,0))*$C$11,"")</f>
        <v>131280.85028571426</v>
      </c>
      <c r="G82" s="167">
        <f t="shared" si="6"/>
        <v>18754.407183673466</v>
      </c>
      <c r="H82" s="167">
        <f t="shared" si="7"/>
        <v>24033.941554571447</v>
      </c>
      <c r="I82" s="167">
        <f t="shared" si="9"/>
        <v>27351.915348982428</v>
      </c>
      <c r="J82" s="167">
        <f t="shared" si="8"/>
        <v>30080.781992722914</v>
      </c>
      <c r="K82" s="167">
        <f t="shared" si="10"/>
        <v>24033.941554571447</v>
      </c>
      <c r="L82" s="168">
        <f>VLOOKUP($B82,[4]INPUT_TTCE_Output!$B$10:$G$222,4,0)</f>
        <v>85424.999999999898</v>
      </c>
      <c r="M82" s="167">
        <f t="shared" si="11"/>
        <v>27351.915348982428</v>
      </c>
      <c r="N82" s="168">
        <f>VLOOKUP($B82,[4]INPUT_TTCE_Output!$B$10:$G$222,5,0)</f>
        <v>255398.4375</v>
      </c>
      <c r="O82" s="167">
        <f t="shared" si="12"/>
        <v>30080.781992722914</v>
      </c>
      <c r="P82" s="168">
        <f>VLOOKUP($B82,[4]INPUT_TTCE_Output!$B$10:$G$222,6,0)</f>
        <v>425371.875</v>
      </c>
      <c r="R82" s="187" t="e">
        <f>C82/'[4]INPUT_SPI-M Combined'!M83</f>
        <v>#VALUE!</v>
      </c>
      <c r="S82" s="187" t="e">
        <f>D82/'[4]INPUT_SPI-M Combined'!L83</f>
        <v>#VALUE!</v>
      </c>
      <c r="T82" s="187" t="e">
        <f>E82/'[4]INPUT_SPI-M Combined'!Q83</f>
        <v>#VALUE!</v>
      </c>
      <c r="U82" s="188" t="e">
        <f>(C82-C81)/$C$11-('[4]INPUT_SPI-M Combined'!M76-'[4]INPUT_SPI-M Combined'!M75)</f>
        <v>#VALUE!</v>
      </c>
      <c r="V82" s="188" t="e">
        <f>(D82-D81)/$C$11-('[4]INPUT_SPI-M Combined'!L76-'[4]INPUT_SPI-M Combined'!L75)</f>
        <v>#VALUE!</v>
      </c>
      <c r="W82" s="188" t="e">
        <f>(E82-E81)/$C$11-('[4]INPUT_SPI-M Combined'!Q76-'[4]INPUT_SPI-M Combined'!Q75)</f>
        <v>#VALUE!</v>
      </c>
    </row>
    <row r="83" spans="2:23">
      <c r="B83" s="166">
        <v>44203</v>
      </c>
      <c r="C83" s="186" t="str">
        <f>IFERROR(C82+(INDEX('[4]INPUT_SPI-M Combined'!M$5:M$50,MATCH(B83,'[4]INPUT_SPI-M Combined'!$R$5:$R$50,0))-INDEX('[4]INPUT_SPI-M Combined'!M$5:M$50,MATCH(B82,'[4]INPUT_SPI-M Combined'!$R$5:$R$50,0)))*$C$11,"")</f>
        <v/>
      </c>
      <c r="D83" s="186" t="str">
        <f>IFERROR(D82+(INDEX('[4]INPUT_SPI-M Combined'!O$5:O$50,MATCH(B83,'[4]INPUT_SPI-M Combined'!$R$5:$R$50,0))-INDEX('[4]INPUT_SPI-M Combined'!O$5:O$50,MATCH(B82,'[4]INPUT_SPI-M Combined'!$R$5:$R$50,0)))*$C$11,"")</f>
        <v/>
      </c>
      <c r="E83" s="186" t="str">
        <f>IFERROR(E82+(INDEX('[4]INPUT_SPI-M Combined'!Q$5:Q$50,MATCH(B83,'[4]INPUT_SPI-M Combined'!$R$5:$R$50,0))-INDEX('[4]INPUT_SPI-M Combined'!Q$5:Q$50,MATCH(B82,'[4]INPUT_SPI-M Combined'!$R$5:$R$50,0)))*$C$11,"")</f>
        <v/>
      </c>
      <c r="F83" s="167" t="str">
        <f>_xlfn.IFNA(INDEX([4]INPUT_RWCS!$D$10:$D$49,MATCH(B83,RWCS_Date,0))*$C$11,"")</f>
        <v/>
      </c>
      <c r="G83" s="167">
        <f t="shared" ref="G83:G146" si="13">IF(F83="",--G82,F83/7)</f>
        <v>18754.407183673466</v>
      </c>
      <c r="H83" s="167">
        <f t="shared" si="7"/>
        <v>23816.743117084567</v>
      </c>
      <c r="I83" s="167">
        <f t="shared" si="9"/>
        <v>26976.718159380736</v>
      </c>
      <c r="J83" s="167">
        <f t="shared" si="8"/>
        <v>29575.638772466915</v>
      </c>
      <c r="K83" s="167">
        <f t="shared" si="10"/>
        <v>23816.743117084567</v>
      </c>
      <c r="L83" s="168">
        <f>VLOOKUP($B83,[4]INPUT_TTCE_Output!$B$10:$G$222,4,0)</f>
        <v>91481.249999999898</v>
      </c>
      <c r="M83" s="167">
        <f t="shared" si="11"/>
        <v>26976.718159380736</v>
      </c>
      <c r="N83" s="168">
        <f>VLOOKUP($B83,[4]INPUT_TTCE_Output!$B$10:$G$222,5,0)</f>
        <v>274443.75</v>
      </c>
      <c r="O83" s="167">
        <f t="shared" si="12"/>
        <v>29575.638772466915</v>
      </c>
      <c r="P83" s="168">
        <f>VLOOKUP($B83,[4]INPUT_TTCE_Output!$B$10:$G$222,6,0)</f>
        <v>457406.25</v>
      </c>
      <c r="R83" s="187" t="e">
        <f>C83/'[4]INPUT_SPI-M Combined'!M84</f>
        <v>#VALUE!</v>
      </c>
      <c r="S83" s="187" t="e">
        <f>D83/'[4]INPUT_SPI-M Combined'!L84</f>
        <v>#VALUE!</v>
      </c>
      <c r="T83" s="187" t="e">
        <f>E83/'[4]INPUT_SPI-M Combined'!Q84</f>
        <v>#VALUE!</v>
      </c>
      <c r="U83" s="188" t="e">
        <f>(C83-C82)/$C$11-('[4]INPUT_SPI-M Combined'!M77-'[4]INPUT_SPI-M Combined'!M76)</f>
        <v>#VALUE!</v>
      </c>
      <c r="V83" s="188" t="e">
        <f>(D83-D82)/$C$11-('[4]INPUT_SPI-M Combined'!L77-'[4]INPUT_SPI-M Combined'!L76)</f>
        <v>#VALUE!</v>
      </c>
      <c r="W83" s="188" t="e">
        <f>(E83-E82)/$C$11-('[4]INPUT_SPI-M Combined'!Q77-'[4]INPUT_SPI-M Combined'!Q76)</f>
        <v>#VALUE!</v>
      </c>
    </row>
    <row r="84" spans="2:23">
      <c r="B84" s="166">
        <v>44204</v>
      </c>
      <c r="C84" s="186" t="str">
        <f>IFERROR(C83+(INDEX('[4]INPUT_SPI-M Combined'!M$5:M$50,MATCH(B84,'[4]INPUT_SPI-M Combined'!$R$5:$R$50,0))-INDEX('[4]INPUT_SPI-M Combined'!M$5:M$50,MATCH(B83,'[4]INPUT_SPI-M Combined'!$R$5:$R$50,0)))*$C$11,"")</f>
        <v/>
      </c>
      <c r="D84" s="186" t="str">
        <f>IFERROR(D83+(INDEX('[4]INPUT_SPI-M Combined'!O$5:O$50,MATCH(B84,'[4]INPUT_SPI-M Combined'!$R$5:$R$50,0))-INDEX('[4]INPUT_SPI-M Combined'!O$5:O$50,MATCH(B83,'[4]INPUT_SPI-M Combined'!$R$5:$R$50,0)))*$C$11,"")</f>
        <v/>
      </c>
      <c r="E84" s="186" t="str">
        <f>IFERROR(E83+(INDEX('[4]INPUT_SPI-M Combined'!Q$5:Q$50,MATCH(B84,'[4]INPUT_SPI-M Combined'!$R$5:$R$50,0))-INDEX('[4]INPUT_SPI-M Combined'!Q$5:Q$50,MATCH(B83,'[4]INPUT_SPI-M Combined'!$R$5:$R$50,0)))*$C$11,"")</f>
        <v/>
      </c>
      <c r="F84" s="167" t="str">
        <f>_xlfn.IFNA(INDEX([4]INPUT_RWCS!$D$10:$D$49,MATCH(B84,RWCS_Date,0))*$C$11,"")</f>
        <v/>
      </c>
      <c r="G84" s="167">
        <f t="shared" si="13"/>
        <v>18754.407183673466</v>
      </c>
      <c r="H84" s="167">
        <f t="shared" si="7"/>
        <v>23599.544679597682</v>
      </c>
      <c r="I84" s="167">
        <f t="shared" si="9"/>
        <v>26601.520969779049</v>
      </c>
      <c r="J84" s="167">
        <f t="shared" si="8"/>
        <v>29070.495552210916</v>
      </c>
      <c r="K84" s="167">
        <f t="shared" si="10"/>
        <v>23599.544679597682</v>
      </c>
      <c r="L84" s="168">
        <f>VLOOKUP($B84,[4]INPUT_TTCE_Output!$B$10:$G$222,4,0)</f>
        <v>92278.124999999898</v>
      </c>
      <c r="M84" s="167">
        <f t="shared" si="11"/>
        <v>26601.520969779049</v>
      </c>
      <c r="N84" s="168">
        <f>VLOOKUP($B84,[4]INPUT_TTCE_Output!$B$10:$G$222,5,0)</f>
        <v>289345.3125</v>
      </c>
      <c r="O84" s="167">
        <f t="shared" si="12"/>
        <v>29070.495552210916</v>
      </c>
      <c r="P84" s="168">
        <f>VLOOKUP($B84,[4]INPUT_TTCE_Output!$B$10:$G$222,6,0)</f>
        <v>486412.49999999901</v>
      </c>
      <c r="R84" s="187" t="e">
        <f>C84/'[4]INPUT_SPI-M Combined'!M85</f>
        <v>#VALUE!</v>
      </c>
      <c r="S84" s="187" t="e">
        <f>D84/'[4]INPUT_SPI-M Combined'!L85</f>
        <v>#VALUE!</v>
      </c>
      <c r="T84" s="187" t="e">
        <f>E84/'[4]INPUT_SPI-M Combined'!Q85</f>
        <v>#VALUE!</v>
      </c>
      <c r="U84" s="188" t="e">
        <f>(C84-C83)/$C$11-('[4]INPUT_SPI-M Combined'!M78-'[4]INPUT_SPI-M Combined'!M77)</f>
        <v>#VALUE!</v>
      </c>
      <c r="V84" s="188" t="e">
        <f>(D84-D83)/$C$11-('[4]INPUT_SPI-M Combined'!L78-'[4]INPUT_SPI-M Combined'!L77)</f>
        <v>#VALUE!</v>
      </c>
      <c r="W84" s="188" t="e">
        <f>(E84-E83)/$C$11-('[4]INPUT_SPI-M Combined'!Q78-'[4]INPUT_SPI-M Combined'!Q77)</f>
        <v>#VALUE!</v>
      </c>
    </row>
    <row r="85" spans="2:23">
      <c r="B85" s="166">
        <v>44205</v>
      </c>
      <c r="C85" s="186" t="str">
        <f>IFERROR(C84+(INDEX('[4]INPUT_SPI-M Combined'!M$5:M$50,MATCH(B85,'[4]INPUT_SPI-M Combined'!$R$5:$R$50,0))-INDEX('[4]INPUT_SPI-M Combined'!M$5:M$50,MATCH(B84,'[4]INPUT_SPI-M Combined'!$R$5:$R$50,0)))*$C$11,"")</f>
        <v/>
      </c>
      <c r="D85" s="186" t="str">
        <f>IFERROR(D84+(INDEX('[4]INPUT_SPI-M Combined'!O$5:O$50,MATCH(B85,'[4]INPUT_SPI-M Combined'!$R$5:$R$50,0))-INDEX('[4]INPUT_SPI-M Combined'!O$5:O$50,MATCH(B84,'[4]INPUT_SPI-M Combined'!$R$5:$R$50,0)))*$C$11,"")</f>
        <v/>
      </c>
      <c r="E85" s="186" t="str">
        <f>IFERROR(E84+(INDEX('[4]INPUT_SPI-M Combined'!Q$5:Q$50,MATCH(B85,'[4]INPUT_SPI-M Combined'!$R$5:$R$50,0))-INDEX('[4]INPUT_SPI-M Combined'!Q$5:Q$50,MATCH(B84,'[4]INPUT_SPI-M Combined'!$R$5:$R$50,0)))*$C$11,"")</f>
        <v/>
      </c>
      <c r="F85" s="167" t="str">
        <f>_xlfn.IFNA(INDEX([4]INPUT_RWCS!$D$10:$D$49,MATCH(B85,RWCS_Date,0))*$C$11,"")</f>
        <v/>
      </c>
      <c r="G85" s="167">
        <f t="shared" si="13"/>
        <v>18754.407183673466</v>
      </c>
      <c r="H85" s="167">
        <f t="shared" si="7"/>
        <v>23382.346242110802</v>
      </c>
      <c r="I85" s="167">
        <f t="shared" si="9"/>
        <v>26226.323780177358</v>
      </c>
      <c r="J85" s="167">
        <f t="shared" si="8"/>
        <v>28565.352331954913</v>
      </c>
      <c r="K85" s="167">
        <f t="shared" si="10"/>
        <v>23382.346242110802</v>
      </c>
      <c r="L85" s="168">
        <f>VLOOKUP($B85,[4]INPUT_TTCE_Output!$B$10:$G$222,4,0)</f>
        <v>93074.999999999898</v>
      </c>
      <c r="M85" s="167">
        <f t="shared" si="11"/>
        <v>26226.323780177358</v>
      </c>
      <c r="N85" s="168">
        <f>VLOOKUP($B85,[4]INPUT_TTCE_Output!$B$10:$G$222,5,0)</f>
        <v>304246.87499999901</v>
      </c>
      <c r="O85" s="167">
        <f t="shared" si="12"/>
        <v>28565.352331954913</v>
      </c>
      <c r="P85" s="168">
        <f>VLOOKUP($B85,[4]INPUT_TTCE_Output!$B$10:$G$222,6,0)</f>
        <v>515418.74999999901</v>
      </c>
      <c r="R85" s="187" t="e">
        <f>C85/'[4]INPUT_SPI-M Combined'!M86</f>
        <v>#VALUE!</v>
      </c>
      <c r="S85" s="187" t="e">
        <f>D85/'[4]INPUT_SPI-M Combined'!L86</f>
        <v>#VALUE!</v>
      </c>
      <c r="T85" s="187" t="e">
        <f>E85/'[4]INPUT_SPI-M Combined'!Q86</f>
        <v>#VALUE!</v>
      </c>
      <c r="U85" s="188" t="e">
        <f>(C85-C84)/$C$11-('[4]INPUT_SPI-M Combined'!M79-'[4]INPUT_SPI-M Combined'!M78)</f>
        <v>#VALUE!</v>
      </c>
      <c r="V85" s="188" t="e">
        <f>(D85-D84)/$C$11-('[4]INPUT_SPI-M Combined'!L79-'[4]INPUT_SPI-M Combined'!L78)</f>
        <v>#VALUE!</v>
      </c>
      <c r="W85" s="188" t="e">
        <f>(E85-E84)/$C$11-('[4]INPUT_SPI-M Combined'!Q79-'[4]INPUT_SPI-M Combined'!Q78)</f>
        <v>#VALUE!</v>
      </c>
    </row>
    <row r="86" spans="2:23">
      <c r="B86" s="166">
        <v>44206</v>
      </c>
      <c r="C86" s="186" t="str">
        <f>IFERROR(C85+(INDEX('[4]INPUT_SPI-M Combined'!M$5:M$50,MATCH(B86,'[4]INPUT_SPI-M Combined'!$R$5:$R$50,0))-INDEX('[4]INPUT_SPI-M Combined'!M$5:M$50,MATCH(B85,'[4]INPUT_SPI-M Combined'!$R$5:$R$50,0)))*$C$11,"")</f>
        <v/>
      </c>
      <c r="D86" s="186" t="str">
        <f>IFERROR(D85+(INDEX('[4]INPUT_SPI-M Combined'!O$5:O$50,MATCH(B86,'[4]INPUT_SPI-M Combined'!$R$5:$R$50,0))-INDEX('[4]INPUT_SPI-M Combined'!O$5:O$50,MATCH(B85,'[4]INPUT_SPI-M Combined'!$R$5:$R$50,0)))*$C$11,"")</f>
        <v/>
      </c>
      <c r="E86" s="186" t="str">
        <f>IFERROR(E85+(INDEX('[4]INPUT_SPI-M Combined'!Q$5:Q$50,MATCH(B86,'[4]INPUT_SPI-M Combined'!$R$5:$R$50,0))-INDEX('[4]INPUT_SPI-M Combined'!Q$5:Q$50,MATCH(B85,'[4]INPUT_SPI-M Combined'!$R$5:$R$50,0)))*$C$11,"")</f>
        <v/>
      </c>
      <c r="F86" s="167" t="str">
        <f>_xlfn.IFNA(INDEX([4]INPUT_RWCS!$D$10:$D$49,MATCH(B86,RWCS_Date,0))*$C$11,"")</f>
        <v/>
      </c>
      <c r="G86" s="167">
        <f t="shared" si="13"/>
        <v>18754.407183673466</v>
      </c>
      <c r="H86" s="167">
        <f t="shared" si="7"/>
        <v>23165.147804623921</v>
      </c>
      <c r="I86" s="167">
        <f t="shared" si="9"/>
        <v>25851.126590575666</v>
      </c>
      <c r="J86" s="167">
        <f t="shared" si="8"/>
        <v>28060.209111698914</v>
      </c>
      <c r="K86" s="167">
        <f t="shared" si="10"/>
        <v>23165.147804623921</v>
      </c>
      <c r="L86" s="168">
        <f>VLOOKUP($B86,[4]INPUT_TTCE_Output!$B$10:$G$222,4,0)</f>
        <v>93871.874999999898</v>
      </c>
      <c r="M86" s="167">
        <f t="shared" si="11"/>
        <v>25851.126590575666</v>
      </c>
      <c r="N86" s="168">
        <f>VLOOKUP($B86,[4]INPUT_TTCE_Output!$B$10:$G$222,5,0)</f>
        <v>319148.43749999901</v>
      </c>
      <c r="O86" s="167">
        <f t="shared" si="12"/>
        <v>28060.209111698914</v>
      </c>
      <c r="P86" s="168">
        <f>VLOOKUP($B86,[4]INPUT_TTCE_Output!$B$10:$G$222,6,0)</f>
        <v>544425</v>
      </c>
      <c r="R86" s="187" t="e">
        <f>C86/'[4]INPUT_SPI-M Combined'!M87</f>
        <v>#VALUE!</v>
      </c>
      <c r="S86" s="187" t="e">
        <f>D86/'[4]INPUT_SPI-M Combined'!L87</f>
        <v>#VALUE!</v>
      </c>
      <c r="T86" s="187" t="e">
        <f>E86/'[4]INPUT_SPI-M Combined'!Q87</f>
        <v>#VALUE!</v>
      </c>
      <c r="U86" s="188" t="e">
        <f>(C86-C85)/$C$11-('[4]INPUT_SPI-M Combined'!M80-'[4]INPUT_SPI-M Combined'!M79)</f>
        <v>#VALUE!</v>
      </c>
      <c r="V86" s="188" t="e">
        <f>(D86-D85)/$C$11-('[4]INPUT_SPI-M Combined'!L80-'[4]INPUT_SPI-M Combined'!L79)</f>
        <v>#VALUE!</v>
      </c>
      <c r="W86" s="188" t="e">
        <f>(E86-E85)/$C$11-('[4]INPUT_SPI-M Combined'!Q80-'[4]INPUT_SPI-M Combined'!Q79)</f>
        <v>#VALUE!</v>
      </c>
    </row>
    <row r="87" spans="2:23">
      <c r="B87" s="166">
        <v>44207</v>
      </c>
      <c r="C87" s="186" t="str">
        <f>IFERROR(C86+(INDEX('[4]INPUT_SPI-M Combined'!M$5:M$50,MATCH(B87,'[4]INPUT_SPI-M Combined'!$R$5:$R$50,0))-INDEX('[4]INPUT_SPI-M Combined'!M$5:M$50,MATCH(B86,'[4]INPUT_SPI-M Combined'!$R$5:$R$50,0)))*$C$11,"")</f>
        <v/>
      </c>
      <c r="D87" s="186" t="str">
        <f>IFERROR(D86+(INDEX('[4]INPUT_SPI-M Combined'!O$5:O$50,MATCH(B87,'[4]INPUT_SPI-M Combined'!$R$5:$R$50,0))-INDEX('[4]INPUT_SPI-M Combined'!O$5:O$50,MATCH(B86,'[4]INPUT_SPI-M Combined'!$R$5:$R$50,0)))*$C$11,"")</f>
        <v/>
      </c>
      <c r="E87" s="186" t="str">
        <f>IFERROR(E86+(INDEX('[4]INPUT_SPI-M Combined'!Q$5:Q$50,MATCH(B87,'[4]INPUT_SPI-M Combined'!$R$5:$R$50,0))-INDEX('[4]INPUT_SPI-M Combined'!Q$5:Q$50,MATCH(B86,'[4]INPUT_SPI-M Combined'!$R$5:$R$50,0)))*$C$11,"")</f>
        <v/>
      </c>
      <c r="F87" s="167" t="str">
        <f>_xlfn.IFNA(INDEX([4]INPUT_RWCS!$D$10:$D$49,MATCH(B87,RWCS_Date,0))*$C$11,"")</f>
        <v/>
      </c>
      <c r="G87" s="167">
        <f t="shared" si="13"/>
        <v>18754.407183673466</v>
      </c>
      <c r="H87" s="167">
        <f t="shared" si="7"/>
        <v>22947.94936713704</v>
      </c>
      <c r="I87" s="167">
        <f t="shared" si="9"/>
        <v>25475.929400973975</v>
      </c>
      <c r="J87" s="167">
        <f t="shared" si="8"/>
        <v>27555.065891442915</v>
      </c>
      <c r="K87" s="167">
        <f t="shared" si="10"/>
        <v>22947.94936713704</v>
      </c>
      <c r="L87" s="168">
        <f>VLOOKUP($B87,[4]INPUT_TTCE_Output!$B$10:$G$222,4,0)</f>
        <v>94668.749999999898</v>
      </c>
      <c r="M87" s="167">
        <f t="shared" si="11"/>
        <v>25475.929400973975</v>
      </c>
      <c r="N87" s="168">
        <f>VLOOKUP($B87,[4]INPUT_TTCE_Output!$B$10:$G$222,5,0)</f>
        <v>334050</v>
      </c>
      <c r="O87" s="167">
        <f t="shared" si="12"/>
        <v>27555.065891442915</v>
      </c>
      <c r="P87" s="168">
        <f>VLOOKUP($B87,[4]INPUT_TTCE_Output!$B$10:$G$222,6,0)</f>
        <v>573431.25</v>
      </c>
      <c r="R87" s="187" t="e">
        <f>C87/'[4]INPUT_SPI-M Combined'!M88</f>
        <v>#VALUE!</v>
      </c>
      <c r="S87" s="187" t="e">
        <f>D87/'[4]INPUT_SPI-M Combined'!L88</f>
        <v>#VALUE!</v>
      </c>
      <c r="T87" s="187" t="e">
        <f>E87/'[4]INPUT_SPI-M Combined'!Q88</f>
        <v>#VALUE!</v>
      </c>
      <c r="U87" s="188" t="e">
        <f>(C87-C86)/$C$11-('[4]INPUT_SPI-M Combined'!M81-'[4]INPUT_SPI-M Combined'!M80)</f>
        <v>#VALUE!</v>
      </c>
      <c r="V87" s="188" t="e">
        <f>(D87-D86)/$C$11-('[4]INPUT_SPI-M Combined'!L81-'[4]INPUT_SPI-M Combined'!L80)</f>
        <v>#VALUE!</v>
      </c>
      <c r="W87" s="188" t="e">
        <f>(E87-E86)/$C$11-('[4]INPUT_SPI-M Combined'!Q81-'[4]INPUT_SPI-M Combined'!Q80)</f>
        <v>#VALUE!</v>
      </c>
    </row>
    <row r="88" spans="2:23">
      <c r="B88" s="166">
        <v>44208</v>
      </c>
      <c r="C88" s="186" t="str">
        <f>IFERROR(C87+(INDEX('[4]INPUT_SPI-M Combined'!M$5:M$50,MATCH(B88,'[4]INPUT_SPI-M Combined'!$R$5:$R$50,0))-INDEX('[4]INPUT_SPI-M Combined'!M$5:M$50,MATCH(B87,'[4]INPUT_SPI-M Combined'!$R$5:$R$50,0)))*$C$11,"")</f>
        <v/>
      </c>
      <c r="D88" s="186" t="str">
        <f>IFERROR(D87+(INDEX('[4]INPUT_SPI-M Combined'!O$5:O$50,MATCH(B88,'[4]INPUT_SPI-M Combined'!$R$5:$R$50,0))-INDEX('[4]INPUT_SPI-M Combined'!O$5:O$50,MATCH(B87,'[4]INPUT_SPI-M Combined'!$R$5:$R$50,0)))*$C$11,"")</f>
        <v/>
      </c>
      <c r="E88" s="186" t="str">
        <f>IFERROR(E87+(INDEX('[4]INPUT_SPI-M Combined'!Q$5:Q$50,MATCH(B88,'[4]INPUT_SPI-M Combined'!$R$5:$R$50,0))-INDEX('[4]INPUT_SPI-M Combined'!Q$5:Q$50,MATCH(B87,'[4]INPUT_SPI-M Combined'!$R$5:$R$50,0)))*$C$11,"")</f>
        <v/>
      </c>
      <c r="F88" s="167" t="str">
        <f>_xlfn.IFNA(INDEX([4]INPUT_RWCS!$D$10:$D$49,MATCH(B88,RWCS_Date,0))*$C$11,"")</f>
        <v/>
      </c>
      <c r="G88" s="167">
        <f t="shared" si="13"/>
        <v>18754.407183673466</v>
      </c>
      <c r="H88" s="167">
        <f t="shared" si="7"/>
        <v>22730.750929650159</v>
      </c>
      <c r="I88" s="167">
        <f t="shared" si="9"/>
        <v>25100.732211372284</v>
      </c>
      <c r="J88" s="167">
        <f t="shared" si="8"/>
        <v>27049.92267118692</v>
      </c>
      <c r="K88" s="167">
        <f t="shared" si="10"/>
        <v>22730.750929650159</v>
      </c>
      <c r="L88" s="168">
        <f>VLOOKUP($B88,[4]INPUT_TTCE_Output!$B$10:$G$222,4,0)</f>
        <v>95465.624999999898</v>
      </c>
      <c r="M88" s="167">
        <f t="shared" si="11"/>
        <v>25100.732211372284</v>
      </c>
      <c r="N88" s="168">
        <f>VLOOKUP($B88,[4]INPUT_TTCE_Output!$B$10:$G$222,5,0)</f>
        <v>348951.5625</v>
      </c>
      <c r="O88" s="167">
        <f t="shared" si="12"/>
        <v>27049.92267118692</v>
      </c>
      <c r="P88" s="168">
        <f>VLOOKUP($B88,[4]INPUT_TTCE_Output!$B$10:$G$222,6,0)</f>
        <v>602437.5</v>
      </c>
      <c r="R88" s="187" t="e">
        <f>C88/'[4]INPUT_SPI-M Combined'!M89</f>
        <v>#VALUE!</v>
      </c>
      <c r="S88" s="187" t="e">
        <f>D88/'[4]INPUT_SPI-M Combined'!L89</f>
        <v>#VALUE!</v>
      </c>
      <c r="T88" s="187" t="e">
        <f>E88/'[4]INPUT_SPI-M Combined'!Q89</f>
        <v>#VALUE!</v>
      </c>
      <c r="U88" s="188" t="e">
        <f>(C88-C87)/$C$11-('[4]INPUT_SPI-M Combined'!M82-'[4]INPUT_SPI-M Combined'!M81)</f>
        <v>#VALUE!</v>
      </c>
      <c r="V88" s="188" t="e">
        <f>(D88-D87)/$C$11-('[4]INPUT_SPI-M Combined'!L82-'[4]INPUT_SPI-M Combined'!L81)</f>
        <v>#VALUE!</v>
      </c>
      <c r="W88" s="188" t="e">
        <f>(E88-E87)/$C$11-('[4]INPUT_SPI-M Combined'!Q82-'[4]INPUT_SPI-M Combined'!Q81)</f>
        <v>#VALUE!</v>
      </c>
    </row>
    <row r="89" spans="2:23">
      <c r="B89" s="166">
        <v>44209</v>
      </c>
      <c r="C89" s="186" t="str">
        <f>IFERROR(C88+(INDEX('[4]INPUT_SPI-M Combined'!M$5:M$50,MATCH(B89,'[4]INPUT_SPI-M Combined'!$R$5:$R$50,0))-INDEX('[4]INPUT_SPI-M Combined'!M$5:M$50,MATCH(B88,'[4]INPUT_SPI-M Combined'!$R$5:$R$50,0)))*$C$11,"")</f>
        <v/>
      </c>
      <c r="D89" s="186" t="str">
        <f>IFERROR(D88+(INDEX('[4]INPUT_SPI-M Combined'!O$5:O$50,MATCH(B89,'[4]INPUT_SPI-M Combined'!$R$5:$R$50,0))-INDEX('[4]INPUT_SPI-M Combined'!O$5:O$50,MATCH(B88,'[4]INPUT_SPI-M Combined'!$R$5:$R$50,0)))*$C$11,"")</f>
        <v/>
      </c>
      <c r="E89" s="186" t="str">
        <f>IFERROR(E88+(INDEX('[4]INPUT_SPI-M Combined'!Q$5:Q$50,MATCH(B89,'[4]INPUT_SPI-M Combined'!$R$5:$R$50,0))-INDEX('[4]INPUT_SPI-M Combined'!Q$5:Q$50,MATCH(B88,'[4]INPUT_SPI-M Combined'!$R$5:$R$50,0)))*$C$11,"")</f>
        <v/>
      </c>
      <c r="F89" s="167">
        <f>_xlfn.IFNA(INDEX([4]INPUT_RWCS!$D$10:$D$49,MATCH(B89,RWCS_Date,0))*$C$11,"")</f>
        <v>134728.49257142856</v>
      </c>
      <c r="G89" s="167">
        <f t="shared" si="13"/>
        <v>19246.927510204081</v>
      </c>
      <c r="H89" s="167">
        <f t="shared" si="7"/>
        <v>22513.552492163275</v>
      </c>
      <c r="I89" s="167">
        <f t="shared" si="9"/>
        <v>24725.535021770596</v>
      </c>
      <c r="J89" s="167">
        <f t="shared" si="8"/>
        <v>26544.779450930921</v>
      </c>
      <c r="K89" s="167">
        <f t="shared" si="10"/>
        <v>22513.552492163275</v>
      </c>
      <c r="L89" s="168">
        <f>VLOOKUP($B89,[4]INPUT_TTCE_Output!$B$10:$G$222,4,0)</f>
        <v>96262.499999999898</v>
      </c>
      <c r="M89" s="167">
        <f t="shared" si="11"/>
        <v>24725.535021770596</v>
      </c>
      <c r="N89" s="168">
        <f>VLOOKUP($B89,[4]INPUT_TTCE_Output!$B$10:$G$222,5,0)</f>
        <v>363853.125</v>
      </c>
      <c r="O89" s="167">
        <f t="shared" si="12"/>
        <v>26544.779450930921</v>
      </c>
      <c r="P89" s="168">
        <f>VLOOKUP($B89,[4]INPUT_TTCE_Output!$B$10:$G$222,6,0)</f>
        <v>631443.75</v>
      </c>
      <c r="R89" s="187" t="e">
        <f>C89/'[4]INPUT_SPI-M Combined'!M90</f>
        <v>#VALUE!</v>
      </c>
      <c r="S89" s="187" t="e">
        <f>D89/'[4]INPUT_SPI-M Combined'!L90</f>
        <v>#VALUE!</v>
      </c>
      <c r="T89" s="187" t="e">
        <f>E89/'[4]INPUT_SPI-M Combined'!Q90</f>
        <v>#VALUE!</v>
      </c>
      <c r="U89" s="188" t="e">
        <f>(C89-C88)/$C$11-('[4]INPUT_SPI-M Combined'!M83-'[4]INPUT_SPI-M Combined'!M82)</f>
        <v>#VALUE!</v>
      </c>
      <c r="V89" s="188" t="e">
        <f>(D89-D88)/$C$11-('[4]INPUT_SPI-M Combined'!L83-'[4]INPUT_SPI-M Combined'!L82)</f>
        <v>#VALUE!</v>
      </c>
      <c r="W89" s="188" t="e">
        <f>(E89-E88)/$C$11-('[4]INPUT_SPI-M Combined'!Q83-'[4]INPUT_SPI-M Combined'!Q82)</f>
        <v>#VALUE!</v>
      </c>
    </row>
    <row r="90" spans="2:23">
      <c r="B90" s="166">
        <v>44210</v>
      </c>
      <c r="C90" s="186" t="str">
        <f>IFERROR(C89+(INDEX('[4]INPUT_SPI-M Combined'!M$5:M$50,MATCH(B90,'[4]INPUT_SPI-M Combined'!$R$5:$R$50,0))-INDEX('[4]INPUT_SPI-M Combined'!M$5:M$50,MATCH(B89,'[4]INPUT_SPI-M Combined'!$R$5:$R$50,0)))*$C$11,"")</f>
        <v/>
      </c>
      <c r="D90" s="186" t="str">
        <f>IFERROR(D89+(INDEX('[4]INPUT_SPI-M Combined'!O$5:O$50,MATCH(B90,'[4]INPUT_SPI-M Combined'!$R$5:$R$50,0))-INDEX('[4]INPUT_SPI-M Combined'!O$5:O$50,MATCH(B89,'[4]INPUT_SPI-M Combined'!$R$5:$R$50,0)))*$C$11,"")</f>
        <v/>
      </c>
      <c r="E90" s="186" t="str">
        <f>IFERROR(E89+(INDEX('[4]INPUT_SPI-M Combined'!Q$5:Q$50,MATCH(B90,'[4]INPUT_SPI-M Combined'!$R$5:$R$50,0))-INDEX('[4]INPUT_SPI-M Combined'!Q$5:Q$50,MATCH(B89,'[4]INPUT_SPI-M Combined'!$R$5:$R$50,0)))*$C$11,"")</f>
        <v/>
      </c>
      <c r="F90" s="167" t="str">
        <f>_xlfn.IFNA(INDEX([4]INPUT_RWCS!$D$10:$D$49,MATCH(B90,RWCS_Date,0))*$C$11,"")</f>
        <v/>
      </c>
      <c r="G90" s="167">
        <f t="shared" si="13"/>
        <v>19246.927510204081</v>
      </c>
      <c r="H90" s="167">
        <f t="shared" si="7"/>
        <v>22296.354054676394</v>
      </c>
      <c r="I90" s="167">
        <f t="shared" si="9"/>
        <v>24350.337832168905</v>
      </c>
      <c r="J90" s="167">
        <f t="shared" si="8"/>
        <v>26039.636230674922</v>
      </c>
      <c r="K90" s="167">
        <f t="shared" si="10"/>
        <v>22296.354054676394</v>
      </c>
      <c r="L90" s="168">
        <f>VLOOKUP($B90,[4]INPUT_TTCE_Output!$B$10:$G$222,4,0)</f>
        <v>97059.374999999898</v>
      </c>
      <c r="M90" s="167">
        <f t="shared" si="11"/>
        <v>24350.337832168905</v>
      </c>
      <c r="N90" s="168">
        <f>VLOOKUP($B90,[4]INPUT_TTCE_Output!$B$10:$G$222,5,0)</f>
        <v>378754.6875</v>
      </c>
      <c r="O90" s="167">
        <f t="shared" si="12"/>
        <v>26039.636230674922</v>
      </c>
      <c r="P90" s="168">
        <f>VLOOKUP($B90,[4]INPUT_TTCE_Output!$B$10:$G$222,6,0)</f>
        <v>660450</v>
      </c>
      <c r="R90" s="187" t="e">
        <f>C90/'[4]INPUT_SPI-M Combined'!M91</f>
        <v>#VALUE!</v>
      </c>
      <c r="S90" s="187" t="e">
        <f>D90/'[4]INPUT_SPI-M Combined'!L91</f>
        <v>#VALUE!</v>
      </c>
      <c r="T90" s="187" t="e">
        <f>E90/'[4]INPUT_SPI-M Combined'!Q91</f>
        <v>#VALUE!</v>
      </c>
      <c r="U90" s="188" t="e">
        <f>(C90-C89)/$C$11-('[4]INPUT_SPI-M Combined'!M84-'[4]INPUT_SPI-M Combined'!M83)</f>
        <v>#VALUE!</v>
      </c>
      <c r="V90" s="188" t="e">
        <f>(D90-D89)/$C$11-('[4]INPUT_SPI-M Combined'!L84-'[4]INPUT_SPI-M Combined'!L83)</f>
        <v>#VALUE!</v>
      </c>
      <c r="W90" s="188" t="e">
        <f>(E90-E89)/$C$11-('[4]INPUT_SPI-M Combined'!Q84-'[4]INPUT_SPI-M Combined'!Q83)</f>
        <v>#VALUE!</v>
      </c>
    </row>
    <row r="91" spans="2:23">
      <c r="B91" s="166">
        <v>44211</v>
      </c>
      <c r="C91" s="186" t="str">
        <f>IFERROR(C90+(INDEX('[4]INPUT_SPI-M Combined'!M$5:M$50,MATCH(B91,'[4]INPUT_SPI-M Combined'!$R$5:$R$50,0))-INDEX('[4]INPUT_SPI-M Combined'!M$5:M$50,MATCH(B90,'[4]INPUT_SPI-M Combined'!$R$5:$R$50,0)))*$C$11,"")</f>
        <v/>
      </c>
      <c r="D91" s="186" t="str">
        <f>IFERROR(D90+(INDEX('[4]INPUT_SPI-M Combined'!O$5:O$50,MATCH(B91,'[4]INPUT_SPI-M Combined'!$R$5:$R$50,0))-INDEX('[4]INPUT_SPI-M Combined'!O$5:O$50,MATCH(B90,'[4]INPUT_SPI-M Combined'!$R$5:$R$50,0)))*$C$11,"")</f>
        <v/>
      </c>
      <c r="E91" s="186" t="str">
        <f>IFERROR(E90+(INDEX('[4]INPUT_SPI-M Combined'!Q$5:Q$50,MATCH(B91,'[4]INPUT_SPI-M Combined'!$R$5:$R$50,0))-INDEX('[4]INPUT_SPI-M Combined'!Q$5:Q$50,MATCH(B90,'[4]INPUT_SPI-M Combined'!$R$5:$R$50,0)))*$C$11,"")</f>
        <v/>
      </c>
      <c r="F91" s="167" t="str">
        <f>_xlfn.IFNA(INDEX([4]INPUT_RWCS!$D$10:$D$49,MATCH(B91,RWCS_Date,0))*$C$11,"")</f>
        <v/>
      </c>
      <c r="G91" s="167">
        <f t="shared" si="13"/>
        <v>19246.927510204081</v>
      </c>
      <c r="H91" s="167">
        <f t="shared" si="7"/>
        <v>22079.155617189514</v>
      </c>
      <c r="I91" s="167">
        <f t="shared" si="9"/>
        <v>23975.140642567218</v>
      </c>
      <c r="J91" s="167">
        <f t="shared" si="8"/>
        <v>25534.493010418922</v>
      </c>
      <c r="K91" s="167">
        <f t="shared" si="10"/>
        <v>22079.155617189514</v>
      </c>
      <c r="L91" s="168">
        <f>VLOOKUP($B91,[4]INPUT_TTCE_Output!$B$10:$G$222,4,0)</f>
        <v>93553.124999999898</v>
      </c>
      <c r="M91" s="167">
        <f t="shared" si="11"/>
        <v>23975.140642567218</v>
      </c>
      <c r="N91" s="168">
        <f>VLOOKUP($B91,[4]INPUT_TTCE_Output!$B$10:$G$222,5,0)</f>
        <v>373415.62499999901</v>
      </c>
      <c r="O91" s="167">
        <f t="shared" si="12"/>
        <v>25534.493010418922</v>
      </c>
      <c r="P91" s="168">
        <f>VLOOKUP($B91,[4]INPUT_TTCE_Output!$B$10:$G$222,6,0)</f>
        <v>653278.125</v>
      </c>
      <c r="R91" s="187" t="e">
        <f>C91/'[4]INPUT_SPI-M Combined'!M92</f>
        <v>#VALUE!</v>
      </c>
      <c r="S91" s="187" t="e">
        <f>D91/'[4]INPUT_SPI-M Combined'!L92</f>
        <v>#VALUE!</v>
      </c>
      <c r="T91" s="187" t="e">
        <f>E91/'[4]INPUT_SPI-M Combined'!Q92</f>
        <v>#VALUE!</v>
      </c>
      <c r="U91" s="188" t="e">
        <f>(C91-C90)/$C$11-('[4]INPUT_SPI-M Combined'!M85-'[4]INPUT_SPI-M Combined'!M84)</f>
        <v>#VALUE!</v>
      </c>
      <c r="V91" s="188" t="e">
        <f>(D91-D90)/$C$11-('[4]INPUT_SPI-M Combined'!L85-'[4]INPUT_SPI-M Combined'!L84)</f>
        <v>#VALUE!</v>
      </c>
      <c r="W91" s="188" t="e">
        <f>(E91-E90)/$C$11-('[4]INPUT_SPI-M Combined'!Q85-'[4]INPUT_SPI-M Combined'!Q84)</f>
        <v>#VALUE!</v>
      </c>
    </row>
    <row r="92" spans="2:23">
      <c r="B92" s="166">
        <v>44212</v>
      </c>
      <c r="C92" s="186" t="str">
        <f>IFERROR(C91+(INDEX('[4]INPUT_SPI-M Combined'!M$5:M$50,MATCH(B92,'[4]INPUT_SPI-M Combined'!$R$5:$R$50,0))-INDEX('[4]INPUT_SPI-M Combined'!M$5:M$50,MATCH(B91,'[4]INPUT_SPI-M Combined'!$R$5:$R$50,0)))*$C$11,"")</f>
        <v/>
      </c>
      <c r="D92" s="186" t="str">
        <f>IFERROR(D91+(INDEX('[4]INPUT_SPI-M Combined'!O$5:O$50,MATCH(B92,'[4]INPUT_SPI-M Combined'!$R$5:$R$50,0))-INDEX('[4]INPUT_SPI-M Combined'!O$5:O$50,MATCH(B91,'[4]INPUT_SPI-M Combined'!$R$5:$R$50,0)))*$C$11,"")</f>
        <v/>
      </c>
      <c r="E92" s="186" t="str">
        <f>IFERROR(E91+(INDEX('[4]INPUT_SPI-M Combined'!Q$5:Q$50,MATCH(B92,'[4]INPUT_SPI-M Combined'!$R$5:$R$50,0))-INDEX('[4]INPUT_SPI-M Combined'!Q$5:Q$50,MATCH(B91,'[4]INPUT_SPI-M Combined'!$R$5:$R$50,0)))*$C$11,"")</f>
        <v/>
      </c>
      <c r="F92" s="167" t="str">
        <f>_xlfn.IFNA(INDEX([4]INPUT_RWCS!$D$10:$D$49,MATCH(B92,RWCS_Date,0))*$C$11,"")</f>
        <v/>
      </c>
      <c r="G92" s="167">
        <f t="shared" si="13"/>
        <v>19246.927510204081</v>
      </c>
      <c r="H92" s="167">
        <f t="shared" si="7"/>
        <v>21861.957179702629</v>
      </c>
      <c r="I92" s="167">
        <f t="shared" si="9"/>
        <v>23599.943452965526</v>
      </c>
      <c r="J92" s="167">
        <f t="shared" si="8"/>
        <v>25029.349790162923</v>
      </c>
      <c r="K92" s="167">
        <f t="shared" si="10"/>
        <v>21861.957179702629</v>
      </c>
      <c r="L92" s="168">
        <f>VLOOKUP($B92,[4]INPUT_TTCE_Output!$B$10:$G$222,4,0)</f>
        <v>90046.874999999898</v>
      </c>
      <c r="M92" s="167">
        <f t="shared" si="11"/>
        <v>23599.943452965526</v>
      </c>
      <c r="N92" s="168">
        <f>VLOOKUP($B92,[4]INPUT_TTCE_Output!$B$10:$G$222,5,0)</f>
        <v>368076.56249999901</v>
      </c>
      <c r="O92" s="167">
        <f t="shared" si="12"/>
        <v>25029.349790162923</v>
      </c>
      <c r="P92" s="168">
        <f>VLOOKUP($B92,[4]INPUT_TTCE_Output!$B$10:$G$222,6,0)</f>
        <v>646106.24999999895</v>
      </c>
      <c r="R92" s="187" t="e">
        <f>C92/'[4]INPUT_SPI-M Combined'!M93</f>
        <v>#VALUE!</v>
      </c>
      <c r="S92" s="187" t="e">
        <f>D92/'[4]INPUT_SPI-M Combined'!L93</f>
        <v>#VALUE!</v>
      </c>
      <c r="T92" s="187" t="e">
        <f>E92/'[4]INPUT_SPI-M Combined'!Q93</f>
        <v>#VALUE!</v>
      </c>
      <c r="U92" s="188" t="e">
        <f>(C92-C91)/$C$11-('[4]INPUT_SPI-M Combined'!M86-'[4]INPUT_SPI-M Combined'!M85)</f>
        <v>#VALUE!</v>
      </c>
      <c r="V92" s="188" t="e">
        <f>(D92-D91)/$C$11-('[4]INPUT_SPI-M Combined'!L86-'[4]INPUT_SPI-M Combined'!L85)</f>
        <v>#VALUE!</v>
      </c>
      <c r="W92" s="188" t="e">
        <f>(E92-E91)/$C$11-('[4]INPUT_SPI-M Combined'!Q86-'[4]INPUT_SPI-M Combined'!Q85)</f>
        <v>#VALUE!</v>
      </c>
    </row>
    <row r="93" spans="2:23">
      <c r="B93" s="166">
        <v>44213</v>
      </c>
      <c r="C93" s="186" t="str">
        <f>IFERROR(C92+(INDEX('[4]INPUT_SPI-M Combined'!M$5:M$50,MATCH(B93,'[4]INPUT_SPI-M Combined'!$R$5:$R$50,0))-INDEX('[4]INPUT_SPI-M Combined'!M$5:M$50,MATCH(B92,'[4]INPUT_SPI-M Combined'!$R$5:$R$50,0)))*$C$11,"")</f>
        <v/>
      </c>
      <c r="D93" s="186" t="str">
        <f>IFERROR(D92+(INDEX('[4]INPUT_SPI-M Combined'!O$5:O$50,MATCH(B93,'[4]INPUT_SPI-M Combined'!$R$5:$R$50,0))-INDEX('[4]INPUT_SPI-M Combined'!O$5:O$50,MATCH(B92,'[4]INPUT_SPI-M Combined'!$R$5:$R$50,0)))*$C$11,"")</f>
        <v/>
      </c>
      <c r="E93" s="186" t="str">
        <f>IFERROR(E92+(INDEX('[4]INPUT_SPI-M Combined'!Q$5:Q$50,MATCH(B93,'[4]INPUT_SPI-M Combined'!$R$5:$R$50,0))-INDEX('[4]INPUT_SPI-M Combined'!Q$5:Q$50,MATCH(B92,'[4]INPUT_SPI-M Combined'!$R$5:$R$50,0)))*$C$11,"")</f>
        <v/>
      </c>
      <c r="F93" s="167" t="str">
        <f>_xlfn.IFNA(INDEX([4]INPUT_RWCS!$D$10:$D$49,MATCH(B93,RWCS_Date,0))*$C$11,"")</f>
        <v/>
      </c>
      <c r="G93" s="167">
        <f t="shared" si="13"/>
        <v>19246.927510204081</v>
      </c>
      <c r="H93" s="167">
        <f t="shared" si="7"/>
        <v>21644.758742215752</v>
      </c>
      <c r="I93" s="167">
        <f t="shared" si="9"/>
        <v>23224.746263363835</v>
      </c>
      <c r="J93" s="167">
        <f t="shared" si="8"/>
        <v>24524.206569906921</v>
      </c>
      <c r="K93" s="167">
        <f t="shared" si="10"/>
        <v>21644.758742215752</v>
      </c>
      <c r="L93" s="168">
        <f>VLOOKUP($B93,[4]INPUT_TTCE_Output!$B$10:$G$222,4,0)</f>
        <v>86540.624999999898</v>
      </c>
      <c r="M93" s="167">
        <f t="shared" si="11"/>
        <v>23224.746263363835</v>
      </c>
      <c r="N93" s="168">
        <f>VLOOKUP($B93,[4]INPUT_TTCE_Output!$B$10:$G$222,5,0)</f>
        <v>362737.5</v>
      </c>
      <c r="O93" s="167">
        <f t="shared" si="12"/>
        <v>24524.206569906921</v>
      </c>
      <c r="P93" s="168">
        <f>VLOOKUP($B93,[4]INPUT_TTCE_Output!$B$10:$G$222,6,0)</f>
        <v>638934.375</v>
      </c>
      <c r="R93" s="187" t="e">
        <f>C93/'[4]INPUT_SPI-M Combined'!M94</f>
        <v>#VALUE!</v>
      </c>
      <c r="S93" s="187" t="e">
        <f>D93/'[4]INPUT_SPI-M Combined'!L94</f>
        <v>#VALUE!</v>
      </c>
      <c r="T93" s="187" t="e">
        <f>E93/'[4]INPUT_SPI-M Combined'!Q94</f>
        <v>#VALUE!</v>
      </c>
      <c r="U93" s="188" t="e">
        <f>(C93-C92)/$C$11-('[4]INPUT_SPI-M Combined'!M87-'[4]INPUT_SPI-M Combined'!M86)</f>
        <v>#VALUE!</v>
      </c>
      <c r="V93" s="188" t="e">
        <f>(D93-D92)/$C$11-('[4]INPUT_SPI-M Combined'!L87-'[4]INPUT_SPI-M Combined'!L86)</f>
        <v>#VALUE!</v>
      </c>
      <c r="W93" s="188" t="e">
        <f>(E93-E92)/$C$11-('[4]INPUT_SPI-M Combined'!Q87-'[4]INPUT_SPI-M Combined'!Q86)</f>
        <v>#VALUE!</v>
      </c>
    </row>
    <row r="94" spans="2:23">
      <c r="B94" s="166">
        <v>44214</v>
      </c>
      <c r="C94" s="186" t="str">
        <f>IFERROR(C93+(INDEX('[4]INPUT_SPI-M Combined'!M$5:M$50,MATCH(B94,'[4]INPUT_SPI-M Combined'!$R$5:$R$50,0))-INDEX('[4]INPUT_SPI-M Combined'!M$5:M$50,MATCH(B93,'[4]INPUT_SPI-M Combined'!$R$5:$R$50,0)))*$C$11,"")</f>
        <v/>
      </c>
      <c r="D94" s="186" t="str">
        <f>IFERROR(D93+(INDEX('[4]INPUT_SPI-M Combined'!O$5:O$50,MATCH(B94,'[4]INPUT_SPI-M Combined'!$R$5:$R$50,0))-INDEX('[4]INPUT_SPI-M Combined'!O$5:O$50,MATCH(B93,'[4]INPUT_SPI-M Combined'!$R$5:$R$50,0)))*$C$11,"")</f>
        <v/>
      </c>
      <c r="E94" s="186" t="str">
        <f>IFERROR(E93+(INDEX('[4]INPUT_SPI-M Combined'!Q$5:Q$50,MATCH(B94,'[4]INPUT_SPI-M Combined'!$R$5:$R$50,0))-INDEX('[4]INPUT_SPI-M Combined'!Q$5:Q$50,MATCH(B93,'[4]INPUT_SPI-M Combined'!$R$5:$R$50,0)))*$C$11,"")</f>
        <v/>
      </c>
      <c r="F94" s="167" t="str">
        <f>_xlfn.IFNA(INDEX([4]INPUT_RWCS!$D$10:$D$49,MATCH(B94,RWCS_Date,0))*$C$11,"")</f>
        <v/>
      </c>
      <c r="G94" s="167">
        <f t="shared" si="13"/>
        <v>19246.927510204081</v>
      </c>
      <c r="H94" s="167">
        <f t="shared" si="7"/>
        <v>21427.560304728868</v>
      </c>
      <c r="I94" s="167">
        <f t="shared" si="9"/>
        <v>22849.549073762144</v>
      </c>
      <c r="J94" s="167">
        <f t="shared" si="8"/>
        <v>24019.063349650925</v>
      </c>
      <c r="K94" s="167">
        <f t="shared" si="10"/>
        <v>21427.560304728868</v>
      </c>
      <c r="L94" s="168">
        <f>VLOOKUP($B94,[4]INPUT_TTCE_Output!$B$10:$G$222,4,0)</f>
        <v>83034.374999999898</v>
      </c>
      <c r="M94" s="167">
        <f t="shared" si="11"/>
        <v>22849.549073762144</v>
      </c>
      <c r="N94" s="168">
        <f>VLOOKUP($B94,[4]INPUT_TTCE_Output!$B$10:$G$222,5,0)</f>
        <v>357398.4375</v>
      </c>
      <c r="O94" s="167">
        <f t="shared" si="12"/>
        <v>24019.063349650925</v>
      </c>
      <c r="P94" s="168">
        <f>VLOOKUP($B94,[4]INPUT_TTCE_Output!$B$10:$G$222,6,0)</f>
        <v>631762.5</v>
      </c>
      <c r="R94" s="187" t="e">
        <f>C94/'[4]INPUT_SPI-M Combined'!M95</f>
        <v>#VALUE!</v>
      </c>
      <c r="S94" s="187" t="e">
        <f>D94/'[4]INPUT_SPI-M Combined'!L95</f>
        <v>#VALUE!</v>
      </c>
      <c r="T94" s="187" t="e">
        <f>E94/'[4]INPUT_SPI-M Combined'!Q95</f>
        <v>#VALUE!</v>
      </c>
      <c r="U94" s="188" t="e">
        <f>(C94-C93)/$C$11-('[4]INPUT_SPI-M Combined'!M88-'[4]INPUT_SPI-M Combined'!M87)</f>
        <v>#VALUE!</v>
      </c>
      <c r="V94" s="188" t="e">
        <f>(D94-D93)/$C$11-('[4]INPUT_SPI-M Combined'!L88-'[4]INPUT_SPI-M Combined'!L87)</f>
        <v>#VALUE!</v>
      </c>
      <c r="W94" s="188" t="e">
        <f>(E94-E93)/$C$11-('[4]INPUT_SPI-M Combined'!Q88-'[4]INPUT_SPI-M Combined'!Q87)</f>
        <v>#VALUE!</v>
      </c>
    </row>
    <row r="95" spans="2:23">
      <c r="B95" s="166">
        <v>44215</v>
      </c>
      <c r="C95" s="186" t="str">
        <f>IFERROR(C94+(INDEX('[4]INPUT_SPI-M Combined'!M$5:M$50,MATCH(B95,'[4]INPUT_SPI-M Combined'!$R$5:$R$50,0))-INDEX('[4]INPUT_SPI-M Combined'!M$5:M$50,MATCH(B94,'[4]INPUT_SPI-M Combined'!$R$5:$R$50,0)))*$C$11,"")</f>
        <v/>
      </c>
      <c r="D95" s="186" t="str">
        <f>IFERROR(D94+(INDEX('[4]INPUT_SPI-M Combined'!O$5:O$50,MATCH(B95,'[4]INPUT_SPI-M Combined'!$R$5:$R$50,0))-INDEX('[4]INPUT_SPI-M Combined'!O$5:O$50,MATCH(B94,'[4]INPUT_SPI-M Combined'!$R$5:$R$50,0)))*$C$11,"")</f>
        <v/>
      </c>
      <c r="E95" s="186" t="str">
        <f>IFERROR(E94+(INDEX('[4]INPUT_SPI-M Combined'!Q$5:Q$50,MATCH(B95,'[4]INPUT_SPI-M Combined'!$R$5:$R$50,0))-INDEX('[4]INPUT_SPI-M Combined'!Q$5:Q$50,MATCH(B94,'[4]INPUT_SPI-M Combined'!$R$5:$R$50,0)))*$C$11,"")</f>
        <v/>
      </c>
      <c r="F95" s="167" t="str">
        <f>_xlfn.IFNA(INDEX([4]INPUT_RWCS!$D$10:$D$49,MATCH(B95,RWCS_Date,0))*$C$11,"")</f>
        <v/>
      </c>
      <c r="G95" s="167">
        <f t="shared" si="13"/>
        <v>19246.927510204081</v>
      </c>
      <c r="H95" s="167">
        <f t="shared" si="7"/>
        <v>21210.361867241987</v>
      </c>
      <c r="I95" s="167">
        <f t="shared" si="9"/>
        <v>22474.351884160456</v>
      </c>
      <c r="J95" s="167">
        <f t="shared" si="8"/>
        <v>23513.920129394926</v>
      </c>
      <c r="K95" s="167">
        <f t="shared" si="10"/>
        <v>21210.361867241987</v>
      </c>
      <c r="L95" s="168">
        <f>VLOOKUP($B95,[4]INPUT_TTCE_Output!$B$10:$G$222,4,0)</f>
        <v>79528.124999999898</v>
      </c>
      <c r="M95" s="167">
        <f t="shared" si="11"/>
        <v>22474.351884160456</v>
      </c>
      <c r="N95" s="168">
        <f>VLOOKUP($B95,[4]INPUT_TTCE_Output!$B$10:$G$222,5,0)</f>
        <v>352059.37499999901</v>
      </c>
      <c r="O95" s="167">
        <f t="shared" si="12"/>
        <v>23513.920129394926</v>
      </c>
      <c r="P95" s="168">
        <f>VLOOKUP($B95,[4]INPUT_TTCE_Output!$B$10:$G$222,6,0)</f>
        <v>624590.625</v>
      </c>
      <c r="R95" s="187" t="e">
        <f>C95/'[4]INPUT_SPI-M Combined'!M96</f>
        <v>#VALUE!</v>
      </c>
      <c r="S95" s="187" t="e">
        <f>D95/'[4]INPUT_SPI-M Combined'!L96</f>
        <v>#VALUE!</v>
      </c>
      <c r="T95" s="187" t="e">
        <f>E95/'[4]INPUT_SPI-M Combined'!Q96</f>
        <v>#VALUE!</v>
      </c>
      <c r="U95" s="188" t="e">
        <f>(C95-C94)/$C$11-('[4]INPUT_SPI-M Combined'!M89-'[4]INPUT_SPI-M Combined'!M88)</f>
        <v>#VALUE!</v>
      </c>
      <c r="V95" s="188" t="e">
        <f>(D95-D94)/$C$11-('[4]INPUT_SPI-M Combined'!L89-'[4]INPUT_SPI-M Combined'!L88)</f>
        <v>#VALUE!</v>
      </c>
      <c r="W95" s="188" t="e">
        <f>(E95-E94)/$C$11-('[4]INPUT_SPI-M Combined'!Q89-'[4]INPUT_SPI-M Combined'!Q88)</f>
        <v>#VALUE!</v>
      </c>
    </row>
    <row r="96" spans="2:23">
      <c r="B96" s="166">
        <v>44216</v>
      </c>
      <c r="C96" s="186" t="str">
        <f>IFERROR(C95+(INDEX('[4]INPUT_SPI-M Combined'!M$5:M$50,MATCH(B96,'[4]INPUT_SPI-M Combined'!$R$5:$R$50,0))-INDEX('[4]INPUT_SPI-M Combined'!M$5:M$50,MATCH(B95,'[4]INPUT_SPI-M Combined'!$R$5:$R$50,0)))*$C$11,"")</f>
        <v/>
      </c>
      <c r="D96" s="186" t="str">
        <f>IFERROR(D95+(INDEX('[4]INPUT_SPI-M Combined'!O$5:O$50,MATCH(B96,'[4]INPUT_SPI-M Combined'!$R$5:$R$50,0))-INDEX('[4]INPUT_SPI-M Combined'!O$5:O$50,MATCH(B95,'[4]INPUT_SPI-M Combined'!$R$5:$R$50,0)))*$C$11,"")</f>
        <v/>
      </c>
      <c r="E96" s="186" t="str">
        <f>IFERROR(E95+(INDEX('[4]INPUT_SPI-M Combined'!Q$5:Q$50,MATCH(B96,'[4]INPUT_SPI-M Combined'!$R$5:$R$50,0))-INDEX('[4]INPUT_SPI-M Combined'!Q$5:Q$50,MATCH(B95,'[4]INPUT_SPI-M Combined'!$R$5:$R$50,0)))*$C$11,"")</f>
        <v/>
      </c>
      <c r="F96" s="167">
        <f>_xlfn.IFNA(INDEX([4]INPUT_RWCS!$D$10:$D$49,MATCH(B96,RWCS_Date,0))*$C$11,"")</f>
        <v>136305.73828571427</v>
      </c>
      <c r="G96" s="167">
        <f t="shared" si="13"/>
        <v>19472.248326530611</v>
      </c>
      <c r="H96" s="167">
        <f t="shared" si="7"/>
        <v>20993.163429755106</v>
      </c>
      <c r="I96" s="167">
        <f t="shared" si="9"/>
        <v>22099.154694558765</v>
      </c>
      <c r="J96" s="167">
        <f t="shared" si="8"/>
        <v>23008.776909138927</v>
      </c>
      <c r="K96" s="167">
        <f t="shared" si="10"/>
        <v>20993.163429755106</v>
      </c>
      <c r="L96" s="168">
        <f>VLOOKUP($B96,[4]INPUT_TTCE_Output!$B$10:$G$222,4,0)</f>
        <v>76021.874999999898</v>
      </c>
      <c r="M96" s="167">
        <f t="shared" si="11"/>
        <v>22099.154694558765</v>
      </c>
      <c r="N96" s="168">
        <f>VLOOKUP($B96,[4]INPUT_TTCE_Output!$B$10:$G$222,5,0)</f>
        <v>346720.3125</v>
      </c>
      <c r="O96" s="167">
        <f t="shared" si="12"/>
        <v>23008.776909138927</v>
      </c>
      <c r="P96" s="168">
        <f>VLOOKUP($B96,[4]INPUT_TTCE_Output!$B$10:$G$222,6,0)</f>
        <v>617418.74999999895</v>
      </c>
      <c r="R96" s="187" t="e">
        <f>C96/'[4]INPUT_SPI-M Combined'!M97</f>
        <v>#VALUE!</v>
      </c>
      <c r="S96" s="187" t="e">
        <f>D96/'[4]INPUT_SPI-M Combined'!L97</f>
        <v>#VALUE!</v>
      </c>
      <c r="T96" s="187" t="e">
        <f>E96/'[4]INPUT_SPI-M Combined'!Q97</f>
        <v>#VALUE!</v>
      </c>
      <c r="U96" s="188" t="e">
        <f>(C96-C95)/$C$11-('[4]INPUT_SPI-M Combined'!M90-'[4]INPUT_SPI-M Combined'!M89)</f>
        <v>#VALUE!</v>
      </c>
      <c r="V96" s="188" t="e">
        <f>(D96-D95)/$C$11-('[4]INPUT_SPI-M Combined'!L90-'[4]INPUT_SPI-M Combined'!L89)</f>
        <v>#VALUE!</v>
      </c>
      <c r="W96" s="188" t="e">
        <f>(E96-E95)/$C$11-('[4]INPUT_SPI-M Combined'!Q90-'[4]INPUT_SPI-M Combined'!Q89)</f>
        <v>#VALUE!</v>
      </c>
    </row>
    <row r="97" spans="2:23">
      <c r="B97" s="166">
        <v>44217</v>
      </c>
      <c r="C97" s="186" t="str">
        <f>IFERROR(C96+(INDEX('[4]INPUT_SPI-M Combined'!M$5:M$50,MATCH(B97,'[4]INPUT_SPI-M Combined'!$R$5:$R$50,0))-INDEX('[4]INPUT_SPI-M Combined'!M$5:M$50,MATCH(B96,'[4]INPUT_SPI-M Combined'!$R$5:$R$50,0)))*$C$11,"")</f>
        <v/>
      </c>
      <c r="D97" s="186" t="str">
        <f>IFERROR(D96+(INDEX('[4]INPUT_SPI-M Combined'!O$5:O$50,MATCH(B97,'[4]INPUT_SPI-M Combined'!$R$5:$R$50,0))-INDEX('[4]INPUT_SPI-M Combined'!O$5:O$50,MATCH(B96,'[4]INPUT_SPI-M Combined'!$R$5:$R$50,0)))*$C$11,"")</f>
        <v/>
      </c>
      <c r="E97" s="186" t="str">
        <f>IFERROR(E96+(INDEX('[4]INPUT_SPI-M Combined'!Q$5:Q$50,MATCH(B97,'[4]INPUT_SPI-M Combined'!$R$5:$R$50,0))-INDEX('[4]INPUT_SPI-M Combined'!Q$5:Q$50,MATCH(B96,'[4]INPUT_SPI-M Combined'!$R$5:$R$50,0)))*$C$11,"")</f>
        <v/>
      </c>
      <c r="F97" s="167" t="str">
        <f>_xlfn.IFNA(INDEX([4]INPUT_RWCS!$D$10:$D$49,MATCH(B97,RWCS_Date,0))*$C$11,"")</f>
        <v/>
      </c>
      <c r="G97" s="167">
        <f t="shared" si="13"/>
        <v>19472.248326530611</v>
      </c>
      <c r="H97" s="167">
        <f t="shared" si="7"/>
        <v>20775.964992268222</v>
      </c>
      <c r="I97" s="167">
        <f t="shared" si="9"/>
        <v>21723.957504957074</v>
      </c>
      <c r="J97" s="167">
        <f t="shared" si="8"/>
        <v>22503.633688882928</v>
      </c>
      <c r="K97" s="167">
        <f t="shared" si="10"/>
        <v>20775.964992268222</v>
      </c>
      <c r="L97" s="168">
        <f>VLOOKUP($B97,[4]INPUT_TTCE_Output!$B$10:$G$222,4,0)</f>
        <v>72515.624999999898</v>
      </c>
      <c r="M97" s="167">
        <f t="shared" si="11"/>
        <v>21723.957504957074</v>
      </c>
      <c r="N97" s="168">
        <f>VLOOKUP($B97,[4]INPUT_TTCE_Output!$B$10:$G$222,5,0)</f>
        <v>341381.25</v>
      </c>
      <c r="O97" s="167">
        <f t="shared" si="12"/>
        <v>22503.633688882928</v>
      </c>
      <c r="P97" s="168">
        <f>VLOOKUP($B97,[4]INPUT_TTCE_Output!$B$10:$G$222,6,0)</f>
        <v>610246.875</v>
      </c>
      <c r="R97" s="187" t="e">
        <f>C97/'[4]INPUT_SPI-M Combined'!M98</f>
        <v>#VALUE!</v>
      </c>
      <c r="S97" s="187" t="e">
        <f>D97/'[4]INPUT_SPI-M Combined'!L98</f>
        <v>#VALUE!</v>
      </c>
      <c r="T97" s="187" t="e">
        <f>E97/'[4]INPUT_SPI-M Combined'!Q98</f>
        <v>#VALUE!</v>
      </c>
      <c r="U97" s="188" t="e">
        <f>(C97-C96)/$C$11-('[4]INPUT_SPI-M Combined'!M91-'[4]INPUT_SPI-M Combined'!M90)</f>
        <v>#VALUE!</v>
      </c>
      <c r="V97" s="188" t="e">
        <f>(D97-D96)/$C$11-('[4]INPUT_SPI-M Combined'!L91-'[4]INPUT_SPI-M Combined'!L90)</f>
        <v>#VALUE!</v>
      </c>
      <c r="W97" s="188" t="e">
        <f>(E97-E96)/$C$11-('[4]INPUT_SPI-M Combined'!Q91-'[4]INPUT_SPI-M Combined'!Q90)</f>
        <v>#VALUE!</v>
      </c>
    </row>
    <row r="98" spans="2:23">
      <c r="B98" s="166">
        <v>44218</v>
      </c>
      <c r="C98" s="186" t="str">
        <f>IFERROR(C97+(INDEX('[4]INPUT_SPI-M Combined'!M$5:M$50,MATCH(B98,'[4]INPUT_SPI-M Combined'!$R$5:$R$50,0))-INDEX('[4]INPUT_SPI-M Combined'!M$5:M$50,MATCH(B97,'[4]INPUT_SPI-M Combined'!$R$5:$R$50,0)))*$C$11,"")</f>
        <v/>
      </c>
      <c r="D98" s="186" t="str">
        <f>IFERROR(D97+(INDEX('[4]INPUT_SPI-M Combined'!O$5:O$50,MATCH(B98,'[4]INPUT_SPI-M Combined'!$R$5:$R$50,0))-INDEX('[4]INPUT_SPI-M Combined'!O$5:O$50,MATCH(B97,'[4]INPUT_SPI-M Combined'!$R$5:$R$50,0)))*$C$11,"")</f>
        <v/>
      </c>
      <c r="E98" s="186" t="str">
        <f>IFERROR(E97+(INDEX('[4]INPUT_SPI-M Combined'!Q$5:Q$50,MATCH(B98,'[4]INPUT_SPI-M Combined'!$R$5:$R$50,0))-INDEX('[4]INPUT_SPI-M Combined'!Q$5:Q$50,MATCH(B97,'[4]INPUT_SPI-M Combined'!$R$5:$R$50,0)))*$C$11,"")</f>
        <v/>
      </c>
      <c r="F98" s="167" t="str">
        <f>_xlfn.IFNA(INDEX([4]INPUT_RWCS!$D$10:$D$49,MATCH(B98,RWCS_Date,0))*$C$11,"")</f>
        <v/>
      </c>
      <c r="G98" s="167">
        <f t="shared" si="13"/>
        <v>19472.248326530611</v>
      </c>
      <c r="H98" s="167">
        <f t="shared" si="7"/>
        <v>20558.766554781341</v>
      </c>
      <c r="I98" s="167">
        <f t="shared" si="9"/>
        <v>21348.760315355383</v>
      </c>
      <c r="J98" s="167">
        <f t="shared" si="8"/>
        <v>21998.490468626929</v>
      </c>
      <c r="K98" s="167">
        <f t="shared" si="10"/>
        <v>20558.766554781341</v>
      </c>
      <c r="L98" s="168">
        <f>VLOOKUP($B98,[4]INPUT_TTCE_Output!$B$10:$G$222,4,0)</f>
        <v>73312.499999999898</v>
      </c>
      <c r="M98" s="167">
        <f t="shared" si="11"/>
        <v>21348.760315355383</v>
      </c>
      <c r="N98" s="168">
        <f>VLOOKUP($B98,[4]INPUT_TTCE_Output!$B$10:$G$222,5,0)</f>
        <v>339867.1875</v>
      </c>
      <c r="O98" s="167">
        <f t="shared" si="12"/>
        <v>21998.490468626929</v>
      </c>
      <c r="P98" s="168">
        <f>VLOOKUP($B98,[4]INPUT_TTCE_Output!$B$10:$G$222,6,0)</f>
        <v>606421.875</v>
      </c>
      <c r="R98" s="187" t="e">
        <f>C98/'[4]INPUT_SPI-M Combined'!M99</f>
        <v>#VALUE!</v>
      </c>
      <c r="S98" s="187" t="e">
        <f>D98/'[4]INPUT_SPI-M Combined'!L99</f>
        <v>#VALUE!</v>
      </c>
      <c r="T98" s="187" t="e">
        <f>E98/'[4]INPUT_SPI-M Combined'!Q99</f>
        <v>#VALUE!</v>
      </c>
      <c r="U98" s="188" t="e">
        <f>(C98-C97)/$C$11-('[4]INPUT_SPI-M Combined'!M92-'[4]INPUT_SPI-M Combined'!M91)</f>
        <v>#VALUE!</v>
      </c>
      <c r="V98" s="188" t="e">
        <f>(D98-D97)/$C$11-('[4]INPUT_SPI-M Combined'!L92-'[4]INPUT_SPI-M Combined'!L91)</f>
        <v>#VALUE!</v>
      </c>
      <c r="W98" s="188" t="e">
        <f>(E98-E97)/$C$11-('[4]INPUT_SPI-M Combined'!Q92-'[4]INPUT_SPI-M Combined'!Q91)</f>
        <v>#VALUE!</v>
      </c>
    </row>
    <row r="99" spans="2:23">
      <c r="B99" s="166">
        <v>44219</v>
      </c>
      <c r="C99" s="186" t="str">
        <f>IFERROR(C98+(INDEX('[4]INPUT_SPI-M Combined'!M$5:M$50,MATCH(B99,'[4]INPUT_SPI-M Combined'!$R$5:$R$50,0))-INDEX('[4]INPUT_SPI-M Combined'!M$5:M$50,MATCH(B98,'[4]INPUT_SPI-M Combined'!$R$5:$R$50,0)))*$C$11,"")</f>
        <v/>
      </c>
      <c r="D99" s="186" t="str">
        <f>IFERROR(D98+(INDEX('[4]INPUT_SPI-M Combined'!O$5:O$50,MATCH(B99,'[4]INPUT_SPI-M Combined'!$R$5:$R$50,0))-INDEX('[4]INPUT_SPI-M Combined'!O$5:O$50,MATCH(B98,'[4]INPUT_SPI-M Combined'!$R$5:$R$50,0)))*$C$11,"")</f>
        <v/>
      </c>
      <c r="E99" s="186" t="str">
        <f>IFERROR(E98+(INDEX('[4]INPUT_SPI-M Combined'!Q$5:Q$50,MATCH(B99,'[4]INPUT_SPI-M Combined'!$R$5:$R$50,0))-INDEX('[4]INPUT_SPI-M Combined'!Q$5:Q$50,MATCH(B98,'[4]INPUT_SPI-M Combined'!$R$5:$R$50,0)))*$C$11,"")</f>
        <v/>
      </c>
      <c r="F99" s="167" t="str">
        <f>_xlfn.IFNA(INDEX([4]INPUT_RWCS!$D$10:$D$49,MATCH(B99,RWCS_Date,0))*$C$11,"")</f>
        <v/>
      </c>
      <c r="G99" s="167">
        <f t="shared" si="13"/>
        <v>19472.248326530611</v>
      </c>
      <c r="H99" s="167">
        <f t="shared" si="7"/>
        <v>20341.568117294461</v>
      </c>
      <c r="I99" s="167">
        <f t="shared" si="9"/>
        <v>20973.563125753695</v>
      </c>
      <c r="J99" s="167">
        <f t="shared" si="8"/>
        <v>21493.34724837093</v>
      </c>
      <c r="K99" s="167">
        <f t="shared" si="10"/>
        <v>20341.568117294461</v>
      </c>
      <c r="L99" s="168">
        <f>VLOOKUP($B99,[4]INPUT_TTCE_Output!$B$10:$G$222,4,0)</f>
        <v>74109.374999999898</v>
      </c>
      <c r="M99" s="167">
        <f t="shared" si="11"/>
        <v>20973.563125753695</v>
      </c>
      <c r="N99" s="168">
        <f>VLOOKUP($B99,[4]INPUT_TTCE_Output!$B$10:$G$222,5,0)</f>
        <v>338353.125</v>
      </c>
      <c r="O99" s="167">
        <f t="shared" si="12"/>
        <v>21493.34724837093</v>
      </c>
      <c r="P99" s="168">
        <f>VLOOKUP($B99,[4]INPUT_TTCE_Output!$B$10:$G$222,6,0)</f>
        <v>602596.87499999895</v>
      </c>
      <c r="R99" s="187" t="e">
        <f>C99/'[4]INPUT_SPI-M Combined'!M100</f>
        <v>#VALUE!</v>
      </c>
      <c r="S99" s="187" t="e">
        <f>D99/'[4]INPUT_SPI-M Combined'!L100</f>
        <v>#VALUE!</v>
      </c>
      <c r="T99" s="187" t="e">
        <f>E99/'[4]INPUT_SPI-M Combined'!Q100</f>
        <v>#VALUE!</v>
      </c>
      <c r="U99" s="188" t="e">
        <f>(C99-C98)/$C$11-('[4]INPUT_SPI-M Combined'!M93-'[4]INPUT_SPI-M Combined'!M92)</f>
        <v>#VALUE!</v>
      </c>
      <c r="V99" s="188" t="e">
        <f>(D99-D98)/$C$11-('[4]INPUT_SPI-M Combined'!L93-'[4]INPUT_SPI-M Combined'!L92)</f>
        <v>#VALUE!</v>
      </c>
      <c r="W99" s="188" t="e">
        <f>(E99-E98)/$C$11-('[4]INPUT_SPI-M Combined'!Q93-'[4]INPUT_SPI-M Combined'!Q92)</f>
        <v>#VALUE!</v>
      </c>
    </row>
    <row r="100" spans="2:23">
      <c r="B100" s="166">
        <v>44220</v>
      </c>
      <c r="C100" s="186" t="str">
        <f>IFERROR(C99+(INDEX('[4]INPUT_SPI-M Combined'!M$5:M$50,MATCH(B100,'[4]INPUT_SPI-M Combined'!$R$5:$R$50,0))-INDEX('[4]INPUT_SPI-M Combined'!M$5:M$50,MATCH(B99,'[4]INPUT_SPI-M Combined'!$R$5:$R$50,0)))*$C$11,"")</f>
        <v/>
      </c>
      <c r="D100" s="186" t="str">
        <f>IFERROR(D99+(INDEX('[4]INPUT_SPI-M Combined'!O$5:O$50,MATCH(B100,'[4]INPUT_SPI-M Combined'!$R$5:$R$50,0))-INDEX('[4]INPUT_SPI-M Combined'!O$5:O$50,MATCH(B99,'[4]INPUT_SPI-M Combined'!$R$5:$R$50,0)))*$C$11,"")</f>
        <v/>
      </c>
      <c r="E100" s="186" t="str">
        <f>IFERROR(E99+(INDEX('[4]INPUT_SPI-M Combined'!Q$5:Q$50,MATCH(B100,'[4]INPUT_SPI-M Combined'!$R$5:$R$50,0))-INDEX('[4]INPUT_SPI-M Combined'!Q$5:Q$50,MATCH(B99,'[4]INPUT_SPI-M Combined'!$R$5:$R$50,0)))*$C$11,"")</f>
        <v/>
      </c>
      <c r="F100" s="167" t="str">
        <f>_xlfn.IFNA(INDEX([4]INPUT_RWCS!$D$10:$D$49,MATCH(B100,RWCS_Date,0))*$C$11,"")</f>
        <v/>
      </c>
      <c r="G100" s="167">
        <f t="shared" si="13"/>
        <v>19472.248326530611</v>
      </c>
      <c r="H100" s="167">
        <f t="shared" si="7"/>
        <v>20124.36967980758</v>
      </c>
      <c r="I100" s="167">
        <f t="shared" si="9"/>
        <v>20598.365936152004</v>
      </c>
      <c r="J100" s="167">
        <f t="shared" si="8"/>
        <v>20988.204028114931</v>
      </c>
      <c r="K100" s="167">
        <f t="shared" si="10"/>
        <v>20124.36967980758</v>
      </c>
      <c r="L100" s="168">
        <f>VLOOKUP($B100,[4]INPUT_TTCE_Output!$B$10:$G$222,4,0)</f>
        <v>74906.249999999898</v>
      </c>
      <c r="M100" s="167">
        <f t="shared" si="11"/>
        <v>20598.365936152004</v>
      </c>
      <c r="N100" s="168">
        <f>VLOOKUP($B100,[4]INPUT_TTCE_Output!$B$10:$G$222,5,0)</f>
        <v>336839.0625</v>
      </c>
      <c r="O100" s="167">
        <f t="shared" si="12"/>
        <v>20988.204028114931</v>
      </c>
      <c r="P100" s="168">
        <f>VLOOKUP($B100,[4]INPUT_TTCE_Output!$B$10:$G$222,6,0)</f>
        <v>598771.875</v>
      </c>
      <c r="R100" s="187" t="e">
        <f>C100/'[4]INPUT_SPI-M Combined'!M101</f>
        <v>#VALUE!</v>
      </c>
      <c r="S100" s="187" t="e">
        <f>D100/'[4]INPUT_SPI-M Combined'!L101</f>
        <v>#VALUE!</v>
      </c>
      <c r="T100" s="187" t="e">
        <f>E100/'[4]INPUT_SPI-M Combined'!Q101</f>
        <v>#VALUE!</v>
      </c>
      <c r="U100" s="188" t="e">
        <f>(C100-C99)/$C$11-('[4]INPUT_SPI-M Combined'!M94-'[4]INPUT_SPI-M Combined'!M93)</f>
        <v>#VALUE!</v>
      </c>
      <c r="V100" s="188" t="e">
        <f>(D100-D99)/$C$11-('[4]INPUT_SPI-M Combined'!L94-'[4]INPUT_SPI-M Combined'!L93)</f>
        <v>#VALUE!</v>
      </c>
      <c r="W100" s="188" t="e">
        <f>(E100-E99)/$C$11-('[4]INPUT_SPI-M Combined'!Q94-'[4]INPUT_SPI-M Combined'!Q93)</f>
        <v>#VALUE!</v>
      </c>
    </row>
    <row r="101" spans="2:23">
      <c r="B101" s="166">
        <v>44221</v>
      </c>
      <c r="C101" s="186" t="str">
        <f>IFERROR(C100+(INDEX('[4]INPUT_SPI-M Combined'!M$5:M$50,MATCH(B101,'[4]INPUT_SPI-M Combined'!$R$5:$R$50,0))-INDEX('[4]INPUT_SPI-M Combined'!M$5:M$50,MATCH(B100,'[4]INPUT_SPI-M Combined'!$R$5:$R$50,0)))*$C$11,"")</f>
        <v/>
      </c>
      <c r="D101" s="186" t="str">
        <f>IFERROR(D100+(INDEX('[4]INPUT_SPI-M Combined'!O$5:O$50,MATCH(B101,'[4]INPUT_SPI-M Combined'!$R$5:$R$50,0))-INDEX('[4]INPUT_SPI-M Combined'!O$5:O$50,MATCH(B100,'[4]INPUT_SPI-M Combined'!$R$5:$R$50,0)))*$C$11,"")</f>
        <v/>
      </c>
      <c r="E101" s="186" t="str">
        <f>IFERROR(E100+(INDEX('[4]INPUT_SPI-M Combined'!Q$5:Q$50,MATCH(B101,'[4]INPUT_SPI-M Combined'!$R$5:$R$50,0))-INDEX('[4]INPUT_SPI-M Combined'!Q$5:Q$50,MATCH(B100,'[4]INPUT_SPI-M Combined'!$R$5:$R$50,0)))*$C$11,"")</f>
        <v/>
      </c>
      <c r="F101" s="167" t="str">
        <f>_xlfn.IFNA(INDEX([4]INPUT_RWCS!$D$10:$D$49,MATCH(B101,RWCS_Date,0))*$C$11,"")</f>
        <v/>
      </c>
      <c r="G101" s="167">
        <f t="shared" si="13"/>
        <v>19472.248326530611</v>
      </c>
      <c r="H101" s="167">
        <f t="shared" si="7"/>
        <v>19907.171242320699</v>
      </c>
      <c r="I101" s="167">
        <f t="shared" si="9"/>
        <v>20223.168746550316</v>
      </c>
      <c r="J101" s="167">
        <f t="shared" si="8"/>
        <v>20483.060807858932</v>
      </c>
      <c r="K101" s="167">
        <f t="shared" si="10"/>
        <v>19907.171242320699</v>
      </c>
      <c r="L101" s="168">
        <f>VLOOKUP($B101,[4]INPUT_TTCE_Output!$B$10:$G$222,4,0)</f>
        <v>75703.124999999898</v>
      </c>
      <c r="M101" s="167">
        <f t="shared" si="11"/>
        <v>20223.168746550316</v>
      </c>
      <c r="N101" s="168">
        <f>VLOOKUP($B101,[4]INPUT_TTCE_Output!$B$10:$G$222,5,0)</f>
        <v>335324.99999999901</v>
      </c>
      <c r="O101" s="167">
        <f t="shared" si="12"/>
        <v>20483.060807858932</v>
      </c>
      <c r="P101" s="168">
        <f>VLOOKUP($B101,[4]INPUT_TTCE_Output!$B$10:$G$222,6,0)</f>
        <v>594946.875</v>
      </c>
      <c r="R101" s="187" t="e">
        <f>C101/'[4]INPUT_SPI-M Combined'!M102</f>
        <v>#VALUE!</v>
      </c>
      <c r="S101" s="187" t="e">
        <f>D101/'[4]INPUT_SPI-M Combined'!L102</f>
        <v>#VALUE!</v>
      </c>
      <c r="T101" s="187" t="e">
        <f>E101/'[4]INPUT_SPI-M Combined'!Q102</f>
        <v>#VALUE!</v>
      </c>
      <c r="U101" s="188" t="e">
        <f>(C101-C100)/$C$11-('[4]INPUT_SPI-M Combined'!M95-'[4]INPUT_SPI-M Combined'!M94)</f>
        <v>#VALUE!</v>
      </c>
      <c r="V101" s="188" t="e">
        <f>(D101-D100)/$C$11-('[4]INPUT_SPI-M Combined'!L95-'[4]INPUT_SPI-M Combined'!L94)</f>
        <v>#VALUE!</v>
      </c>
      <c r="W101" s="188" t="e">
        <f>(E101-E100)/$C$11-('[4]INPUT_SPI-M Combined'!Q95-'[4]INPUT_SPI-M Combined'!Q94)</f>
        <v>#VALUE!</v>
      </c>
    </row>
    <row r="102" spans="2:23">
      <c r="B102" s="166">
        <v>44222</v>
      </c>
      <c r="C102" s="186" t="str">
        <f>IFERROR(C101+(INDEX('[4]INPUT_SPI-M Combined'!M$5:M$50,MATCH(B102,'[4]INPUT_SPI-M Combined'!$R$5:$R$50,0))-INDEX('[4]INPUT_SPI-M Combined'!M$5:M$50,MATCH(B101,'[4]INPUT_SPI-M Combined'!$R$5:$R$50,0)))*$C$11,"")</f>
        <v/>
      </c>
      <c r="D102" s="186" t="str">
        <f>IFERROR(D101+(INDEX('[4]INPUT_SPI-M Combined'!O$5:O$50,MATCH(B102,'[4]INPUT_SPI-M Combined'!$R$5:$R$50,0))-INDEX('[4]INPUT_SPI-M Combined'!O$5:O$50,MATCH(B101,'[4]INPUT_SPI-M Combined'!$R$5:$R$50,0)))*$C$11,"")</f>
        <v/>
      </c>
      <c r="E102" s="186" t="str">
        <f>IFERROR(E101+(INDEX('[4]INPUT_SPI-M Combined'!Q$5:Q$50,MATCH(B102,'[4]INPUT_SPI-M Combined'!$R$5:$R$50,0))-INDEX('[4]INPUT_SPI-M Combined'!Q$5:Q$50,MATCH(B101,'[4]INPUT_SPI-M Combined'!$R$5:$R$50,0)))*$C$11,"")</f>
        <v/>
      </c>
      <c r="F102" s="167" t="str">
        <f>_xlfn.IFNA(INDEX([4]INPUT_RWCS!$D$10:$D$49,MATCH(B102,RWCS_Date,0))*$C$11,"")</f>
        <v/>
      </c>
      <c r="G102" s="167">
        <f t="shared" si="13"/>
        <v>19472.248326530611</v>
      </c>
      <c r="H102" s="167">
        <f t="shared" si="7"/>
        <v>19689.972804833815</v>
      </c>
      <c r="I102" s="167">
        <f t="shared" si="9"/>
        <v>19847.971556948625</v>
      </c>
      <c r="J102" s="167">
        <f t="shared" si="8"/>
        <v>19977.917587602933</v>
      </c>
      <c r="K102" s="167">
        <f t="shared" si="10"/>
        <v>19689.972804833815</v>
      </c>
      <c r="L102" s="168">
        <f>VLOOKUP($B102,[4]INPUT_TTCE_Output!$B$10:$G$222,4,0)</f>
        <v>76499.999999999898</v>
      </c>
      <c r="M102" s="167">
        <f t="shared" si="11"/>
        <v>19847.971556948625</v>
      </c>
      <c r="N102" s="168">
        <f>VLOOKUP($B102,[4]INPUT_TTCE_Output!$B$10:$G$222,5,0)</f>
        <v>333810.93749999901</v>
      </c>
      <c r="O102" s="167">
        <f t="shared" si="12"/>
        <v>19977.917587602933</v>
      </c>
      <c r="P102" s="168">
        <f>VLOOKUP($B102,[4]INPUT_TTCE_Output!$B$10:$G$222,6,0)</f>
        <v>591121.875</v>
      </c>
      <c r="R102" s="187" t="e">
        <f>C102/'[4]INPUT_SPI-M Combined'!M103</f>
        <v>#VALUE!</v>
      </c>
      <c r="S102" s="187" t="e">
        <f>D102/'[4]INPUT_SPI-M Combined'!L103</f>
        <v>#VALUE!</v>
      </c>
      <c r="T102" s="187" t="e">
        <f>E102/'[4]INPUT_SPI-M Combined'!Q103</f>
        <v>#VALUE!</v>
      </c>
      <c r="U102" s="188" t="e">
        <f>(C102-C101)/$C$11-('[4]INPUT_SPI-M Combined'!M96-'[4]INPUT_SPI-M Combined'!M95)</f>
        <v>#VALUE!</v>
      </c>
      <c r="V102" s="188" t="e">
        <f>(D102-D101)/$C$11-('[4]INPUT_SPI-M Combined'!L96-'[4]INPUT_SPI-M Combined'!L95)</f>
        <v>#VALUE!</v>
      </c>
      <c r="W102" s="188" t="e">
        <f>(E102-E101)/$C$11-('[4]INPUT_SPI-M Combined'!Q96-'[4]INPUT_SPI-M Combined'!Q95)</f>
        <v>#VALUE!</v>
      </c>
    </row>
    <row r="103" spans="2:23">
      <c r="B103" s="166">
        <v>44223</v>
      </c>
      <c r="C103" s="186" t="str">
        <f>IFERROR(C102+(INDEX('[4]INPUT_SPI-M Combined'!M$5:M$50,MATCH(B103,'[4]INPUT_SPI-M Combined'!$R$5:$R$50,0))-INDEX('[4]INPUT_SPI-M Combined'!M$5:M$50,MATCH(B102,'[4]INPUT_SPI-M Combined'!$R$5:$R$50,0)))*$C$11,"")</f>
        <v/>
      </c>
      <c r="D103" s="186" t="str">
        <f>IFERROR(D102+(INDEX('[4]INPUT_SPI-M Combined'!O$5:O$50,MATCH(B103,'[4]INPUT_SPI-M Combined'!$R$5:$R$50,0))-INDEX('[4]INPUT_SPI-M Combined'!O$5:O$50,MATCH(B102,'[4]INPUT_SPI-M Combined'!$R$5:$R$50,0)))*$C$11,"")</f>
        <v/>
      </c>
      <c r="E103" s="186" t="str">
        <f>IFERROR(E102+(INDEX('[4]INPUT_SPI-M Combined'!Q$5:Q$50,MATCH(B103,'[4]INPUT_SPI-M Combined'!$R$5:$R$50,0))-INDEX('[4]INPUT_SPI-M Combined'!Q$5:Q$50,MATCH(B102,'[4]INPUT_SPI-M Combined'!$R$5:$R$50,0)))*$C$11,"")</f>
        <v/>
      </c>
      <c r="F103" s="167">
        <f>_xlfn.IFNA(INDEX([4]INPUT_RWCS!$D$10:$D$49,MATCH(B103,RWCS_Date,0))*$C$11,"")</f>
        <v>136309.42057142855</v>
      </c>
      <c r="G103" s="167">
        <f t="shared" si="13"/>
        <v>19472.774367346934</v>
      </c>
      <c r="H103" s="167" t="e">
        <f t="shared" si="7"/>
        <v>#N/A</v>
      </c>
      <c r="I103" s="167" t="e">
        <f t="shared" si="9"/>
        <v>#N/A</v>
      </c>
      <c r="J103" s="167" t="e">
        <f t="shared" si="8"/>
        <v>#N/A</v>
      </c>
      <c r="K103" s="167">
        <f t="shared" si="10"/>
        <v>19472.774367346934</v>
      </c>
      <c r="L103" s="168">
        <f>VLOOKUP($B103,[4]INPUT_TTCE_Output!$B$10:$G$222,4,0)</f>
        <v>77296.874999999898</v>
      </c>
      <c r="M103" s="167">
        <f t="shared" si="11"/>
        <v>19472.774367346934</v>
      </c>
      <c r="N103" s="168">
        <f>VLOOKUP($B103,[4]INPUT_TTCE_Output!$B$10:$G$222,5,0)</f>
        <v>332296.875</v>
      </c>
      <c r="O103" s="167">
        <f t="shared" si="12"/>
        <v>19472.774367346934</v>
      </c>
      <c r="P103" s="168">
        <f>VLOOKUP($B103,[4]INPUT_TTCE_Output!$B$10:$G$222,6,0)</f>
        <v>587296.87499999895</v>
      </c>
      <c r="R103" s="187" t="e">
        <f>C103/'[4]INPUT_SPI-M Combined'!M104</f>
        <v>#VALUE!</v>
      </c>
      <c r="S103" s="187" t="e">
        <f>D103/'[4]INPUT_SPI-M Combined'!L104</f>
        <v>#VALUE!</v>
      </c>
      <c r="T103" s="187" t="e">
        <f>E103/'[4]INPUT_SPI-M Combined'!Q104</f>
        <v>#VALUE!</v>
      </c>
      <c r="U103" s="188" t="e">
        <f>(C103-C102)/$C$11-('[4]INPUT_SPI-M Combined'!M97-'[4]INPUT_SPI-M Combined'!M96)</f>
        <v>#VALUE!</v>
      </c>
      <c r="V103" s="188" t="e">
        <f>(D103-D102)/$C$11-('[4]INPUT_SPI-M Combined'!L97-'[4]INPUT_SPI-M Combined'!L96)</f>
        <v>#VALUE!</v>
      </c>
      <c r="W103" s="188" t="e">
        <f>(E103-E102)/$C$11-('[4]INPUT_SPI-M Combined'!Q97-'[4]INPUT_SPI-M Combined'!Q96)</f>
        <v>#VALUE!</v>
      </c>
    </row>
    <row r="104" spans="2:23">
      <c r="B104" s="166">
        <v>44224</v>
      </c>
      <c r="C104" s="186" t="str">
        <f>IFERROR(C103+(INDEX('[4]INPUT_SPI-M Combined'!M$5:M$50,MATCH(B104,'[4]INPUT_SPI-M Combined'!$R$5:$R$50,0))-INDEX('[4]INPUT_SPI-M Combined'!M$5:M$50,MATCH(B103,'[4]INPUT_SPI-M Combined'!$R$5:$R$50,0)))*$C$11,"")</f>
        <v/>
      </c>
      <c r="D104" s="186" t="str">
        <f>IFERROR(D103+(INDEX('[4]INPUT_SPI-M Combined'!O$5:O$50,MATCH(B104,'[4]INPUT_SPI-M Combined'!$R$5:$R$50,0))-INDEX('[4]INPUT_SPI-M Combined'!O$5:O$50,MATCH(B103,'[4]INPUT_SPI-M Combined'!$R$5:$R$50,0)))*$C$11,"")</f>
        <v/>
      </c>
      <c r="E104" s="186" t="str">
        <f>IFERROR(E103+(INDEX('[4]INPUT_SPI-M Combined'!Q$5:Q$50,MATCH(B104,'[4]INPUT_SPI-M Combined'!$R$5:$R$50,0))-INDEX('[4]INPUT_SPI-M Combined'!Q$5:Q$50,MATCH(B103,'[4]INPUT_SPI-M Combined'!$R$5:$R$50,0)))*$C$11,"")</f>
        <v/>
      </c>
      <c r="F104" s="167" t="str">
        <f>_xlfn.IFNA(INDEX([4]INPUT_RWCS!$D$10:$D$49,MATCH(B104,RWCS_Date,0))*$C$11,"")</f>
        <v/>
      </c>
      <c r="G104" s="167">
        <f t="shared" si="13"/>
        <v>19472.774367346934</v>
      </c>
      <c r="H104" s="167" t="e">
        <f t="shared" si="7"/>
        <v>#N/A</v>
      </c>
      <c r="I104" s="167" t="e">
        <f t="shared" si="9"/>
        <v>#N/A</v>
      </c>
      <c r="J104" s="167" t="e">
        <f t="shared" si="8"/>
        <v>#N/A</v>
      </c>
      <c r="K104" s="167">
        <f t="shared" si="10"/>
        <v>19472.774367346934</v>
      </c>
      <c r="L104" s="168">
        <f>VLOOKUP($B104,[4]INPUT_TTCE_Output!$B$10:$G$222,4,0)</f>
        <v>78093.749999999898</v>
      </c>
      <c r="M104" s="167">
        <f t="shared" si="11"/>
        <v>19472.774367346934</v>
      </c>
      <c r="N104" s="168">
        <f>VLOOKUP($B104,[4]INPUT_TTCE_Output!$B$10:$G$222,5,0)</f>
        <v>330782.8125</v>
      </c>
      <c r="O104" s="167">
        <f t="shared" si="12"/>
        <v>19472.774367346934</v>
      </c>
      <c r="P104" s="168">
        <f>VLOOKUP($B104,[4]INPUT_TTCE_Output!$B$10:$G$222,6,0)</f>
        <v>583471.875</v>
      </c>
      <c r="R104" s="187" t="e">
        <f>C104/'[4]INPUT_SPI-M Combined'!M105</f>
        <v>#VALUE!</v>
      </c>
      <c r="S104" s="187" t="e">
        <f>D104/'[4]INPUT_SPI-M Combined'!L105</f>
        <v>#VALUE!</v>
      </c>
      <c r="T104" s="187" t="e">
        <f>E104/'[4]INPUT_SPI-M Combined'!Q105</f>
        <v>#VALUE!</v>
      </c>
      <c r="U104" s="188" t="e">
        <f>(C104-C103)/$C$11-('[4]INPUT_SPI-M Combined'!M98-'[4]INPUT_SPI-M Combined'!M97)</f>
        <v>#VALUE!</v>
      </c>
      <c r="V104" s="188" t="e">
        <f>(D104-D103)/$C$11-('[4]INPUT_SPI-M Combined'!L98-'[4]INPUT_SPI-M Combined'!L97)</f>
        <v>#VALUE!</v>
      </c>
      <c r="W104" s="188" t="e">
        <f>(E104-E103)/$C$11-('[4]INPUT_SPI-M Combined'!Q98-'[4]INPUT_SPI-M Combined'!Q97)</f>
        <v>#VALUE!</v>
      </c>
    </row>
    <row r="105" spans="2:23">
      <c r="B105" s="166">
        <v>44225</v>
      </c>
      <c r="C105" s="186" t="str">
        <f>IFERROR(C104+(INDEX('[4]INPUT_SPI-M Combined'!M$5:M$50,MATCH(B105,'[4]INPUT_SPI-M Combined'!$R$5:$R$50,0))-INDEX('[4]INPUT_SPI-M Combined'!M$5:M$50,MATCH(B104,'[4]INPUT_SPI-M Combined'!$R$5:$R$50,0)))*$C$11,"")</f>
        <v/>
      </c>
      <c r="D105" s="186" t="str">
        <f>IFERROR(D104+(INDEX('[4]INPUT_SPI-M Combined'!O$5:O$50,MATCH(B105,'[4]INPUT_SPI-M Combined'!$R$5:$R$50,0))-INDEX('[4]INPUT_SPI-M Combined'!O$5:O$50,MATCH(B104,'[4]INPUT_SPI-M Combined'!$R$5:$R$50,0)))*$C$11,"")</f>
        <v/>
      </c>
      <c r="E105" s="186" t="str">
        <f>IFERROR(E104+(INDEX('[4]INPUT_SPI-M Combined'!Q$5:Q$50,MATCH(B105,'[4]INPUT_SPI-M Combined'!$R$5:$R$50,0))-INDEX('[4]INPUT_SPI-M Combined'!Q$5:Q$50,MATCH(B104,'[4]INPUT_SPI-M Combined'!$R$5:$R$50,0)))*$C$11,"")</f>
        <v/>
      </c>
      <c r="F105" s="167" t="str">
        <f>_xlfn.IFNA(INDEX([4]INPUT_RWCS!$D$10:$D$49,MATCH(B105,RWCS_Date,0))*$C$11,"")</f>
        <v/>
      </c>
      <c r="G105" s="167">
        <f t="shared" si="13"/>
        <v>19472.774367346934</v>
      </c>
      <c r="H105" s="167" t="e">
        <f t="shared" si="7"/>
        <v>#N/A</v>
      </c>
      <c r="I105" s="167" t="e">
        <f t="shared" si="9"/>
        <v>#N/A</v>
      </c>
      <c r="J105" s="167" t="e">
        <f t="shared" si="8"/>
        <v>#N/A</v>
      </c>
      <c r="K105" s="167">
        <f t="shared" si="10"/>
        <v>19472.774367346934</v>
      </c>
      <c r="L105" s="168">
        <f>VLOOKUP($B105,[4]INPUT_TTCE_Output!$B$10:$G$222,4,0)</f>
        <v>80484.374999999898</v>
      </c>
      <c r="M105" s="167">
        <f t="shared" si="11"/>
        <v>19472.774367346934</v>
      </c>
      <c r="N105" s="168">
        <f>VLOOKUP($B105,[4]INPUT_TTCE_Output!$B$10:$G$222,5,0)</f>
        <v>324089.0625</v>
      </c>
      <c r="O105" s="167">
        <f t="shared" si="12"/>
        <v>19472.774367346934</v>
      </c>
      <c r="P105" s="168">
        <f>VLOOKUP($B105,[4]INPUT_TTCE_Output!$B$10:$G$222,6,0)</f>
        <v>567693.75</v>
      </c>
      <c r="R105" s="187" t="e">
        <f>C105/'[4]INPUT_SPI-M Combined'!M106</f>
        <v>#VALUE!</v>
      </c>
      <c r="S105" s="187" t="e">
        <f>D105/'[4]INPUT_SPI-M Combined'!L106</f>
        <v>#VALUE!</v>
      </c>
      <c r="T105" s="187" t="e">
        <f>E105/'[4]INPUT_SPI-M Combined'!Q106</f>
        <v>#VALUE!</v>
      </c>
      <c r="U105" s="188" t="e">
        <f>(C105-C104)/$C$11-('[4]INPUT_SPI-M Combined'!M99-'[4]INPUT_SPI-M Combined'!M98)</f>
        <v>#VALUE!</v>
      </c>
      <c r="V105" s="188" t="e">
        <f>(D105-D104)/$C$11-('[4]INPUT_SPI-M Combined'!L99-'[4]INPUT_SPI-M Combined'!L98)</f>
        <v>#VALUE!</v>
      </c>
      <c r="W105" s="188" t="e">
        <f>(E105-E104)/$C$11-('[4]INPUT_SPI-M Combined'!Q99-'[4]INPUT_SPI-M Combined'!Q98)</f>
        <v>#VALUE!</v>
      </c>
    </row>
    <row r="106" spans="2:23">
      <c r="B106" s="166">
        <v>44226</v>
      </c>
      <c r="C106" s="186" t="str">
        <f>IFERROR(C105+(INDEX('[4]INPUT_SPI-M Combined'!M$5:M$50,MATCH(B106,'[4]INPUT_SPI-M Combined'!$R$5:$R$50,0))-INDEX('[4]INPUT_SPI-M Combined'!M$5:M$50,MATCH(B105,'[4]INPUT_SPI-M Combined'!$R$5:$R$50,0)))*$C$11,"")</f>
        <v/>
      </c>
      <c r="D106" s="186" t="str">
        <f>IFERROR(D105+(INDEX('[4]INPUT_SPI-M Combined'!O$5:O$50,MATCH(B106,'[4]INPUT_SPI-M Combined'!$R$5:$R$50,0))-INDEX('[4]INPUT_SPI-M Combined'!O$5:O$50,MATCH(B105,'[4]INPUT_SPI-M Combined'!$R$5:$R$50,0)))*$C$11,"")</f>
        <v/>
      </c>
      <c r="E106" s="186" t="str">
        <f>IFERROR(E105+(INDEX('[4]INPUT_SPI-M Combined'!Q$5:Q$50,MATCH(B106,'[4]INPUT_SPI-M Combined'!$R$5:$R$50,0))-INDEX('[4]INPUT_SPI-M Combined'!Q$5:Q$50,MATCH(B105,'[4]INPUT_SPI-M Combined'!$R$5:$R$50,0)))*$C$11,"")</f>
        <v/>
      </c>
      <c r="F106" s="167" t="str">
        <f>_xlfn.IFNA(INDEX([4]INPUT_RWCS!$D$10:$D$49,MATCH(B106,RWCS_Date,0))*$C$11,"")</f>
        <v/>
      </c>
      <c r="G106" s="167">
        <f t="shared" si="13"/>
        <v>19472.774367346934</v>
      </c>
      <c r="H106" s="167" t="e">
        <f t="shared" si="7"/>
        <v>#N/A</v>
      </c>
      <c r="I106" s="167" t="e">
        <f t="shared" si="9"/>
        <v>#N/A</v>
      </c>
      <c r="J106" s="167" t="e">
        <f t="shared" si="8"/>
        <v>#N/A</v>
      </c>
      <c r="K106" s="167">
        <f t="shared" si="10"/>
        <v>19472.774367346934</v>
      </c>
      <c r="L106" s="168">
        <f>VLOOKUP($B106,[4]INPUT_TTCE_Output!$B$10:$G$222,4,0)</f>
        <v>82874.999999999898</v>
      </c>
      <c r="M106" s="167">
        <f t="shared" si="11"/>
        <v>19472.774367346934</v>
      </c>
      <c r="N106" s="168">
        <f>VLOOKUP($B106,[4]INPUT_TTCE_Output!$B$10:$G$222,5,0)</f>
        <v>317395.3125</v>
      </c>
      <c r="O106" s="167">
        <f t="shared" si="12"/>
        <v>19472.774367346934</v>
      </c>
      <c r="P106" s="168">
        <f>VLOOKUP($B106,[4]INPUT_TTCE_Output!$B$10:$G$222,6,0)</f>
        <v>551915.625</v>
      </c>
      <c r="R106" s="187" t="e">
        <f>C106/'[4]INPUT_SPI-M Combined'!M107</f>
        <v>#VALUE!</v>
      </c>
      <c r="S106" s="187" t="e">
        <f>D106/'[4]INPUT_SPI-M Combined'!L107</f>
        <v>#VALUE!</v>
      </c>
      <c r="T106" s="187" t="e">
        <f>E106/'[4]INPUT_SPI-M Combined'!Q107</f>
        <v>#VALUE!</v>
      </c>
      <c r="U106" s="188" t="e">
        <f>(C106-C105)/$C$11-('[4]INPUT_SPI-M Combined'!M100-'[4]INPUT_SPI-M Combined'!M99)</f>
        <v>#VALUE!</v>
      </c>
      <c r="V106" s="188" t="e">
        <f>(D106-D105)/$C$11-('[4]INPUT_SPI-M Combined'!L100-'[4]INPUT_SPI-M Combined'!L99)</f>
        <v>#VALUE!</v>
      </c>
      <c r="W106" s="188" t="e">
        <f>(E106-E105)/$C$11-('[4]INPUT_SPI-M Combined'!Q100-'[4]INPUT_SPI-M Combined'!Q99)</f>
        <v>#VALUE!</v>
      </c>
    </row>
    <row r="107" spans="2:23">
      <c r="B107" s="166">
        <v>44227</v>
      </c>
      <c r="C107" s="186" t="str">
        <f>IFERROR(C106+(INDEX('[4]INPUT_SPI-M Combined'!M$5:M$50,MATCH(B107,'[4]INPUT_SPI-M Combined'!$R$5:$R$50,0))-INDEX('[4]INPUT_SPI-M Combined'!M$5:M$50,MATCH(B106,'[4]INPUT_SPI-M Combined'!$R$5:$R$50,0)))*$C$11,"")</f>
        <v/>
      </c>
      <c r="D107" s="186" t="str">
        <f>IFERROR(D106+(INDEX('[4]INPUT_SPI-M Combined'!O$5:O$50,MATCH(B107,'[4]INPUT_SPI-M Combined'!$R$5:$R$50,0))-INDEX('[4]INPUT_SPI-M Combined'!O$5:O$50,MATCH(B106,'[4]INPUT_SPI-M Combined'!$R$5:$R$50,0)))*$C$11,"")</f>
        <v/>
      </c>
      <c r="E107" s="186" t="str">
        <f>IFERROR(E106+(INDEX('[4]INPUT_SPI-M Combined'!Q$5:Q$50,MATCH(B107,'[4]INPUT_SPI-M Combined'!$R$5:$R$50,0))-INDEX('[4]INPUT_SPI-M Combined'!Q$5:Q$50,MATCH(B106,'[4]INPUT_SPI-M Combined'!$R$5:$R$50,0)))*$C$11,"")</f>
        <v/>
      </c>
      <c r="F107" s="167" t="str">
        <f>_xlfn.IFNA(INDEX([4]INPUT_RWCS!$D$10:$D$49,MATCH(B107,RWCS_Date,0))*$C$11,"")</f>
        <v/>
      </c>
      <c r="G107" s="167">
        <f t="shared" si="13"/>
        <v>19472.774367346934</v>
      </c>
      <c r="H107" s="167" t="e">
        <f t="shared" si="7"/>
        <v>#N/A</v>
      </c>
      <c r="I107" s="167" t="e">
        <f t="shared" si="9"/>
        <v>#N/A</v>
      </c>
      <c r="J107" s="167" t="e">
        <f t="shared" si="8"/>
        <v>#N/A</v>
      </c>
      <c r="K107" s="167">
        <f t="shared" si="10"/>
        <v>19472.774367346934</v>
      </c>
      <c r="L107" s="168">
        <f>VLOOKUP($B107,[4]INPUT_TTCE_Output!$B$10:$G$222,4,0)</f>
        <v>85265.624999999898</v>
      </c>
      <c r="M107" s="167">
        <f t="shared" si="11"/>
        <v>19472.774367346934</v>
      </c>
      <c r="N107" s="168">
        <f>VLOOKUP($B107,[4]INPUT_TTCE_Output!$B$10:$G$222,5,0)</f>
        <v>310701.5625</v>
      </c>
      <c r="O107" s="167">
        <f t="shared" si="12"/>
        <v>19472.774367346934</v>
      </c>
      <c r="P107" s="168">
        <f>VLOOKUP($B107,[4]INPUT_TTCE_Output!$B$10:$G$222,6,0)</f>
        <v>536137.5</v>
      </c>
      <c r="R107" s="187" t="e">
        <f>C107/'[4]INPUT_SPI-M Combined'!M108</f>
        <v>#VALUE!</v>
      </c>
      <c r="S107" s="187" t="e">
        <f>D107/'[4]INPUT_SPI-M Combined'!L108</f>
        <v>#VALUE!</v>
      </c>
      <c r="T107" s="187" t="e">
        <f>E107/'[4]INPUT_SPI-M Combined'!Q108</f>
        <v>#VALUE!</v>
      </c>
      <c r="U107" s="188" t="e">
        <f>(C107-C106)/$C$11-('[4]INPUT_SPI-M Combined'!M101-'[4]INPUT_SPI-M Combined'!M100)</f>
        <v>#VALUE!</v>
      </c>
      <c r="V107" s="188" t="e">
        <f>(D107-D106)/$C$11-('[4]INPUT_SPI-M Combined'!L101-'[4]INPUT_SPI-M Combined'!L100)</f>
        <v>#VALUE!</v>
      </c>
      <c r="W107" s="188" t="e">
        <f>(E107-E106)/$C$11-('[4]INPUT_SPI-M Combined'!Q101-'[4]INPUT_SPI-M Combined'!Q100)</f>
        <v>#VALUE!</v>
      </c>
    </row>
    <row r="108" spans="2:23">
      <c r="B108" s="166">
        <v>44228</v>
      </c>
      <c r="C108" s="186" t="str">
        <f>IFERROR(C107+(INDEX('[4]INPUT_SPI-M Combined'!M$5:M$50,MATCH(B108,'[4]INPUT_SPI-M Combined'!$R$5:$R$50,0))-INDEX('[4]INPUT_SPI-M Combined'!M$5:M$50,MATCH(B107,'[4]INPUT_SPI-M Combined'!$R$5:$R$50,0)))*$C$11,"")</f>
        <v/>
      </c>
      <c r="D108" s="186" t="str">
        <f>IFERROR(D107+(INDEX('[4]INPUT_SPI-M Combined'!O$5:O$50,MATCH(B108,'[4]INPUT_SPI-M Combined'!$R$5:$R$50,0))-INDEX('[4]INPUT_SPI-M Combined'!O$5:O$50,MATCH(B107,'[4]INPUT_SPI-M Combined'!$R$5:$R$50,0)))*$C$11,"")</f>
        <v/>
      </c>
      <c r="E108" s="186" t="str">
        <f>IFERROR(E107+(INDEX('[4]INPUT_SPI-M Combined'!Q$5:Q$50,MATCH(B108,'[4]INPUT_SPI-M Combined'!$R$5:$R$50,0))-INDEX('[4]INPUT_SPI-M Combined'!Q$5:Q$50,MATCH(B107,'[4]INPUT_SPI-M Combined'!$R$5:$R$50,0)))*$C$11,"")</f>
        <v/>
      </c>
      <c r="F108" s="167" t="str">
        <f>_xlfn.IFNA(INDEX([4]INPUT_RWCS!$D$10:$D$49,MATCH(B108,RWCS_Date,0))*$C$11,"")</f>
        <v/>
      </c>
      <c r="G108" s="167">
        <f t="shared" si="13"/>
        <v>19472.774367346934</v>
      </c>
      <c r="H108" s="167" t="e">
        <f t="shared" si="7"/>
        <v>#N/A</v>
      </c>
      <c r="I108" s="167" t="e">
        <f t="shared" si="9"/>
        <v>#N/A</v>
      </c>
      <c r="J108" s="167" t="e">
        <f t="shared" si="8"/>
        <v>#N/A</v>
      </c>
      <c r="K108" s="167">
        <f t="shared" si="10"/>
        <v>19472.774367346934</v>
      </c>
      <c r="L108" s="168">
        <f>VLOOKUP($B108,[4]INPUT_TTCE_Output!$B$10:$G$222,4,0)</f>
        <v>87656.249999999898</v>
      </c>
      <c r="M108" s="167">
        <f t="shared" si="11"/>
        <v>19472.774367346934</v>
      </c>
      <c r="N108" s="168">
        <f>VLOOKUP($B108,[4]INPUT_TTCE_Output!$B$10:$G$222,5,0)</f>
        <v>304007.8125</v>
      </c>
      <c r="O108" s="167">
        <f t="shared" si="12"/>
        <v>19472.774367346934</v>
      </c>
      <c r="P108" s="168">
        <f>VLOOKUP($B108,[4]INPUT_TTCE_Output!$B$10:$G$222,6,0)</f>
        <v>520359.37499999901</v>
      </c>
      <c r="R108" s="187" t="e">
        <f>C108/'[4]INPUT_SPI-M Combined'!M109</f>
        <v>#VALUE!</v>
      </c>
      <c r="S108" s="187" t="e">
        <f>D108/'[4]INPUT_SPI-M Combined'!L109</f>
        <v>#VALUE!</v>
      </c>
      <c r="T108" s="187" t="e">
        <f>E108/'[4]INPUT_SPI-M Combined'!Q109</f>
        <v>#VALUE!</v>
      </c>
      <c r="U108" s="188" t="e">
        <f>(C108-C107)/$C$11-('[4]INPUT_SPI-M Combined'!M102-'[4]INPUT_SPI-M Combined'!M101)</f>
        <v>#VALUE!</v>
      </c>
      <c r="V108" s="188" t="e">
        <f>(D108-D107)/$C$11-('[4]INPUT_SPI-M Combined'!L102-'[4]INPUT_SPI-M Combined'!L101)</f>
        <v>#VALUE!</v>
      </c>
      <c r="W108" s="188" t="e">
        <f>(E108-E107)/$C$11-('[4]INPUT_SPI-M Combined'!Q102-'[4]INPUT_SPI-M Combined'!Q101)</f>
        <v>#VALUE!</v>
      </c>
    </row>
    <row r="109" spans="2:23">
      <c r="B109" s="166">
        <v>44229</v>
      </c>
      <c r="C109" s="186" t="str">
        <f>IFERROR(C108+(INDEX('[4]INPUT_SPI-M Combined'!M$5:M$50,MATCH(B109,'[4]INPUT_SPI-M Combined'!$R$5:$R$50,0))-INDEX('[4]INPUT_SPI-M Combined'!M$5:M$50,MATCH(B108,'[4]INPUT_SPI-M Combined'!$R$5:$R$50,0)))*$C$11,"")</f>
        <v/>
      </c>
      <c r="D109" s="186" t="str">
        <f>IFERROR(D108+(INDEX('[4]INPUT_SPI-M Combined'!O$5:O$50,MATCH(B109,'[4]INPUT_SPI-M Combined'!$R$5:$R$50,0))-INDEX('[4]INPUT_SPI-M Combined'!O$5:O$50,MATCH(B108,'[4]INPUT_SPI-M Combined'!$R$5:$R$50,0)))*$C$11,"")</f>
        <v/>
      </c>
      <c r="E109" s="186" t="str">
        <f>IFERROR(E108+(INDEX('[4]INPUT_SPI-M Combined'!Q$5:Q$50,MATCH(B109,'[4]INPUT_SPI-M Combined'!$R$5:$R$50,0))-INDEX('[4]INPUT_SPI-M Combined'!Q$5:Q$50,MATCH(B108,'[4]INPUT_SPI-M Combined'!$R$5:$R$50,0)))*$C$11,"")</f>
        <v/>
      </c>
      <c r="F109" s="167" t="str">
        <f>_xlfn.IFNA(INDEX([4]INPUT_RWCS!$D$10:$D$49,MATCH(B109,RWCS_Date,0))*$C$11,"")</f>
        <v/>
      </c>
      <c r="G109" s="167">
        <f t="shared" si="13"/>
        <v>19472.774367346934</v>
      </c>
      <c r="H109" s="167" t="e">
        <f t="shared" si="7"/>
        <v>#N/A</v>
      </c>
      <c r="I109" s="167" t="e">
        <f t="shared" si="9"/>
        <v>#N/A</v>
      </c>
      <c r="J109" s="167" t="e">
        <f t="shared" si="8"/>
        <v>#N/A</v>
      </c>
      <c r="K109" s="167">
        <f t="shared" si="10"/>
        <v>19472.774367346934</v>
      </c>
      <c r="L109" s="168">
        <f>VLOOKUP($B109,[4]INPUT_TTCE_Output!$B$10:$G$222,4,0)</f>
        <v>90046.874999999898</v>
      </c>
      <c r="M109" s="167">
        <f t="shared" si="11"/>
        <v>19472.774367346934</v>
      </c>
      <c r="N109" s="168">
        <f>VLOOKUP($B109,[4]INPUT_TTCE_Output!$B$10:$G$222,5,0)</f>
        <v>297314.0625</v>
      </c>
      <c r="O109" s="167">
        <f t="shared" si="12"/>
        <v>19472.774367346934</v>
      </c>
      <c r="P109" s="168">
        <f>VLOOKUP($B109,[4]INPUT_TTCE_Output!$B$10:$G$222,6,0)</f>
        <v>504581.25</v>
      </c>
      <c r="R109" s="187" t="e">
        <f>C109/'[4]INPUT_SPI-M Combined'!M110</f>
        <v>#VALUE!</v>
      </c>
      <c r="S109" s="187" t="e">
        <f>D109/'[4]INPUT_SPI-M Combined'!L110</f>
        <v>#VALUE!</v>
      </c>
      <c r="T109" s="187" t="e">
        <f>E109/'[4]INPUT_SPI-M Combined'!Q110</f>
        <v>#VALUE!</v>
      </c>
      <c r="U109" s="188" t="e">
        <f>(C109-C108)/$C$11-('[4]INPUT_SPI-M Combined'!M103-'[4]INPUT_SPI-M Combined'!M102)</f>
        <v>#VALUE!</v>
      </c>
      <c r="V109" s="188" t="e">
        <f>(D109-D108)/$C$11-('[4]INPUT_SPI-M Combined'!L103-'[4]INPUT_SPI-M Combined'!L102)</f>
        <v>#VALUE!</v>
      </c>
      <c r="W109" s="188" t="e">
        <f>(E109-E108)/$C$11-('[4]INPUT_SPI-M Combined'!Q103-'[4]INPUT_SPI-M Combined'!Q102)</f>
        <v>#VALUE!</v>
      </c>
    </row>
    <row r="110" spans="2:23">
      <c r="B110" s="166">
        <v>44230</v>
      </c>
      <c r="C110" s="186" t="str">
        <f>IFERROR(C109+(INDEX('[4]INPUT_SPI-M Combined'!M$5:M$50,MATCH(B110,'[4]INPUT_SPI-M Combined'!$R$5:$R$50,0))-INDEX('[4]INPUT_SPI-M Combined'!M$5:M$50,MATCH(B109,'[4]INPUT_SPI-M Combined'!$R$5:$R$50,0)))*$C$11,"")</f>
        <v/>
      </c>
      <c r="D110" s="186" t="str">
        <f>IFERROR(D109+(INDEX('[4]INPUT_SPI-M Combined'!O$5:O$50,MATCH(B110,'[4]INPUT_SPI-M Combined'!$R$5:$R$50,0))-INDEX('[4]INPUT_SPI-M Combined'!O$5:O$50,MATCH(B109,'[4]INPUT_SPI-M Combined'!$R$5:$R$50,0)))*$C$11,"")</f>
        <v/>
      </c>
      <c r="E110" s="186" t="str">
        <f>IFERROR(E109+(INDEX('[4]INPUT_SPI-M Combined'!Q$5:Q$50,MATCH(B110,'[4]INPUT_SPI-M Combined'!$R$5:$R$50,0))-INDEX('[4]INPUT_SPI-M Combined'!Q$5:Q$50,MATCH(B109,'[4]INPUT_SPI-M Combined'!$R$5:$R$50,0)))*$C$11,"")</f>
        <v/>
      </c>
      <c r="F110" s="167">
        <f>_xlfn.IFNA(INDEX([4]INPUT_RWCS!$D$10:$D$49,MATCH(B110,RWCS_Date,0))*$C$11,"")</f>
        <v>134956.18057142856</v>
      </c>
      <c r="G110" s="167">
        <f t="shared" si="13"/>
        <v>19279.454367346938</v>
      </c>
      <c r="H110" s="167" t="e">
        <f t="shared" si="7"/>
        <v>#N/A</v>
      </c>
      <c r="I110" s="167" t="e">
        <f t="shared" si="9"/>
        <v>#N/A</v>
      </c>
      <c r="J110" s="167" t="e">
        <f t="shared" si="8"/>
        <v>#N/A</v>
      </c>
      <c r="K110" s="167">
        <f t="shared" si="10"/>
        <v>19279.454367346938</v>
      </c>
      <c r="L110" s="168">
        <f>VLOOKUP($B110,[4]INPUT_TTCE_Output!$B$10:$G$222,4,0)</f>
        <v>92437.499999999898</v>
      </c>
      <c r="M110" s="167">
        <f t="shared" si="11"/>
        <v>19279.454367346938</v>
      </c>
      <c r="N110" s="168">
        <f>VLOOKUP($B110,[4]INPUT_TTCE_Output!$B$10:$G$222,5,0)</f>
        <v>290620.3125</v>
      </c>
      <c r="O110" s="167">
        <f t="shared" si="12"/>
        <v>19279.454367346938</v>
      </c>
      <c r="P110" s="168">
        <f>VLOOKUP($B110,[4]INPUT_TTCE_Output!$B$10:$G$222,6,0)</f>
        <v>488803.12499999901</v>
      </c>
      <c r="R110" s="187" t="e">
        <f>C110/'[4]INPUT_SPI-M Combined'!M111</f>
        <v>#VALUE!</v>
      </c>
      <c r="S110" s="187" t="e">
        <f>D110/'[4]INPUT_SPI-M Combined'!L111</f>
        <v>#VALUE!</v>
      </c>
      <c r="T110" s="187" t="e">
        <f>E110/'[4]INPUT_SPI-M Combined'!Q111</f>
        <v>#VALUE!</v>
      </c>
      <c r="U110" s="188" t="e">
        <f>(C110-C109)/$C$11-('[4]INPUT_SPI-M Combined'!M104-'[4]INPUT_SPI-M Combined'!M103)</f>
        <v>#VALUE!</v>
      </c>
      <c r="V110" s="188" t="e">
        <f>(D110-D109)/$C$11-('[4]INPUT_SPI-M Combined'!L104-'[4]INPUT_SPI-M Combined'!L103)</f>
        <v>#VALUE!</v>
      </c>
      <c r="W110" s="188" t="e">
        <f>(E110-E109)/$C$11-('[4]INPUT_SPI-M Combined'!Q104-'[4]INPUT_SPI-M Combined'!Q103)</f>
        <v>#VALUE!</v>
      </c>
    </row>
    <row r="111" spans="2:23">
      <c r="B111" s="166">
        <v>44231</v>
      </c>
      <c r="C111" s="186" t="str">
        <f>IFERROR(C110+(INDEX('[4]INPUT_SPI-M Combined'!M$5:M$50,MATCH(B111,'[4]INPUT_SPI-M Combined'!$R$5:$R$50,0))-INDEX('[4]INPUT_SPI-M Combined'!M$5:M$50,MATCH(B110,'[4]INPUT_SPI-M Combined'!$R$5:$R$50,0)))*$C$11,"")</f>
        <v/>
      </c>
      <c r="D111" s="186" t="str">
        <f>IFERROR(D110+(INDEX('[4]INPUT_SPI-M Combined'!O$5:O$50,MATCH(B111,'[4]INPUT_SPI-M Combined'!$R$5:$R$50,0))-INDEX('[4]INPUT_SPI-M Combined'!O$5:O$50,MATCH(B110,'[4]INPUT_SPI-M Combined'!$R$5:$R$50,0)))*$C$11,"")</f>
        <v/>
      </c>
      <c r="E111" s="186" t="str">
        <f>IFERROR(E110+(INDEX('[4]INPUT_SPI-M Combined'!Q$5:Q$50,MATCH(B111,'[4]INPUT_SPI-M Combined'!$R$5:$R$50,0))-INDEX('[4]INPUT_SPI-M Combined'!Q$5:Q$50,MATCH(B110,'[4]INPUT_SPI-M Combined'!$R$5:$R$50,0)))*$C$11,"")</f>
        <v/>
      </c>
      <c r="F111" s="167" t="str">
        <f>_xlfn.IFNA(INDEX([4]INPUT_RWCS!$D$10:$D$49,MATCH(B111,RWCS_Date,0))*$C$11,"")</f>
        <v/>
      </c>
      <c r="G111" s="167">
        <f t="shared" si="13"/>
        <v>19279.454367346938</v>
      </c>
      <c r="H111" s="167" t="e">
        <f t="shared" ref="H111:H164" si="14">IF(AND($B111&gt;C$14,$B111&lt;$C$9),
VLOOKUP(C$14,$B$15:$E$177,2,0)-(($B111-C$14)/($C$9-C$14))*(VLOOKUP(C$14,$B$15:$E$177,2,0)-$C$8),NA())</f>
        <v>#N/A</v>
      </c>
      <c r="I111" s="167" t="e">
        <f t="shared" si="9"/>
        <v>#N/A</v>
      </c>
      <c r="J111" s="167" t="e">
        <f t="shared" ref="J111:J164" si="15">IF(AND($B111&gt;$C$14,$B111&lt;$C$9),
VLOOKUP($C$14,$B$15:$E$177,4,0)-(($B111-$C$14)/($C$9-$C$14))*(VLOOKUP($C$14,$B$15:$E$177,4,0)-$C$8),NA())</f>
        <v>#N/A</v>
      </c>
      <c r="K111" s="167">
        <f t="shared" si="10"/>
        <v>19279.454367346938</v>
      </c>
      <c r="L111" s="168">
        <f>VLOOKUP($B111,[4]INPUT_TTCE_Output!$B$10:$G$222,4,0)</f>
        <v>94828.124999999898</v>
      </c>
      <c r="M111" s="167">
        <f t="shared" si="11"/>
        <v>19279.454367346938</v>
      </c>
      <c r="N111" s="168">
        <f>VLOOKUP($B111,[4]INPUT_TTCE_Output!$B$10:$G$222,5,0)</f>
        <v>283926.5625</v>
      </c>
      <c r="O111" s="167">
        <f t="shared" si="12"/>
        <v>19279.454367346938</v>
      </c>
      <c r="P111" s="168">
        <f>VLOOKUP($B111,[4]INPUT_TTCE_Output!$B$10:$G$222,6,0)</f>
        <v>473024.99999999901</v>
      </c>
      <c r="R111" s="187" t="e">
        <f>C111/'[4]INPUT_SPI-M Combined'!M112</f>
        <v>#VALUE!</v>
      </c>
      <c r="S111" s="187" t="e">
        <f>D111/'[4]INPUT_SPI-M Combined'!L112</f>
        <v>#VALUE!</v>
      </c>
      <c r="T111" s="187" t="e">
        <f>E111/'[4]INPUT_SPI-M Combined'!Q112</f>
        <v>#VALUE!</v>
      </c>
      <c r="U111" s="188" t="e">
        <f>(C111-C110)/$C$11-('[4]INPUT_SPI-M Combined'!M105-'[4]INPUT_SPI-M Combined'!M104)</f>
        <v>#VALUE!</v>
      </c>
      <c r="V111" s="188" t="e">
        <f>(D111-D110)/$C$11-('[4]INPUT_SPI-M Combined'!L105-'[4]INPUT_SPI-M Combined'!L104)</f>
        <v>#VALUE!</v>
      </c>
      <c r="W111" s="188" t="e">
        <f>(E111-E110)/$C$11-('[4]INPUT_SPI-M Combined'!Q105-'[4]INPUT_SPI-M Combined'!Q104)</f>
        <v>#VALUE!</v>
      </c>
    </row>
    <row r="112" spans="2:23">
      <c r="B112" s="166">
        <v>44232</v>
      </c>
      <c r="C112" s="186" t="str">
        <f>IFERROR(C111+(INDEX('[4]INPUT_SPI-M Combined'!M$5:M$50,MATCH(B112,'[4]INPUT_SPI-M Combined'!$R$5:$R$50,0))-INDEX('[4]INPUT_SPI-M Combined'!M$5:M$50,MATCH(B111,'[4]INPUT_SPI-M Combined'!$R$5:$R$50,0)))*$C$11,"")</f>
        <v/>
      </c>
      <c r="D112" s="186" t="str">
        <f>IFERROR(D111+(INDEX('[4]INPUT_SPI-M Combined'!O$5:O$50,MATCH(B112,'[4]INPUT_SPI-M Combined'!$R$5:$R$50,0))-INDEX('[4]INPUT_SPI-M Combined'!O$5:O$50,MATCH(B111,'[4]INPUT_SPI-M Combined'!$R$5:$R$50,0)))*$C$11,"")</f>
        <v/>
      </c>
      <c r="E112" s="186" t="str">
        <f>IFERROR(E111+(INDEX('[4]INPUT_SPI-M Combined'!Q$5:Q$50,MATCH(B112,'[4]INPUT_SPI-M Combined'!$R$5:$R$50,0))-INDEX('[4]INPUT_SPI-M Combined'!Q$5:Q$50,MATCH(B111,'[4]INPUT_SPI-M Combined'!$R$5:$R$50,0)))*$C$11,"")</f>
        <v/>
      </c>
      <c r="F112" s="167" t="str">
        <f>_xlfn.IFNA(INDEX([4]INPUT_RWCS!$D$10:$D$49,MATCH(B112,RWCS_Date,0))*$C$11,"")</f>
        <v/>
      </c>
      <c r="G112" s="167">
        <f t="shared" si="13"/>
        <v>19279.454367346938</v>
      </c>
      <c r="H112" s="167" t="e">
        <f t="shared" si="14"/>
        <v>#N/A</v>
      </c>
      <c r="I112" s="167" t="e">
        <f t="shared" ref="I112:I164" si="16">IF(AND($B112&gt;$D$14,$B112&lt;$C$9),
VLOOKUP($D$14,$B$15:$E$177,3,0)-(($B112-$D$14)/($C$9-$D$14))*(VLOOKUP($D$14,$B$15:$E$177,3,0)-$C$8),NA())</f>
        <v>#N/A</v>
      </c>
      <c r="J112" s="167" t="e">
        <f t="shared" si="15"/>
        <v>#N/A</v>
      </c>
      <c r="K112" s="167">
        <f t="shared" si="10"/>
        <v>19279.454367346938</v>
      </c>
      <c r="L112" s="168">
        <f>VLOOKUP($B112,[4]INPUT_TTCE_Output!$B$10:$G$222,4,0)</f>
        <v>97696.874999999898</v>
      </c>
      <c r="M112" s="167">
        <f t="shared" si="11"/>
        <v>19279.454367346938</v>
      </c>
      <c r="N112" s="168">
        <f>VLOOKUP($B112,[4]INPUT_TTCE_Output!$B$10:$G$222,5,0)</f>
        <v>278029.68749999901</v>
      </c>
      <c r="O112" s="167">
        <f t="shared" si="12"/>
        <v>19279.454367346938</v>
      </c>
      <c r="P112" s="168">
        <f>VLOOKUP($B112,[4]INPUT_TTCE_Output!$B$10:$G$222,6,0)</f>
        <v>458362.5</v>
      </c>
      <c r="R112" s="187" t="e">
        <f>C112/'[4]INPUT_SPI-M Combined'!M113</f>
        <v>#VALUE!</v>
      </c>
      <c r="S112" s="187" t="e">
        <f>D112/'[4]INPUT_SPI-M Combined'!L113</f>
        <v>#VALUE!</v>
      </c>
      <c r="T112" s="187" t="e">
        <f>E112/'[4]INPUT_SPI-M Combined'!Q113</f>
        <v>#VALUE!</v>
      </c>
      <c r="U112" s="188" t="e">
        <f>(C112-C111)/$C$11-('[4]INPUT_SPI-M Combined'!M106-'[4]INPUT_SPI-M Combined'!M105)</f>
        <v>#VALUE!</v>
      </c>
      <c r="V112" s="188" t="e">
        <f>(D112-D111)/$C$11-('[4]INPUT_SPI-M Combined'!L106-'[4]INPUT_SPI-M Combined'!L105)</f>
        <v>#VALUE!</v>
      </c>
      <c r="W112" s="188" t="e">
        <f>(E112-E111)/$C$11-('[4]INPUT_SPI-M Combined'!Q106-'[4]INPUT_SPI-M Combined'!Q105)</f>
        <v>#VALUE!</v>
      </c>
    </row>
    <row r="113" spans="2:23">
      <c r="B113" s="166">
        <v>44233</v>
      </c>
      <c r="C113" s="186" t="str">
        <f>IFERROR(C112+(INDEX('[4]INPUT_SPI-M Combined'!M$5:M$50,MATCH(B113,'[4]INPUT_SPI-M Combined'!$R$5:$R$50,0))-INDEX('[4]INPUT_SPI-M Combined'!M$5:M$50,MATCH(B112,'[4]INPUT_SPI-M Combined'!$R$5:$R$50,0)))*$C$11,"")</f>
        <v/>
      </c>
      <c r="D113" s="186" t="str">
        <f>IFERROR(D112+(INDEX('[4]INPUT_SPI-M Combined'!O$5:O$50,MATCH(B113,'[4]INPUT_SPI-M Combined'!$R$5:$R$50,0))-INDEX('[4]INPUT_SPI-M Combined'!O$5:O$50,MATCH(B112,'[4]INPUT_SPI-M Combined'!$R$5:$R$50,0)))*$C$11,"")</f>
        <v/>
      </c>
      <c r="E113" s="186" t="str">
        <f>IFERROR(E112+(INDEX('[4]INPUT_SPI-M Combined'!Q$5:Q$50,MATCH(B113,'[4]INPUT_SPI-M Combined'!$R$5:$R$50,0))-INDEX('[4]INPUT_SPI-M Combined'!Q$5:Q$50,MATCH(B112,'[4]INPUT_SPI-M Combined'!$R$5:$R$50,0)))*$C$11,"")</f>
        <v/>
      </c>
      <c r="F113" s="167" t="str">
        <f>_xlfn.IFNA(INDEX([4]INPUT_RWCS!$D$10:$D$49,MATCH(B113,RWCS_Date,0))*$C$11,"")</f>
        <v/>
      </c>
      <c r="G113" s="167">
        <f t="shared" si="13"/>
        <v>19279.454367346938</v>
      </c>
      <c r="H113" s="167" t="e">
        <f t="shared" si="14"/>
        <v>#N/A</v>
      </c>
      <c r="I113" s="167" t="e">
        <f t="shared" si="16"/>
        <v>#N/A</v>
      </c>
      <c r="J113" s="167" t="e">
        <f t="shared" si="15"/>
        <v>#N/A</v>
      </c>
      <c r="K113" s="167">
        <f t="shared" si="10"/>
        <v>19279.454367346938</v>
      </c>
      <c r="L113" s="168">
        <f>VLOOKUP($B113,[4]INPUT_TTCE_Output!$B$10:$G$222,4,0)</f>
        <v>100565.624999999</v>
      </c>
      <c r="M113" s="167">
        <f t="shared" si="11"/>
        <v>19279.454367346938</v>
      </c>
      <c r="N113" s="168">
        <f>VLOOKUP($B113,[4]INPUT_TTCE_Output!$B$10:$G$222,5,0)</f>
        <v>272132.8125</v>
      </c>
      <c r="O113" s="167">
        <f t="shared" si="12"/>
        <v>19279.454367346938</v>
      </c>
      <c r="P113" s="168">
        <f>VLOOKUP($B113,[4]INPUT_TTCE_Output!$B$10:$G$222,6,0)</f>
        <v>443699.99999999901</v>
      </c>
      <c r="R113" s="187" t="e">
        <f>C113/'[4]INPUT_SPI-M Combined'!M114</f>
        <v>#VALUE!</v>
      </c>
      <c r="S113" s="187" t="e">
        <f>D113/'[4]INPUT_SPI-M Combined'!L114</f>
        <v>#VALUE!</v>
      </c>
      <c r="T113" s="187" t="e">
        <f>E113/'[4]INPUT_SPI-M Combined'!Q114</f>
        <v>#VALUE!</v>
      </c>
      <c r="U113" s="188" t="e">
        <f>(C113-C112)/$C$11-('[4]INPUT_SPI-M Combined'!M107-'[4]INPUT_SPI-M Combined'!M106)</f>
        <v>#VALUE!</v>
      </c>
      <c r="V113" s="188" t="e">
        <f>(D113-D112)/$C$11-('[4]INPUT_SPI-M Combined'!L107-'[4]INPUT_SPI-M Combined'!L106)</f>
        <v>#VALUE!</v>
      </c>
      <c r="W113" s="188" t="e">
        <f>(E113-E112)/$C$11-('[4]INPUT_SPI-M Combined'!Q107-'[4]INPUT_SPI-M Combined'!Q106)</f>
        <v>#VALUE!</v>
      </c>
    </row>
    <row r="114" spans="2:23">
      <c r="B114" s="166">
        <v>44234</v>
      </c>
      <c r="C114" s="186" t="str">
        <f>IFERROR(C113+(INDEX('[4]INPUT_SPI-M Combined'!M$5:M$50,MATCH(B114,'[4]INPUT_SPI-M Combined'!$R$5:$R$50,0))-INDEX('[4]INPUT_SPI-M Combined'!M$5:M$50,MATCH(B113,'[4]INPUT_SPI-M Combined'!$R$5:$R$50,0)))*$C$11,"")</f>
        <v/>
      </c>
      <c r="D114" s="186" t="str">
        <f>IFERROR(D113+(INDEX('[4]INPUT_SPI-M Combined'!O$5:O$50,MATCH(B114,'[4]INPUT_SPI-M Combined'!$R$5:$R$50,0))-INDEX('[4]INPUT_SPI-M Combined'!O$5:O$50,MATCH(B113,'[4]INPUT_SPI-M Combined'!$R$5:$R$50,0)))*$C$11,"")</f>
        <v/>
      </c>
      <c r="E114" s="186" t="str">
        <f>IFERROR(E113+(INDEX('[4]INPUT_SPI-M Combined'!Q$5:Q$50,MATCH(B114,'[4]INPUT_SPI-M Combined'!$R$5:$R$50,0))-INDEX('[4]INPUT_SPI-M Combined'!Q$5:Q$50,MATCH(B113,'[4]INPUT_SPI-M Combined'!$R$5:$R$50,0)))*$C$11,"")</f>
        <v/>
      </c>
      <c r="F114" s="167" t="str">
        <f>_xlfn.IFNA(INDEX([4]INPUT_RWCS!$D$10:$D$49,MATCH(B114,RWCS_Date,0))*$C$11,"")</f>
        <v/>
      </c>
      <c r="G114" s="167">
        <f t="shared" si="13"/>
        <v>19279.454367346938</v>
      </c>
      <c r="H114" s="167" t="e">
        <f t="shared" si="14"/>
        <v>#N/A</v>
      </c>
      <c r="I114" s="167" t="e">
        <f t="shared" si="16"/>
        <v>#N/A</v>
      </c>
      <c r="J114" s="167" t="e">
        <f t="shared" si="15"/>
        <v>#N/A</v>
      </c>
      <c r="K114" s="167">
        <f t="shared" si="10"/>
        <v>19279.454367346938</v>
      </c>
      <c r="L114" s="168">
        <f>VLOOKUP($B114,[4]INPUT_TTCE_Output!$B$10:$G$222,4,0)</f>
        <v>103434.374999999</v>
      </c>
      <c r="M114" s="167">
        <f t="shared" si="11"/>
        <v>19279.454367346938</v>
      </c>
      <c r="N114" s="168">
        <f>VLOOKUP($B114,[4]INPUT_TTCE_Output!$B$10:$G$222,5,0)</f>
        <v>266235.9375</v>
      </c>
      <c r="O114" s="167">
        <f t="shared" si="12"/>
        <v>19279.454367346938</v>
      </c>
      <c r="P114" s="168">
        <f>VLOOKUP($B114,[4]INPUT_TTCE_Output!$B$10:$G$222,6,0)</f>
        <v>429037.5</v>
      </c>
      <c r="R114" s="187" t="e">
        <f>C114/'[4]INPUT_SPI-M Combined'!M115</f>
        <v>#VALUE!</v>
      </c>
      <c r="S114" s="187" t="e">
        <f>D114/'[4]INPUT_SPI-M Combined'!L115</f>
        <v>#VALUE!</v>
      </c>
      <c r="T114" s="187" t="e">
        <f>E114/'[4]INPUT_SPI-M Combined'!Q115</f>
        <v>#VALUE!</v>
      </c>
      <c r="U114" s="188" t="e">
        <f>(C114-C113)/$C$11-('[4]INPUT_SPI-M Combined'!M108-'[4]INPUT_SPI-M Combined'!M107)</f>
        <v>#VALUE!</v>
      </c>
      <c r="V114" s="188" t="e">
        <f>(D114-D113)/$C$11-('[4]INPUT_SPI-M Combined'!L108-'[4]INPUT_SPI-M Combined'!L107)</f>
        <v>#VALUE!</v>
      </c>
      <c r="W114" s="188" t="e">
        <f>(E114-E113)/$C$11-('[4]INPUT_SPI-M Combined'!Q108-'[4]INPUT_SPI-M Combined'!Q107)</f>
        <v>#VALUE!</v>
      </c>
    </row>
    <row r="115" spans="2:23">
      <c r="B115" s="166">
        <v>44235</v>
      </c>
      <c r="C115" s="186" t="str">
        <f>IFERROR(C114+(INDEX('[4]INPUT_SPI-M Combined'!M$5:M$50,MATCH(B115,'[4]INPUT_SPI-M Combined'!$R$5:$R$50,0))-INDEX('[4]INPUT_SPI-M Combined'!M$5:M$50,MATCH(B114,'[4]INPUT_SPI-M Combined'!$R$5:$R$50,0)))*$C$11,"")</f>
        <v/>
      </c>
      <c r="D115" s="186" t="str">
        <f>IFERROR(D114+(INDEX('[4]INPUT_SPI-M Combined'!O$5:O$50,MATCH(B115,'[4]INPUT_SPI-M Combined'!$R$5:$R$50,0))-INDEX('[4]INPUT_SPI-M Combined'!O$5:O$50,MATCH(B114,'[4]INPUT_SPI-M Combined'!$R$5:$R$50,0)))*$C$11,"")</f>
        <v/>
      </c>
      <c r="E115" s="186" t="str">
        <f>IFERROR(E114+(INDEX('[4]INPUT_SPI-M Combined'!Q$5:Q$50,MATCH(B115,'[4]INPUT_SPI-M Combined'!$R$5:$R$50,0))-INDEX('[4]INPUT_SPI-M Combined'!Q$5:Q$50,MATCH(B114,'[4]INPUT_SPI-M Combined'!$R$5:$R$50,0)))*$C$11,"")</f>
        <v/>
      </c>
      <c r="F115" s="167" t="str">
        <f>_xlfn.IFNA(INDEX([4]INPUT_RWCS!$D$10:$D$49,MATCH(B115,RWCS_Date,0))*$C$11,"")</f>
        <v/>
      </c>
      <c r="G115" s="167">
        <f t="shared" si="13"/>
        <v>19279.454367346938</v>
      </c>
      <c r="H115" s="167" t="e">
        <f t="shared" si="14"/>
        <v>#N/A</v>
      </c>
      <c r="I115" s="167" t="e">
        <f t="shared" si="16"/>
        <v>#N/A</v>
      </c>
      <c r="J115" s="167" t="e">
        <f t="shared" si="15"/>
        <v>#N/A</v>
      </c>
      <c r="K115" s="167">
        <f t="shared" si="10"/>
        <v>19279.454367346938</v>
      </c>
      <c r="L115" s="168">
        <f>VLOOKUP($B115,[4]INPUT_TTCE_Output!$B$10:$G$222,4,0)</f>
        <v>106303.124999999</v>
      </c>
      <c r="M115" s="167">
        <f t="shared" si="11"/>
        <v>19279.454367346938</v>
      </c>
      <c r="N115" s="168">
        <f>VLOOKUP($B115,[4]INPUT_TTCE_Output!$B$10:$G$222,5,0)</f>
        <v>260339.06249999901</v>
      </c>
      <c r="O115" s="167">
        <f t="shared" si="12"/>
        <v>19279.454367346938</v>
      </c>
      <c r="P115" s="168">
        <f>VLOOKUP($B115,[4]INPUT_TTCE_Output!$B$10:$G$222,6,0)</f>
        <v>414374.99999999901</v>
      </c>
      <c r="R115" s="187" t="e">
        <f>C115/'[4]INPUT_SPI-M Combined'!M116</f>
        <v>#VALUE!</v>
      </c>
      <c r="S115" s="187" t="e">
        <f>D115/'[4]INPUT_SPI-M Combined'!L116</f>
        <v>#VALUE!</v>
      </c>
      <c r="T115" s="187" t="e">
        <f>E115/'[4]INPUT_SPI-M Combined'!Q116</f>
        <v>#VALUE!</v>
      </c>
      <c r="U115" s="188" t="e">
        <f>(C115-C114)/$C$11-('[4]INPUT_SPI-M Combined'!M109-'[4]INPUT_SPI-M Combined'!M108)</f>
        <v>#VALUE!</v>
      </c>
      <c r="V115" s="188" t="e">
        <f>(D115-D114)/$C$11-('[4]INPUT_SPI-M Combined'!L109-'[4]INPUT_SPI-M Combined'!L108)</f>
        <v>#VALUE!</v>
      </c>
      <c r="W115" s="188" t="e">
        <f>(E115-E114)/$C$11-('[4]INPUT_SPI-M Combined'!Q109-'[4]INPUT_SPI-M Combined'!Q108)</f>
        <v>#VALUE!</v>
      </c>
    </row>
    <row r="116" spans="2:23">
      <c r="B116" s="166">
        <v>44236</v>
      </c>
      <c r="C116" s="186" t="str">
        <f>IFERROR(C115+(INDEX('[4]INPUT_SPI-M Combined'!M$5:M$50,MATCH(B116,'[4]INPUT_SPI-M Combined'!$R$5:$R$50,0))-INDEX('[4]INPUT_SPI-M Combined'!M$5:M$50,MATCH(B115,'[4]INPUT_SPI-M Combined'!$R$5:$R$50,0)))*$C$11,"")</f>
        <v/>
      </c>
      <c r="D116" s="186" t="str">
        <f>IFERROR(D115+(INDEX('[4]INPUT_SPI-M Combined'!O$5:O$50,MATCH(B116,'[4]INPUT_SPI-M Combined'!$R$5:$R$50,0))-INDEX('[4]INPUT_SPI-M Combined'!O$5:O$50,MATCH(B115,'[4]INPUT_SPI-M Combined'!$R$5:$R$50,0)))*$C$11,"")</f>
        <v/>
      </c>
      <c r="E116" s="186" t="str">
        <f>IFERROR(E115+(INDEX('[4]INPUT_SPI-M Combined'!Q$5:Q$50,MATCH(B116,'[4]INPUT_SPI-M Combined'!$R$5:$R$50,0))-INDEX('[4]INPUT_SPI-M Combined'!Q$5:Q$50,MATCH(B115,'[4]INPUT_SPI-M Combined'!$R$5:$R$50,0)))*$C$11,"")</f>
        <v/>
      </c>
      <c r="F116" s="167" t="str">
        <f>_xlfn.IFNA(INDEX([4]INPUT_RWCS!$D$10:$D$49,MATCH(B116,RWCS_Date,0))*$C$11,"")</f>
        <v/>
      </c>
      <c r="G116" s="167">
        <f t="shared" si="13"/>
        <v>19279.454367346938</v>
      </c>
      <c r="H116" s="167" t="e">
        <f t="shared" si="14"/>
        <v>#N/A</v>
      </c>
      <c r="I116" s="167" t="e">
        <f t="shared" si="16"/>
        <v>#N/A</v>
      </c>
      <c r="J116" s="167" t="e">
        <f t="shared" si="15"/>
        <v>#N/A</v>
      </c>
      <c r="K116" s="167">
        <f t="shared" si="10"/>
        <v>19279.454367346938</v>
      </c>
      <c r="L116" s="168">
        <f>VLOOKUP($B116,[4]INPUT_TTCE_Output!$B$10:$G$222,4,0)</f>
        <v>109171.874999999</v>
      </c>
      <c r="M116" s="167">
        <f t="shared" si="11"/>
        <v>19279.454367346938</v>
      </c>
      <c r="N116" s="168">
        <f>VLOOKUP($B116,[4]INPUT_TTCE_Output!$B$10:$G$222,5,0)</f>
        <v>254442.18749999901</v>
      </c>
      <c r="O116" s="167">
        <f t="shared" si="12"/>
        <v>19279.454367346938</v>
      </c>
      <c r="P116" s="168">
        <f>VLOOKUP($B116,[4]INPUT_TTCE_Output!$B$10:$G$222,6,0)</f>
        <v>399712.5</v>
      </c>
      <c r="R116" s="187" t="e">
        <f>C116/'[4]INPUT_SPI-M Combined'!M117</f>
        <v>#VALUE!</v>
      </c>
      <c r="S116" s="187" t="e">
        <f>D116/'[4]INPUT_SPI-M Combined'!L117</f>
        <v>#VALUE!</v>
      </c>
      <c r="T116" s="187" t="e">
        <f>E116/'[4]INPUT_SPI-M Combined'!Q117</f>
        <v>#VALUE!</v>
      </c>
      <c r="U116" s="188" t="e">
        <f>(C116-C115)/$C$11-('[4]INPUT_SPI-M Combined'!M110-'[4]INPUT_SPI-M Combined'!M109)</f>
        <v>#VALUE!</v>
      </c>
      <c r="V116" s="188" t="e">
        <f>(D116-D115)/$C$11-('[4]INPUT_SPI-M Combined'!L110-'[4]INPUT_SPI-M Combined'!L109)</f>
        <v>#VALUE!</v>
      </c>
      <c r="W116" s="188" t="e">
        <f>(E116-E115)/$C$11-('[4]INPUT_SPI-M Combined'!Q110-'[4]INPUT_SPI-M Combined'!Q109)</f>
        <v>#VALUE!</v>
      </c>
    </row>
    <row r="117" spans="2:23">
      <c r="B117" s="166">
        <v>44237</v>
      </c>
      <c r="C117" s="186" t="str">
        <f>IFERROR(C116+(INDEX('[4]INPUT_SPI-M Combined'!M$5:M$50,MATCH(B117,'[4]INPUT_SPI-M Combined'!$R$5:$R$50,0))-INDEX('[4]INPUT_SPI-M Combined'!M$5:M$50,MATCH(B116,'[4]INPUT_SPI-M Combined'!$R$5:$R$50,0)))*$C$11,"")</f>
        <v/>
      </c>
      <c r="D117" s="186" t="str">
        <f>IFERROR(D116+(INDEX('[4]INPUT_SPI-M Combined'!O$5:O$50,MATCH(B117,'[4]INPUT_SPI-M Combined'!$R$5:$R$50,0))-INDEX('[4]INPUT_SPI-M Combined'!O$5:O$50,MATCH(B116,'[4]INPUT_SPI-M Combined'!$R$5:$R$50,0)))*$C$11,"")</f>
        <v/>
      </c>
      <c r="E117" s="186" t="str">
        <f>IFERROR(E116+(INDEX('[4]INPUT_SPI-M Combined'!Q$5:Q$50,MATCH(B117,'[4]INPUT_SPI-M Combined'!$R$5:$R$50,0))-INDEX('[4]INPUT_SPI-M Combined'!Q$5:Q$50,MATCH(B116,'[4]INPUT_SPI-M Combined'!$R$5:$R$50,0)))*$C$11,"")</f>
        <v/>
      </c>
      <c r="F117" s="167">
        <f>_xlfn.IFNA(INDEX([4]INPUT_RWCS!$D$10:$D$49,MATCH(B117,RWCS_Date,0))*$C$11,"")</f>
        <v>132499.27771428571</v>
      </c>
      <c r="G117" s="167">
        <f t="shared" si="13"/>
        <v>18928.468244897958</v>
      </c>
      <c r="H117" s="167" t="e">
        <f t="shared" si="14"/>
        <v>#N/A</v>
      </c>
      <c r="I117" s="167" t="e">
        <f t="shared" si="16"/>
        <v>#N/A</v>
      </c>
      <c r="J117" s="167" t="e">
        <f t="shared" si="15"/>
        <v>#N/A</v>
      </c>
      <c r="K117" s="167">
        <f t="shared" si="10"/>
        <v>18928.468244897958</v>
      </c>
      <c r="L117" s="168">
        <f>VLOOKUP($B117,[4]INPUT_TTCE_Output!$B$10:$G$222,4,0)</f>
        <v>112040.624999999</v>
      </c>
      <c r="M117" s="167">
        <f t="shared" si="11"/>
        <v>18928.468244897958</v>
      </c>
      <c r="N117" s="168">
        <f>VLOOKUP($B117,[4]INPUT_TTCE_Output!$B$10:$G$222,5,0)</f>
        <v>248545.3125</v>
      </c>
      <c r="O117" s="167">
        <f t="shared" si="12"/>
        <v>18928.468244897958</v>
      </c>
      <c r="P117" s="168">
        <f>VLOOKUP($B117,[4]INPUT_TTCE_Output!$B$10:$G$222,6,0)</f>
        <v>385049.99999999901</v>
      </c>
      <c r="R117" s="187" t="e">
        <f>C117/'[4]INPUT_SPI-M Combined'!M118</f>
        <v>#VALUE!</v>
      </c>
      <c r="S117" s="187" t="e">
        <f>D117/'[4]INPUT_SPI-M Combined'!L118</f>
        <v>#VALUE!</v>
      </c>
      <c r="T117" s="187" t="e">
        <f>E117/'[4]INPUT_SPI-M Combined'!Q118</f>
        <v>#VALUE!</v>
      </c>
      <c r="U117" s="188" t="e">
        <f>(C117-C116)/$C$11-('[4]INPUT_SPI-M Combined'!M111-'[4]INPUT_SPI-M Combined'!M110)</f>
        <v>#VALUE!</v>
      </c>
      <c r="V117" s="188" t="e">
        <f>(D117-D116)/$C$11-('[4]INPUT_SPI-M Combined'!L111-'[4]INPUT_SPI-M Combined'!L110)</f>
        <v>#VALUE!</v>
      </c>
      <c r="W117" s="188" t="e">
        <f>(E117-E116)/$C$11-('[4]INPUT_SPI-M Combined'!Q111-'[4]INPUT_SPI-M Combined'!Q110)</f>
        <v>#VALUE!</v>
      </c>
    </row>
    <row r="118" spans="2:23">
      <c r="B118" s="166">
        <v>44238</v>
      </c>
      <c r="C118" s="186" t="str">
        <f>IFERROR(C117+(INDEX('[4]INPUT_SPI-M Combined'!M$5:M$50,MATCH(B118,'[4]INPUT_SPI-M Combined'!$R$5:$R$50,0))-INDEX('[4]INPUT_SPI-M Combined'!M$5:M$50,MATCH(B117,'[4]INPUT_SPI-M Combined'!$R$5:$R$50,0)))*$C$11,"")</f>
        <v/>
      </c>
      <c r="D118" s="186" t="str">
        <f>IFERROR(D117+(INDEX('[4]INPUT_SPI-M Combined'!O$5:O$50,MATCH(B118,'[4]INPUT_SPI-M Combined'!$R$5:$R$50,0))-INDEX('[4]INPUT_SPI-M Combined'!O$5:O$50,MATCH(B117,'[4]INPUT_SPI-M Combined'!$R$5:$R$50,0)))*$C$11,"")</f>
        <v/>
      </c>
      <c r="E118" s="186" t="str">
        <f>IFERROR(E117+(INDEX('[4]INPUT_SPI-M Combined'!Q$5:Q$50,MATCH(B118,'[4]INPUT_SPI-M Combined'!$R$5:$R$50,0))-INDEX('[4]INPUT_SPI-M Combined'!Q$5:Q$50,MATCH(B117,'[4]INPUT_SPI-M Combined'!$R$5:$R$50,0)))*$C$11,"")</f>
        <v/>
      </c>
      <c r="F118" s="167" t="str">
        <f>_xlfn.IFNA(INDEX([4]INPUT_RWCS!$D$10:$D$49,MATCH(B118,RWCS_Date,0))*$C$11,"")</f>
        <v/>
      </c>
      <c r="G118" s="167">
        <f t="shared" si="13"/>
        <v>18928.468244897958</v>
      </c>
      <c r="H118" s="167" t="e">
        <f t="shared" si="14"/>
        <v>#N/A</v>
      </c>
      <c r="I118" s="167" t="e">
        <f t="shared" si="16"/>
        <v>#N/A</v>
      </c>
      <c r="J118" s="167" t="e">
        <f t="shared" si="15"/>
        <v>#N/A</v>
      </c>
      <c r="K118" s="167">
        <f t="shared" si="10"/>
        <v>18928.468244897958</v>
      </c>
      <c r="L118" s="168">
        <f>VLOOKUP($B118,[4]INPUT_TTCE_Output!$B$10:$G$222,4,0)</f>
        <v>114909.374999999</v>
      </c>
      <c r="M118" s="167">
        <f t="shared" si="11"/>
        <v>18928.468244897958</v>
      </c>
      <c r="N118" s="168">
        <f>VLOOKUP($B118,[4]INPUT_TTCE_Output!$B$10:$G$222,5,0)</f>
        <v>242648.43749999901</v>
      </c>
      <c r="O118" s="167">
        <f t="shared" si="12"/>
        <v>18928.468244897958</v>
      </c>
      <c r="P118" s="168">
        <f>VLOOKUP($B118,[4]INPUT_TTCE_Output!$B$10:$G$222,6,0)</f>
        <v>370387.5</v>
      </c>
      <c r="R118" s="187" t="e">
        <f>C118/'[4]INPUT_SPI-M Combined'!M119</f>
        <v>#VALUE!</v>
      </c>
      <c r="S118" s="187" t="e">
        <f>D118/'[4]INPUT_SPI-M Combined'!L119</f>
        <v>#VALUE!</v>
      </c>
      <c r="T118" s="187" t="e">
        <f>E118/'[4]INPUT_SPI-M Combined'!Q119</f>
        <v>#VALUE!</v>
      </c>
      <c r="U118" s="188" t="e">
        <f>(C118-C117)/$C$11-('[4]INPUT_SPI-M Combined'!M112-'[4]INPUT_SPI-M Combined'!M111)</f>
        <v>#VALUE!</v>
      </c>
      <c r="V118" s="188" t="e">
        <f>(D118-D117)/$C$11-('[4]INPUT_SPI-M Combined'!L112-'[4]INPUT_SPI-M Combined'!L111)</f>
        <v>#VALUE!</v>
      </c>
      <c r="W118" s="188" t="e">
        <f>(E118-E117)/$C$11-('[4]INPUT_SPI-M Combined'!Q112-'[4]INPUT_SPI-M Combined'!Q111)</f>
        <v>#VALUE!</v>
      </c>
    </row>
    <row r="119" spans="2:23">
      <c r="B119" s="166">
        <v>44239</v>
      </c>
      <c r="C119" s="186" t="str">
        <f>IFERROR(C118+(INDEX('[4]INPUT_SPI-M Combined'!M$5:M$50,MATCH(B119,'[4]INPUT_SPI-M Combined'!$R$5:$R$50,0))-INDEX('[4]INPUT_SPI-M Combined'!M$5:M$50,MATCH(B118,'[4]INPUT_SPI-M Combined'!$R$5:$R$50,0)))*$C$11,"")</f>
        <v/>
      </c>
      <c r="D119" s="186" t="str">
        <f>IFERROR(D118+(INDEX('[4]INPUT_SPI-M Combined'!O$5:O$50,MATCH(B119,'[4]INPUT_SPI-M Combined'!$R$5:$R$50,0))-INDEX('[4]INPUT_SPI-M Combined'!O$5:O$50,MATCH(B118,'[4]INPUT_SPI-M Combined'!$R$5:$R$50,0)))*$C$11,"")</f>
        <v/>
      </c>
      <c r="E119" s="186" t="str">
        <f>IFERROR(E118+(INDEX('[4]INPUT_SPI-M Combined'!Q$5:Q$50,MATCH(B119,'[4]INPUT_SPI-M Combined'!$R$5:$R$50,0))-INDEX('[4]INPUT_SPI-M Combined'!Q$5:Q$50,MATCH(B118,'[4]INPUT_SPI-M Combined'!$R$5:$R$50,0)))*$C$11,"")</f>
        <v/>
      </c>
      <c r="F119" s="167" t="str">
        <f>_xlfn.IFNA(INDEX([4]INPUT_RWCS!$D$10:$D$49,MATCH(B119,RWCS_Date,0))*$C$11,"")</f>
        <v/>
      </c>
      <c r="G119" s="167">
        <f t="shared" si="13"/>
        <v>18928.468244897958</v>
      </c>
      <c r="H119" s="167" t="e">
        <f t="shared" si="14"/>
        <v>#N/A</v>
      </c>
      <c r="I119" s="167" t="e">
        <f t="shared" si="16"/>
        <v>#N/A</v>
      </c>
      <c r="J119" s="167" t="e">
        <f t="shared" si="15"/>
        <v>#N/A</v>
      </c>
      <c r="K119" s="167">
        <f t="shared" si="10"/>
        <v>18928.468244897958</v>
      </c>
      <c r="L119" s="168">
        <f>VLOOKUP($B119,[4]INPUT_TTCE_Output!$B$10:$G$222,4,0)</f>
        <v>115865.624999999</v>
      </c>
      <c r="M119" s="167">
        <f t="shared" si="11"/>
        <v>18928.468244897958</v>
      </c>
      <c r="N119" s="168">
        <f>VLOOKUP($B119,[4]INPUT_TTCE_Output!$B$10:$G$222,5,0)</f>
        <v>239859.37499999901</v>
      </c>
      <c r="O119" s="167">
        <f t="shared" si="12"/>
        <v>18928.468244897958</v>
      </c>
      <c r="P119" s="168">
        <f>VLOOKUP($B119,[4]INPUT_TTCE_Output!$B$10:$G$222,6,0)</f>
        <v>363853.125</v>
      </c>
      <c r="R119" s="187" t="e">
        <f>C119/'[4]INPUT_SPI-M Combined'!M120</f>
        <v>#VALUE!</v>
      </c>
      <c r="S119" s="187" t="e">
        <f>D119/'[4]INPUT_SPI-M Combined'!L120</f>
        <v>#VALUE!</v>
      </c>
      <c r="T119" s="187" t="e">
        <f>E119/'[4]INPUT_SPI-M Combined'!Q120</f>
        <v>#VALUE!</v>
      </c>
      <c r="U119" s="188" t="e">
        <f>(C119-C118)/$C$11-('[4]INPUT_SPI-M Combined'!M113-'[4]INPUT_SPI-M Combined'!M112)</f>
        <v>#VALUE!</v>
      </c>
      <c r="V119" s="188" t="e">
        <f>(D119-D118)/$C$11-('[4]INPUT_SPI-M Combined'!L113-'[4]INPUT_SPI-M Combined'!L112)</f>
        <v>#VALUE!</v>
      </c>
      <c r="W119" s="188" t="e">
        <f>(E119-E118)/$C$11-('[4]INPUT_SPI-M Combined'!Q113-'[4]INPUT_SPI-M Combined'!Q112)</f>
        <v>#VALUE!</v>
      </c>
    </row>
    <row r="120" spans="2:23">
      <c r="B120" s="166">
        <v>44240</v>
      </c>
      <c r="C120" s="186" t="str">
        <f>IFERROR(C119+(INDEX('[4]INPUT_SPI-M Combined'!M$5:M$50,MATCH(B120,'[4]INPUT_SPI-M Combined'!$R$5:$R$50,0))-INDEX('[4]INPUT_SPI-M Combined'!M$5:M$50,MATCH(B119,'[4]INPUT_SPI-M Combined'!$R$5:$R$50,0)))*$C$11,"")</f>
        <v/>
      </c>
      <c r="D120" s="186" t="str">
        <f>IFERROR(D119+(INDEX('[4]INPUT_SPI-M Combined'!O$5:O$50,MATCH(B120,'[4]INPUT_SPI-M Combined'!$R$5:$R$50,0))-INDEX('[4]INPUT_SPI-M Combined'!O$5:O$50,MATCH(B119,'[4]INPUT_SPI-M Combined'!$R$5:$R$50,0)))*$C$11,"")</f>
        <v/>
      </c>
      <c r="E120" s="186" t="str">
        <f>IFERROR(E119+(INDEX('[4]INPUT_SPI-M Combined'!Q$5:Q$50,MATCH(B120,'[4]INPUT_SPI-M Combined'!$R$5:$R$50,0))-INDEX('[4]INPUT_SPI-M Combined'!Q$5:Q$50,MATCH(B119,'[4]INPUT_SPI-M Combined'!$R$5:$R$50,0)))*$C$11,"")</f>
        <v/>
      </c>
      <c r="F120" s="167" t="str">
        <f>_xlfn.IFNA(INDEX([4]INPUT_RWCS!$D$10:$D$49,MATCH(B120,RWCS_Date,0))*$C$11,"")</f>
        <v/>
      </c>
      <c r="G120" s="167">
        <f t="shared" si="13"/>
        <v>18928.468244897958</v>
      </c>
      <c r="H120" s="167" t="e">
        <f t="shared" si="14"/>
        <v>#N/A</v>
      </c>
      <c r="I120" s="167" t="e">
        <f t="shared" si="16"/>
        <v>#N/A</v>
      </c>
      <c r="J120" s="167" t="e">
        <f t="shared" si="15"/>
        <v>#N/A</v>
      </c>
      <c r="K120" s="167">
        <f t="shared" si="10"/>
        <v>18928.468244897958</v>
      </c>
      <c r="L120" s="168">
        <f>VLOOKUP($B120,[4]INPUT_TTCE_Output!$B$10:$G$222,4,0)</f>
        <v>116821.874999999</v>
      </c>
      <c r="M120" s="167">
        <f t="shared" si="11"/>
        <v>18928.468244897958</v>
      </c>
      <c r="N120" s="168">
        <f>VLOOKUP($B120,[4]INPUT_TTCE_Output!$B$10:$G$222,5,0)</f>
        <v>237070.31249999901</v>
      </c>
      <c r="O120" s="167">
        <f t="shared" si="12"/>
        <v>18928.468244897958</v>
      </c>
      <c r="P120" s="168">
        <f>VLOOKUP($B120,[4]INPUT_TTCE_Output!$B$10:$G$222,6,0)</f>
        <v>357318.75</v>
      </c>
      <c r="R120" s="187" t="e">
        <f>C120/'[4]INPUT_SPI-M Combined'!M121</f>
        <v>#VALUE!</v>
      </c>
      <c r="S120" s="187" t="e">
        <f>D120/'[4]INPUT_SPI-M Combined'!L121</f>
        <v>#VALUE!</v>
      </c>
      <c r="T120" s="187" t="e">
        <f>E120/'[4]INPUT_SPI-M Combined'!Q121</f>
        <v>#VALUE!</v>
      </c>
      <c r="U120" s="188" t="e">
        <f>(C120-C119)/$C$11-('[4]INPUT_SPI-M Combined'!M114-'[4]INPUT_SPI-M Combined'!M113)</f>
        <v>#VALUE!</v>
      </c>
      <c r="V120" s="188" t="e">
        <f>(D120-D119)/$C$11-('[4]INPUT_SPI-M Combined'!L114-'[4]INPUT_SPI-M Combined'!L113)</f>
        <v>#VALUE!</v>
      </c>
      <c r="W120" s="188" t="e">
        <f>(E120-E119)/$C$11-('[4]INPUT_SPI-M Combined'!Q114-'[4]INPUT_SPI-M Combined'!Q113)</f>
        <v>#VALUE!</v>
      </c>
    </row>
    <row r="121" spans="2:23">
      <c r="B121" s="166">
        <v>44241</v>
      </c>
      <c r="C121" s="186" t="str">
        <f>IFERROR(C120+(INDEX('[4]INPUT_SPI-M Combined'!M$5:M$50,MATCH(B121,'[4]INPUT_SPI-M Combined'!$R$5:$R$50,0))-INDEX('[4]INPUT_SPI-M Combined'!M$5:M$50,MATCH(B120,'[4]INPUT_SPI-M Combined'!$R$5:$R$50,0)))*$C$11,"")</f>
        <v/>
      </c>
      <c r="D121" s="186" t="str">
        <f>IFERROR(D120+(INDEX('[4]INPUT_SPI-M Combined'!O$5:O$50,MATCH(B121,'[4]INPUT_SPI-M Combined'!$R$5:$R$50,0))-INDEX('[4]INPUT_SPI-M Combined'!O$5:O$50,MATCH(B120,'[4]INPUT_SPI-M Combined'!$R$5:$R$50,0)))*$C$11,"")</f>
        <v/>
      </c>
      <c r="E121" s="186" t="str">
        <f>IFERROR(E120+(INDEX('[4]INPUT_SPI-M Combined'!Q$5:Q$50,MATCH(B121,'[4]INPUT_SPI-M Combined'!$R$5:$R$50,0))-INDEX('[4]INPUT_SPI-M Combined'!Q$5:Q$50,MATCH(B120,'[4]INPUT_SPI-M Combined'!$R$5:$R$50,0)))*$C$11,"")</f>
        <v/>
      </c>
      <c r="F121" s="167" t="str">
        <f>_xlfn.IFNA(INDEX([4]INPUT_RWCS!$D$10:$D$49,MATCH(B121,RWCS_Date,0))*$C$11,"")</f>
        <v/>
      </c>
      <c r="G121" s="167">
        <f t="shared" si="13"/>
        <v>18928.468244897958</v>
      </c>
      <c r="H121" s="167" t="e">
        <f t="shared" si="14"/>
        <v>#N/A</v>
      </c>
      <c r="I121" s="167" t="e">
        <f t="shared" si="16"/>
        <v>#N/A</v>
      </c>
      <c r="J121" s="167" t="e">
        <f t="shared" si="15"/>
        <v>#N/A</v>
      </c>
      <c r="K121" s="167">
        <f t="shared" si="10"/>
        <v>18928.468244897958</v>
      </c>
      <c r="L121" s="168">
        <f>VLOOKUP($B121,[4]INPUT_TTCE_Output!$B$10:$G$222,4,0)</f>
        <v>117778.124999999</v>
      </c>
      <c r="M121" s="167">
        <f t="shared" si="11"/>
        <v>18928.468244897958</v>
      </c>
      <c r="N121" s="168">
        <f>VLOOKUP($B121,[4]INPUT_TTCE_Output!$B$10:$G$222,5,0)</f>
        <v>234281.24999999901</v>
      </c>
      <c r="O121" s="167">
        <f t="shared" si="12"/>
        <v>18928.468244897958</v>
      </c>
      <c r="P121" s="168">
        <f>VLOOKUP($B121,[4]INPUT_TTCE_Output!$B$10:$G$222,6,0)</f>
        <v>350784.375</v>
      </c>
      <c r="R121" s="187" t="e">
        <f>C121/'[4]INPUT_SPI-M Combined'!M122</f>
        <v>#VALUE!</v>
      </c>
      <c r="S121" s="187" t="e">
        <f>D121/'[4]INPUT_SPI-M Combined'!L122</f>
        <v>#VALUE!</v>
      </c>
      <c r="T121" s="187" t="e">
        <f>E121/'[4]INPUT_SPI-M Combined'!Q122</f>
        <v>#VALUE!</v>
      </c>
      <c r="U121" s="188" t="e">
        <f>(C121-C120)/$C$11-('[4]INPUT_SPI-M Combined'!M115-'[4]INPUT_SPI-M Combined'!M114)</f>
        <v>#VALUE!</v>
      </c>
      <c r="V121" s="188" t="e">
        <f>(D121-D120)/$C$11-('[4]INPUT_SPI-M Combined'!L115-'[4]INPUT_SPI-M Combined'!L114)</f>
        <v>#VALUE!</v>
      </c>
      <c r="W121" s="188" t="e">
        <f>(E121-E120)/$C$11-('[4]INPUT_SPI-M Combined'!Q115-'[4]INPUT_SPI-M Combined'!Q114)</f>
        <v>#VALUE!</v>
      </c>
    </row>
    <row r="122" spans="2:23">
      <c r="B122" s="166">
        <v>44242</v>
      </c>
      <c r="C122" s="186" t="str">
        <f>IFERROR(C121+(INDEX('[4]INPUT_SPI-M Combined'!M$5:M$50,MATCH(B122,'[4]INPUT_SPI-M Combined'!$R$5:$R$50,0))-INDEX('[4]INPUT_SPI-M Combined'!M$5:M$50,MATCH(B121,'[4]INPUT_SPI-M Combined'!$R$5:$R$50,0)))*$C$11,"")</f>
        <v/>
      </c>
      <c r="D122" s="186" t="str">
        <f>IFERROR(D121+(INDEX('[4]INPUT_SPI-M Combined'!O$5:O$50,MATCH(B122,'[4]INPUT_SPI-M Combined'!$R$5:$R$50,0))-INDEX('[4]INPUT_SPI-M Combined'!O$5:O$50,MATCH(B121,'[4]INPUT_SPI-M Combined'!$R$5:$R$50,0)))*$C$11,"")</f>
        <v/>
      </c>
      <c r="E122" s="186" t="str">
        <f>IFERROR(E121+(INDEX('[4]INPUT_SPI-M Combined'!Q$5:Q$50,MATCH(B122,'[4]INPUT_SPI-M Combined'!$R$5:$R$50,0))-INDEX('[4]INPUT_SPI-M Combined'!Q$5:Q$50,MATCH(B121,'[4]INPUT_SPI-M Combined'!$R$5:$R$50,0)))*$C$11,"")</f>
        <v/>
      </c>
      <c r="F122" s="167" t="str">
        <f>_xlfn.IFNA(INDEX([4]INPUT_RWCS!$D$10:$D$49,MATCH(B122,RWCS_Date,0))*$C$11,"")</f>
        <v/>
      </c>
      <c r="G122" s="167">
        <f t="shared" si="13"/>
        <v>18928.468244897958</v>
      </c>
      <c r="H122" s="167" t="e">
        <f t="shared" si="14"/>
        <v>#N/A</v>
      </c>
      <c r="I122" s="167" t="e">
        <f t="shared" si="16"/>
        <v>#N/A</v>
      </c>
      <c r="J122" s="167" t="e">
        <f t="shared" si="15"/>
        <v>#N/A</v>
      </c>
      <c r="K122" s="167">
        <f t="shared" si="10"/>
        <v>18928.468244897958</v>
      </c>
      <c r="L122" s="168">
        <f>VLOOKUP($B122,[4]INPUT_TTCE_Output!$B$10:$G$222,4,0)</f>
        <v>118734.374999999</v>
      </c>
      <c r="M122" s="167">
        <f t="shared" si="11"/>
        <v>18928.468244897958</v>
      </c>
      <c r="N122" s="168">
        <f>VLOOKUP($B122,[4]INPUT_TTCE_Output!$B$10:$G$222,5,0)</f>
        <v>231492.18749999901</v>
      </c>
      <c r="O122" s="167">
        <f t="shared" si="12"/>
        <v>18928.468244897958</v>
      </c>
      <c r="P122" s="168">
        <f>VLOOKUP($B122,[4]INPUT_TTCE_Output!$B$10:$G$222,6,0)</f>
        <v>344249.99999999901</v>
      </c>
      <c r="R122" s="187" t="e">
        <f>C122/'[4]INPUT_SPI-M Combined'!M123</f>
        <v>#VALUE!</v>
      </c>
      <c r="S122" s="187" t="e">
        <f>D122/'[4]INPUT_SPI-M Combined'!L123</f>
        <v>#VALUE!</v>
      </c>
      <c r="T122" s="187" t="e">
        <f>E122/'[4]INPUT_SPI-M Combined'!Q123</f>
        <v>#VALUE!</v>
      </c>
      <c r="U122" s="188" t="e">
        <f>(C122-C121)/$C$11-('[4]INPUT_SPI-M Combined'!M116-'[4]INPUT_SPI-M Combined'!M115)</f>
        <v>#VALUE!</v>
      </c>
      <c r="V122" s="188" t="e">
        <f>(D122-D121)/$C$11-('[4]INPUT_SPI-M Combined'!L116-'[4]INPUT_SPI-M Combined'!L115)</f>
        <v>#VALUE!</v>
      </c>
      <c r="W122" s="188" t="e">
        <f>(E122-E121)/$C$11-('[4]INPUT_SPI-M Combined'!Q116-'[4]INPUT_SPI-M Combined'!Q115)</f>
        <v>#VALUE!</v>
      </c>
    </row>
    <row r="123" spans="2:23">
      <c r="B123" s="166">
        <v>44243</v>
      </c>
      <c r="C123" s="186" t="str">
        <f>IFERROR(C122+(INDEX('[4]INPUT_SPI-M Combined'!M$5:M$50,MATCH(B123,'[4]INPUT_SPI-M Combined'!$R$5:$R$50,0))-INDEX('[4]INPUT_SPI-M Combined'!M$5:M$50,MATCH(B122,'[4]INPUT_SPI-M Combined'!$R$5:$R$50,0)))*$C$11,"")</f>
        <v/>
      </c>
      <c r="D123" s="186" t="str">
        <f>IFERROR(D122+(INDEX('[4]INPUT_SPI-M Combined'!O$5:O$50,MATCH(B123,'[4]INPUT_SPI-M Combined'!$R$5:$R$50,0))-INDEX('[4]INPUT_SPI-M Combined'!O$5:O$50,MATCH(B122,'[4]INPUT_SPI-M Combined'!$R$5:$R$50,0)))*$C$11,"")</f>
        <v/>
      </c>
      <c r="E123" s="186" t="str">
        <f>IFERROR(E122+(INDEX('[4]INPUT_SPI-M Combined'!Q$5:Q$50,MATCH(B123,'[4]INPUT_SPI-M Combined'!$R$5:$R$50,0))-INDEX('[4]INPUT_SPI-M Combined'!Q$5:Q$50,MATCH(B122,'[4]INPUT_SPI-M Combined'!$R$5:$R$50,0)))*$C$11,"")</f>
        <v/>
      </c>
      <c r="F123" s="167" t="str">
        <f>_xlfn.IFNA(INDEX([4]INPUT_RWCS!$D$10:$D$49,MATCH(B123,RWCS_Date,0))*$C$11,"")</f>
        <v/>
      </c>
      <c r="G123" s="167">
        <f t="shared" si="13"/>
        <v>18928.468244897958</v>
      </c>
      <c r="H123" s="167" t="e">
        <f t="shared" si="14"/>
        <v>#N/A</v>
      </c>
      <c r="I123" s="167" t="e">
        <f t="shared" si="16"/>
        <v>#N/A</v>
      </c>
      <c r="J123" s="167" t="e">
        <f t="shared" si="15"/>
        <v>#N/A</v>
      </c>
      <c r="K123" s="167">
        <f t="shared" si="10"/>
        <v>18928.468244897958</v>
      </c>
      <c r="L123" s="168">
        <f>VLOOKUP($B123,[4]INPUT_TTCE_Output!$B$10:$G$222,4,0)</f>
        <v>119690.624999999</v>
      </c>
      <c r="M123" s="167">
        <f t="shared" si="11"/>
        <v>18928.468244897958</v>
      </c>
      <c r="N123" s="168">
        <f>VLOOKUP($B123,[4]INPUT_TTCE_Output!$B$10:$G$222,5,0)</f>
        <v>228703.125</v>
      </c>
      <c r="O123" s="167">
        <f t="shared" si="12"/>
        <v>18928.468244897958</v>
      </c>
      <c r="P123" s="168">
        <f>VLOOKUP($B123,[4]INPUT_TTCE_Output!$B$10:$G$222,6,0)</f>
        <v>337715.62499999901</v>
      </c>
      <c r="R123" s="187" t="e">
        <f>C123/'[4]INPUT_SPI-M Combined'!M124</f>
        <v>#VALUE!</v>
      </c>
      <c r="S123" s="187" t="e">
        <f>D123/'[4]INPUT_SPI-M Combined'!L124</f>
        <v>#VALUE!</v>
      </c>
      <c r="T123" s="187" t="e">
        <f>E123/'[4]INPUT_SPI-M Combined'!Q124</f>
        <v>#VALUE!</v>
      </c>
      <c r="U123" s="188" t="e">
        <f>(C123-C122)/$C$11-('[4]INPUT_SPI-M Combined'!M117-'[4]INPUT_SPI-M Combined'!M116)</f>
        <v>#VALUE!</v>
      </c>
      <c r="V123" s="188" t="e">
        <f>(D123-D122)/$C$11-('[4]INPUT_SPI-M Combined'!L117-'[4]INPUT_SPI-M Combined'!L116)</f>
        <v>#VALUE!</v>
      </c>
      <c r="W123" s="188" t="e">
        <f>(E123-E122)/$C$11-('[4]INPUT_SPI-M Combined'!Q117-'[4]INPUT_SPI-M Combined'!Q116)</f>
        <v>#VALUE!</v>
      </c>
    </row>
    <row r="124" spans="2:23">
      <c r="B124" s="166">
        <v>44244</v>
      </c>
      <c r="C124" s="186" t="str">
        <f>IFERROR(C123+(INDEX('[4]INPUT_SPI-M Combined'!M$5:M$50,MATCH(B124,'[4]INPUT_SPI-M Combined'!$R$5:$R$50,0))-INDEX('[4]INPUT_SPI-M Combined'!M$5:M$50,MATCH(B123,'[4]INPUT_SPI-M Combined'!$R$5:$R$50,0)))*$C$11,"")</f>
        <v/>
      </c>
      <c r="D124" s="186" t="str">
        <f>IFERROR(D123+(INDEX('[4]INPUT_SPI-M Combined'!O$5:O$50,MATCH(B124,'[4]INPUT_SPI-M Combined'!$R$5:$R$50,0))-INDEX('[4]INPUT_SPI-M Combined'!O$5:O$50,MATCH(B123,'[4]INPUT_SPI-M Combined'!$R$5:$R$50,0)))*$C$11,"")</f>
        <v/>
      </c>
      <c r="E124" s="186" t="str">
        <f>IFERROR(E123+(INDEX('[4]INPUT_SPI-M Combined'!Q$5:Q$50,MATCH(B124,'[4]INPUT_SPI-M Combined'!$R$5:$R$50,0))-INDEX('[4]INPUT_SPI-M Combined'!Q$5:Q$50,MATCH(B123,'[4]INPUT_SPI-M Combined'!$R$5:$R$50,0)))*$C$11,"")</f>
        <v/>
      </c>
      <c r="F124" s="167">
        <f>_xlfn.IFNA(INDEX([4]INPUT_RWCS!$D$10:$D$49,MATCH(B124,RWCS_Date,0))*$C$11,"")</f>
        <v>129140.82857142856</v>
      </c>
      <c r="G124" s="167">
        <f t="shared" si="13"/>
        <v>18448.689795918366</v>
      </c>
      <c r="H124" s="167" t="e">
        <f t="shared" si="14"/>
        <v>#N/A</v>
      </c>
      <c r="I124" s="167" t="e">
        <f t="shared" si="16"/>
        <v>#N/A</v>
      </c>
      <c r="J124" s="167" t="e">
        <f t="shared" si="15"/>
        <v>#N/A</v>
      </c>
      <c r="K124" s="167">
        <f t="shared" si="10"/>
        <v>18448.689795918366</v>
      </c>
      <c r="L124" s="168">
        <f>VLOOKUP($B124,[4]INPUT_TTCE_Output!$B$10:$G$222,4,0)</f>
        <v>120646.874999999</v>
      </c>
      <c r="M124" s="167">
        <f t="shared" si="11"/>
        <v>18448.689795918366</v>
      </c>
      <c r="N124" s="168">
        <f>VLOOKUP($B124,[4]INPUT_TTCE_Output!$B$10:$G$222,5,0)</f>
        <v>225914.0625</v>
      </c>
      <c r="O124" s="167">
        <f t="shared" si="12"/>
        <v>18448.689795918366</v>
      </c>
      <c r="P124" s="168">
        <f>VLOOKUP($B124,[4]INPUT_TTCE_Output!$B$10:$G$222,6,0)</f>
        <v>331181.25</v>
      </c>
      <c r="R124" s="187" t="e">
        <f>C124/'[4]INPUT_SPI-M Combined'!M125</f>
        <v>#VALUE!</v>
      </c>
      <c r="S124" s="187" t="e">
        <f>D124/'[4]INPUT_SPI-M Combined'!L125</f>
        <v>#VALUE!</v>
      </c>
      <c r="T124" s="187" t="e">
        <f>E124/'[4]INPUT_SPI-M Combined'!Q125</f>
        <v>#VALUE!</v>
      </c>
      <c r="U124" s="188" t="e">
        <f>(C124-C123)/$C$11-('[4]INPUT_SPI-M Combined'!M118-'[4]INPUT_SPI-M Combined'!M117)</f>
        <v>#VALUE!</v>
      </c>
      <c r="V124" s="188" t="e">
        <f>(D124-D123)/$C$11-('[4]INPUT_SPI-M Combined'!L118-'[4]INPUT_SPI-M Combined'!L117)</f>
        <v>#VALUE!</v>
      </c>
      <c r="W124" s="188" t="e">
        <f>(E124-E123)/$C$11-('[4]INPUT_SPI-M Combined'!Q118-'[4]INPUT_SPI-M Combined'!Q117)</f>
        <v>#VALUE!</v>
      </c>
    </row>
    <row r="125" spans="2:23">
      <c r="B125" s="166">
        <v>44245</v>
      </c>
      <c r="C125" s="186" t="str">
        <f>IFERROR(C124+(INDEX('[4]INPUT_SPI-M Combined'!M$5:M$50,MATCH(B125,'[4]INPUT_SPI-M Combined'!$R$5:$R$50,0))-INDEX('[4]INPUT_SPI-M Combined'!M$5:M$50,MATCH(B124,'[4]INPUT_SPI-M Combined'!$R$5:$R$50,0)))*$C$11,"")</f>
        <v/>
      </c>
      <c r="D125" s="186" t="str">
        <f>IFERROR(D124+(INDEX('[4]INPUT_SPI-M Combined'!O$5:O$50,MATCH(B125,'[4]INPUT_SPI-M Combined'!$R$5:$R$50,0))-INDEX('[4]INPUT_SPI-M Combined'!O$5:O$50,MATCH(B124,'[4]INPUT_SPI-M Combined'!$R$5:$R$50,0)))*$C$11,"")</f>
        <v/>
      </c>
      <c r="E125" s="186" t="str">
        <f>IFERROR(E124+(INDEX('[4]INPUT_SPI-M Combined'!Q$5:Q$50,MATCH(B125,'[4]INPUT_SPI-M Combined'!$R$5:$R$50,0))-INDEX('[4]INPUT_SPI-M Combined'!Q$5:Q$50,MATCH(B124,'[4]INPUT_SPI-M Combined'!$R$5:$R$50,0)))*$C$11,"")</f>
        <v/>
      </c>
      <c r="F125" s="167" t="str">
        <f>_xlfn.IFNA(INDEX([4]INPUT_RWCS!$D$10:$D$49,MATCH(B125,RWCS_Date,0))*$C$11,"")</f>
        <v/>
      </c>
      <c r="G125" s="167">
        <f t="shared" si="13"/>
        <v>18448.689795918366</v>
      </c>
      <c r="H125" s="167" t="e">
        <f t="shared" si="14"/>
        <v>#N/A</v>
      </c>
      <c r="I125" s="167" t="e">
        <f t="shared" si="16"/>
        <v>#N/A</v>
      </c>
      <c r="J125" s="167" t="e">
        <f t="shared" si="15"/>
        <v>#N/A</v>
      </c>
      <c r="K125" s="167">
        <f t="shared" si="10"/>
        <v>18448.689795918366</v>
      </c>
      <c r="L125" s="168">
        <f>VLOOKUP($B125,[4]INPUT_TTCE_Output!$B$10:$G$222,4,0)</f>
        <v>121603.124999999</v>
      </c>
      <c r="M125" s="167">
        <f t="shared" si="11"/>
        <v>18448.689795918366</v>
      </c>
      <c r="N125" s="168">
        <f>VLOOKUP($B125,[4]INPUT_TTCE_Output!$B$10:$G$222,5,0)</f>
        <v>223125</v>
      </c>
      <c r="O125" s="167">
        <f t="shared" si="12"/>
        <v>18448.689795918366</v>
      </c>
      <c r="P125" s="168">
        <f>VLOOKUP($B125,[4]INPUT_TTCE_Output!$B$10:$G$222,6,0)</f>
        <v>324646.875</v>
      </c>
      <c r="R125" s="187" t="e">
        <f>C125/'[4]INPUT_SPI-M Combined'!M126</f>
        <v>#VALUE!</v>
      </c>
      <c r="S125" s="187" t="e">
        <f>D125/'[4]INPUT_SPI-M Combined'!L126</f>
        <v>#VALUE!</v>
      </c>
      <c r="T125" s="187" t="e">
        <f>E125/'[4]INPUT_SPI-M Combined'!Q126</f>
        <v>#VALUE!</v>
      </c>
      <c r="U125" s="188" t="e">
        <f>(C125-C124)/$C$11-('[4]INPUT_SPI-M Combined'!M119-'[4]INPUT_SPI-M Combined'!M118)</f>
        <v>#VALUE!</v>
      </c>
      <c r="V125" s="188" t="e">
        <f>(D125-D124)/$C$11-('[4]INPUT_SPI-M Combined'!L119-'[4]INPUT_SPI-M Combined'!L118)</f>
        <v>#VALUE!</v>
      </c>
      <c r="W125" s="188" t="e">
        <f>(E125-E124)/$C$11-('[4]INPUT_SPI-M Combined'!Q119-'[4]INPUT_SPI-M Combined'!Q118)</f>
        <v>#VALUE!</v>
      </c>
    </row>
    <row r="126" spans="2:23">
      <c r="B126" s="166">
        <v>44246</v>
      </c>
      <c r="C126" s="186" t="str">
        <f>IFERROR(C125+(INDEX('[4]INPUT_SPI-M Combined'!M$5:M$50,MATCH(B126,'[4]INPUT_SPI-M Combined'!$R$5:$R$50,0))-INDEX('[4]INPUT_SPI-M Combined'!M$5:M$50,MATCH(B125,'[4]INPUT_SPI-M Combined'!$R$5:$R$50,0)))*$C$11,"")</f>
        <v/>
      </c>
      <c r="D126" s="186" t="str">
        <f>IFERROR(D125+(INDEX('[4]INPUT_SPI-M Combined'!O$5:O$50,MATCH(B126,'[4]INPUT_SPI-M Combined'!$R$5:$R$50,0))-INDEX('[4]INPUT_SPI-M Combined'!O$5:O$50,MATCH(B125,'[4]INPUT_SPI-M Combined'!$R$5:$R$50,0)))*$C$11,"")</f>
        <v/>
      </c>
      <c r="E126" s="186" t="str">
        <f>IFERROR(E125+(INDEX('[4]INPUT_SPI-M Combined'!Q$5:Q$50,MATCH(B126,'[4]INPUT_SPI-M Combined'!$R$5:$R$50,0))-INDEX('[4]INPUT_SPI-M Combined'!Q$5:Q$50,MATCH(B125,'[4]INPUT_SPI-M Combined'!$R$5:$R$50,0)))*$C$11,"")</f>
        <v/>
      </c>
      <c r="F126" s="167" t="str">
        <f>_xlfn.IFNA(INDEX([4]INPUT_RWCS!$D$10:$D$49,MATCH(B126,RWCS_Date,0))*$C$11,"")</f>
        <v/>
      </c>
      <c r="G126" s="167">
        <f t="shared" si="13"/>
        <v>18448.689795918366</v>
      </c>
      <c r="H126" s="167" t="e">
        <f t="shared" si="14"/>
        <v>#N/A</v>
      </c>
      <c r="I126" s="167" t="e">
        <f t="shared" si="16"/>
        <v>#N/A</v>
      </c>
      <c r="J126" s="167" t="e">
        <f t="shared" si="15"/>
        <v>#N/A</v>
      </c>
      <c r="K126" s="167">
        <f t="shared" si="10"/>
        <v>18448.689795918366</v>
      </c>
      <c r="L126" s="168">
        <f>VLOOKUP($B126,[4]INPUT_TTCE_Output!$B$10:$G$222,4,0)</f>
        <v>118415.624999999</v>
      </c>
      <c r="M126" s="167">
        <f t="shared" si="11"/>
        <v>18448.689795918366</v>
      </c>
      <c r="N126" s="168">
        <f>VLOOKUP($B126,[4]INPUT_TTCE_Output!$B$10:$G$222,5,0)</f>
        <v>222248.43749999901</v>
      </c>
      <c r="O126" s="167">
        <f t="shared" si="12"/>
        <v>18448.689795918366</v>
      </c>
      <c r="P126" s="168">
        <f>VLOOKUP($B126,[4]INPUT_TTCE_Output!$B$10:$G$222,6,0)</f>
        <v>326081.25</v>
      </c>
      <c r="R126" s="187" t="e">
        <f>C126/'[4]INPUT_SPI-M Combined'!M127</f>
        <v>#VALUE!</v>
      </c>
      <c r="S126" s="187" t="e">
        <f>D126/'[4]INPUT_SPI-M Combined'!L127</f>
        <v>#VALUE!</v>
      </c>
      <c r="T126" s="187" t="e">
        <f>E126/'[4]INPUT_SPI-M Combined'!Q127</f>
        <v>#VALUE!</v>
      </c>
      <c r="U126" s="188" t="e">
        <f>(C126-C125)/$C$11-('[4]INPUT_SPI-M Combined'!M120-'[4]INPUT_SPI-M Combined'!M119)</f>
        <v>#VALUE!</v>
      </c>
      <c r="V126" s="188" t="e">
        <f>(D126-D125)/$C$11-('[4]INPUT_SPI-M Combined'!L120-'[4]INPUT_SPI-M Combined'!L119)</f>
        <v>#VALUE!</v>
      </c>
      <c r="W126" s="188" t="e">
        <f>(E126-E125)/$C$11-('[4]INPUT_SPI-M Combined'!Q120-'[4]INPUT_SPI-M Combined'!Q119)</f>
        <v>#VALUE!</v>
      </c>
    </row>
    <row r="127" spans="2:23">
      <c r="B127" s="166">
        <v>44247</v>
      </c>
      <c r="C127" s="186" t="str">
        <f>IFERROR(C126+(INDEX('[4]INPUT_SPI-M Combined'!M$5:M$50,MATCH(B127,'[4]INPUT_SPI-M Combined'!$R$5:$R$50,0))-INDEX('[4]INPUT_SPI-M Combined'!M$5:M$50,MATCH(B126,'[4]INPUT_SPI-M Combined'!$R$5:$R$50,0)))*$C$11,"")</f>
        <v/>
      </c>
      <c r="D127" s="186" t="str">
        <f>IFERROR(D126+(INDEX('[4]INPUT_SPI-M Combined'!O$5:O$50,MATCH(B127,'[4]INPUT_SPI-M Combined'!$R$5:$R$50,0))-INDEX('[4]INPUT_SPI-M Combined'!O$5:O$50,MATCH(B126,'[4]INPUT_SPI-M Combined'!$R$5:$R$50,0)))*$C$11,"")</f>
        <v/>
      </c>
      <c r="E127" s="186" t="str">
        <f>IFERROR(E126+(INDEX('[4]INPUT_SPI-M Combined'!Q$5:Q$50,MATCH(B127,'[4]INPUT_SPI-M Combined'!$R$5:$R$50,0))-INDEX('[4]INPUT_SPI-M Combined'!Q$5:Q$50,MATCH(B126,'[4]INPUT_SPI-M Combined'!$R$5:$R$50,0)))*$C$11,"")</f>
        <v/>
      </c>
      <c r="F127" s="167" t="str">
        <f>_xlfn.IFNA(INDEX([4]INPUT_RWCS!$D$10:$D$49,MATCH(B127,RWCS_Date,0))*$C$11,"")</f>
        <v/>
      </c>
      <c r="G127" s="167">
        <f t="shared" si="13"/>
        <v>18448.689795918366</v>
      </c>
      <c r="H127" s="167" t="e">
        <f t="shared" si="14"/>
        <v>#N/A</v>
      </c>
      <c r="I127" s="167" t="e">
        <f t="shared" si="16"/>
        <v>#N/A</v>
      </c>
      <c r="J127" s="167" t="e">
        <f t="shared" si="15"/>
        <v>#N/A</v>
      </c>
      <c r="K127" s="167">
        <f t="shared" si="10"/>
        <v>18448.689795918366</v>
      </c>
      <c r="L127" s="168">
        <f>VLOOKUP($B127,[4]INPUT_TTCE_Output!$B$10:$G$222,4,0)</f>
        <v>115228.124999999</v>
      </c>
      <c r="M127" s="167">
        <f t="shared" si="11"/>
        <v>18448.689795918366</v>
      </c>
      <c r="N127" s="168">
        <f>VLOOKUP($B127,[4]INPUT_TTCE_Output!$B$10:$G$222,5,0)</f>
        <v>221371.875</v>
      </c>
      <c r="O127" s="167">
        <f t="shared" si="12"/>
        <v>18448.689795918366</v>
      </c>
      <c r="P127" s="168">
        <f>VLOOKUP($B127,[4]INPUT_TTCE_Output!$B$10:$G$222,6,0)</f>
        <v>327515.62499999901</v>
      </c>
      <c r="R127" s="187" t="e">
        <f>C127/'[4]INPUT_SPI-M Combined'!M128</f>
        <v>#VALUE!</v>
      </c>
      <c r="S127" s="187" t="e">
        <f>D127/'[4]INPUT_SPI-M Combined'!L128</f>
        <v>#VALUE!</v>
      </c>
      <c r="T127" s="187" t="e">
        <f>E127/'[4]INPUT_SPI-M Combined'!Q128</f>
        <v>#VALUE!</v>
      </c>
      <c r="U127" s="188" t="e">
        <f>(C127-C126)/$C$11-('[4]INPUT_SPI-M Combined'!M121-'[4]INPUT_SPI-M Combined'!M120)</f>
        <v>#VALUE!</v>
      </c>
      <c r="V127" s="188" t="e">
        <f>(D127-D126)/$C$11-('[4]INPUT_SPI-M Combined'!L121-'[4]INPUT_SPI-M Combined'!L120)</f>
        <v>#VALUE!</v>
      </c>
      <c r="W127" s="188" t="e">
        <f>(E127-E126)/$C$11-('[4]INPUT_SPI-M Combined'!Q121-'[4]INPUT_SPI-M Combined'!Q120)</f>
        <v>#VALUE!</v>
      </c>
    </row>
    <row r="128" spans="2:23">
      <c r="B128" s="166">
        <v>44248</v>
      </c>
      <c r="C128" s="186" t="str">
        <f>IFERROR(C127+(INDEX('[4]INPUT_SPI-M Combined'!M$5:M$50,MATCH(B128,'[4]INPUT_SPI-M Combined'!$R$5:$R$50,0))-INDEX('[4]INPUT_SPI-M Combined'!M$5:M$50,MATCH(B127,'[4]INPUT_SPI-M Combined'!$R$5:$R$50,0)))*$C$11,"")</f>
        <v/>
      </c>
      <c r="D128" s="186" t="str">
        <f>IFERROR(D127+(INDEX('[4]INPUT_SPI-M Combined'!O$5:O$50,MATCH(B128,'[4]INPUT_SPI-M Combined'!$R$5:$R$50,0))-INDEX('[4]INPUT_SPI-M Combined'!O$5:O$50,MATCH(B127,'[4]INPUT_SPI-M Combined'!$R$5:$R$50,0)))*$C$11,"")</f>
        <v/>
      </c>
      <c r="E128" s="186" t="str">
        <f>IFERROR(E127+(INDEX('[4]INPUT_SPI-M Combined'!Q$5:Q$50,MATCH(B128,'[4]INPUT_SPI-M Combined'!$R$5:$R$50,0))-INDEX('[4]INPUT_SPI-M Combined'!Q$5:Q$50,MATCH(B127,'[4]INPUT_SPI-M Combined'!$R$5:$R$50,0)))*$C$11,"")</f>
        <v/>
      </c>
      <c r="F128" s="167" t="str">
        <f>_xlfn.IFNA(INDEX([4]INPUT_RWCS!$D$10:$D$49,MATCH(B128,RWCS_Date,0))*$C$11,"")</f>
        <v/>
      </c>
      <c r="G128" s="167">
        <f t="shared" si="13"/>
        <v>18448.689795918366</v>
      </c>
      <c r="H128" s="167" t="e">
        <f t="shared" si="14"/>
        <v>#N/A</v>
      </c>
      <c r="I128" s="167" t="e">
        <f t="shared" si="16"/>
        <v>#N/A</v>
      </c>
      <c r="J128" s="167" t="e">
        <f t="shared" si="15"/>
        <v>#N/A</v>
      </c>
      <c r="K128" s="167">
        <f t="shared" si="10"/>
        <v>18448.689795918366</v>
      </c>
      <c r="L128" s="168">
        <f>VLOOKUP($B128,[4]INPUT_TTCE_Output!$B$10:$G$222,4,0)</f>
        <v>112040.624999999</v>
      </c>
      <c r="M128" s="167">
        <f t="shared" si="11"/>
        <v>18448.689795918366</v>
      </c>
      <c r="N128" s="168">
        <f>VLOOKUP($B128,[4]INPUT_TTCE_Output!$B$10:$G$222,5,0)</f>
        <v>220495.3125</v>
      </c>
      <c r="O128" s="167">
        <f t="shared" si="12"/>
        <v>18448.689795918366</v>
      </c>
      <c r="P128" s="168">
        <f>VLOOKUP($B128,[4]INPUT_TTCE_Output!$B$10:$G$222,6,0)</f>
        <v>328950</v>
      </c>
      <c r="R128" s="187" t="e">
        <f>C128/'[4]INPUT_SPI-M Combined'!M129</f>
        <v>#VALUE!</v>
      </c>
      <c r="S128" s="187" t="e">
        <f>D128/'[4]INPUT_SPI-M Combined'!L129</f>
        <v>#VALUE!</v>
      </c>
      <c r="T128" s="187" t="e">
        <f>E128/'[4]INPUT_SPI-M Combined'!Q129</f>
        <v>#VALUE!</v>
      </c>
      <c r="U128" s="188" t="e">
        <f>(C128-C127)/$C$11-('[4]INPUT_SPI-M Combined'!M122-'[4]INPUT_SPI-M Combined'!M121)</f>
        <v>#VALUE!</v>
      </c>
      <c r="V128" s="188" t="e">
        <f>(D128-D127)/$C$11-('[4]INPUT_SPI-M Combined'!L122-'[4]INPUT_SPI-M Combined'!L121)</f>
        <v>#VALUE!</v>
      </c>
      <c r="W128" s="188" t="e">
        <f>(E128-E127)/$C$11-('[4]INPUT_SPI-M Combined'!Q122-'[4]INPUT_SPI-M Combined'!Q121)</f>
        <v>#VALUE!</v>
      </c>
    </row>
    <row r="129" spans="2:23">
      <c r="B129" s="166">
        <v>44249</v>
      </c>
      <c r="C129" s="186" t="str">
        <f>IFERROR(C128+(INDEX('[4]INPUT_SPI-M Combined'!M$5:M$50,MATCH(B129,'[4]INPUT_SPI-M Combined'!$R$5:$R$50,0))-INDEX('[4]INPUT_SPI-M Combined'!M$5:M$50,MATCH(B128,'[4]INPUT_SPI-M Combined'!$R$5:$R$50,0)))*$C$11,"")</f>
        <v/>
      </c>
      <c r="D129" s="186" t="str">
        <f>IFERROR(D128+(INDEX('[4]INPUT_SPI-M Combined'!O$5:O$50,MATCH(B129,'[4]INPUT_SPI-M Combined'!$R$5:$R$50,0))-INDEX('[4]INPUT_SPI-M Combined'!O$5:O$50,MATCH(B128,'[4]INPUT_SPI-M Combined'!$R$5:$R$50,0)))*$C$11,"")</f>
        <v/>
      </c>
      <c r="E129" s="186" t="str">
        <f>IFERROR(E128+(INDEX('[4]INPUT_SPI-M Combined'!Q$5:Q$50,MATCH(B129,'[4]INPUT_SPI-M Combined'!$R$5:$R$50,0))-INDEX('[4]INPUT_SPI-M Combined'!Q$5:Q$50,MATCH(B128,'[4]INPUT_SPI-M Combined'!$R$5:$R$50,0)))*$C$11,"")</f>
        <v/>
      </c>
      <c r="F129" s="167" t="str">
        <f>_xlfn.IFNA(INDEX([4]INPUT_RWCS!$D$10:$D$49,MATCH(B129,RWCS_Date,0))*$C$11,"")</f>
        <v/>
      </c>
      <c r="G129" s="167">
        <f t="shared" si="13"/>
        <v>18448.689795918366</v>
      </c>
      <c r="H129" s="167" t="e">
        <f t="shared" si="14"/>
        <v>#N/A</v>
      </c>
      <c r="I129" s="167" t="e">
        <f t="shared" si="16"/>
        <v>#N/A</v>
      </c>
      <c r="J129" s="167" t="e">
        <f t="shared" si="15"/>
        <v>#N/A</v>
      </c>
      <c r="K129" s="167">
        <f t="shared" si="10"/>
        <v>18448.689795918366</v>
      </c>
      <c r="L129" s="168">
        <f>VLOOKUP($B129,[4]INPUT_TTCE_Output!$B$10:$G$222,4,0)</f>
        <v>108853.124999999</v>
      </c>
      <c r="M129" s="167">
        <f t="shared" si="11"/>
        <v>18448.689795918366</v>
      </c>
      <c r="N129" s="168">
        <f>VLOOKUP($B129,[4]INPUT_TTCE_Output!$B$10:$G$222,5,0)</f>
        <v>219618.74999999901</v>
      </c>
      <c r="O129" s="167">
        <f t="shared" si="12"/>
        <v>18448.689795918366</v>
      </c>
      <c r="P129" s="168">
        <f>VLOOKUP($B129,[4]INPUT_TTCE_Output!$B$10:$G$222,6,0)</f>
        <v>330384.375</v>
      </c>
      <c r="R129" s="187" t="e">
        <f>C129/'[4]INPUT_SPI-M Combined'!M130</f>
        <v>#VALUE!</v>
      </c>
      <c r="S129" s="187" t="e">
        <f>D129/'[4]INPUT_SPI-M Combined'!L130</f>
        <v>#VALUE!</v>
      </c>
      <c r="T129" s="187" t="e">
        <f>E129/'[4]INPUT_SPI-M Combined'!Q130</f>
        <v>#VALUE!</v>
      </c>
      <c r="U129" s="188" t="e">
        <f>(C129-C128)/$C$11-('[4]INPUT_SPI-M Combined'!M123-'[4]INPUT_SPI-M Combined'!M122)</f>
        <v>#VALUE!</v>
      </c>
      <c r="V129" s="188" t="e">
        <f>(D129-D128)/$C$11-('[4]INPUT_SPI-M Combined'!L123-'[4]INPUT_SPI-M Combined'!L122)</f>
        <v>#VALUE!</v>
      </c>
      <c r="W129" s="188" t="e">
        <f>(E129-E128)/$C$11-('[4]INPUT_SPI-M Combined'!Q123-'[4]INPUT_SPI-M Combined'!Q122)</f>
        <v>#VALUE!</v>
      </c>
    </row>
    <row r="130" spans="2:23">
      <c r="B130" s="166">
        <v>44250</v>
      </c>
      <c r="C130" s="186" t="str">
        <f>IFERROR(C129+(INDEX('[4]INPUT_SPI-M Combined'!M$5:M$50,MATCH(B130,'[4]INPUT_SPI-M Combined'!$R$5:$R$50,0))-INDEX('[4]INPUT_SPI-M Combined'!M$5:M$50,MATCH(B129,'[4]INPUT_SPI-M Combined'!$R$5:$R$50,0)))*$C$11,"")</f>
        <v/>
      </c>
      <c r="D130" s="186" t="str">
        <f>IFERROR(D129+(INDEX('[4]INPUT_SPI-M Combined'!O$5:O$50,MATCH(B130,'[4]INPUT_SPI-M Combined'!$R$5:$R$50,0))-INDEX('[4]INPUT_SPI-M Combined'!O$5:O$50,MATCH(B129,'[4]INPUT_SPI-M Combined'!$R$5:$R$50,0)))*$C$11,"")</f>
        <v/>
      </c>
      <c r="E130" s="186" t="str">
        <f>IFERROR(E129+(INDEX('[4]INPUT_SPI-M Combined'!Q$5:Q$50,MATCH(B130,'[4]INPUT_SPI-M Combined'!$R$5:$R$50,0))-INDEX('[4]INPUT_SPI-M Combined'!Q$5:Q$50,MATCH(B129,'[4]INPUT_SPI-M Combined'!$R$5:$R$50,0)))*$C$11,"")</f>
        <v/>
      </c>
      <c r="F130" s="167" t="str">
        <f>_xlfn.IFNA(INDEX([4]INPUT_RWCS!$D$10:$D$49,MATCH(B130,RWCS_Date,0))*$C$11,"")</f>
        <v/>
      </c>
      <c r="G130" s="167">
        <f t="shared" si="13"/>
        <v>18448.689795918366</v>
      </c>
      <c r="H130" s="167" t="e">
        <f t="shared" si="14"/>
        <v>#N/A</v>
      </c>
      <c r="I130" s="167" t="e">
        <f t="shared" si="16"/>
        <v>#N/A</v>
      </c>
      <c r="J130" s="167" t="e">
        <f t="shared" si="15"/>
        <v>#N/A</v>
      </c>
      <c r="K130" s="167">
        <f t="shared" si="10"/>
        <v>18448.689795918366</v>
      </c>
      <c r="L130" s="168">
        <f>VLOOKUP($B130,[4]INPUT_TTCE_Output!$B$10:$G$222,4,0)</f>
        <v>105665.624999999</v>
      </c>
      <c r="M130" s="167">
        <f t="shared" si="11"/>
        <v>18448.689795918366</v>
      </c>
      <c r="N130" s="168">
        <f>VLOOKUP($B130,[4]INPUT_TTCE_Output!$B$10:$G$222,5,0)</f>
        <v>218742.18749999901</v>
      </c>
      <c r="O130" s="167">
        <f t="shared" si="12"/>
        <v>18448.689795918366</v>
      </c>
      <c r="P130" s="168">
        <f>VLOOKUP($B130,[4]INPUT_TTCE_Output!$B$10:$G$222,6,0)</f>
        <v>331818.75</v>
      </c>
      <c r="R130" s="187" t="e">
        <f>C130/'[4]INPUT_SPI-M Combined'!M131</f>
        <v>#VALUE!</v>
      </c>
      <c r="S130" s="187" t="e">
        <f>D130/'[4]INPUT_SPI-M Combined'!L131</f>
        <v>#VALUE!</v>
      </c>
      <c r="T130" s="187" t="e">
        <f>E130/'[4]INPUT_SPI-M Combined'!Q131</f>
        <v>#VALUE!</v>
      </c>
      <c r="U130" s="188" t="e">
        <f>(C130-C129)/$C$11-('[4]INPUT_SPI-M Combined'!M124-'[4]INPUT_SPI-M Combined'!M123)</f>
        <v>#VALUE!</v>
      </c>
      <c r="V130" s="188" t="e">
        <f>(D130-D129)/$C$11-('[4]INPUT_SPI-M Combined'!L124-'[4]INPUT_SPI-M Combined'!L123)</f>
        <v>#VALUE!</v>
      </c>
      <c r="W130" s="188" t="e">
        <f>(E130-E129)/$C$11-('[4]INPUT_SPI-M Combined'!Q124-'[4]INPUT_SPI-M Combined'!Q123)</f>
        <v>#VALUE!</v>
      </c>
    </row>
    <row r="131" spans="2:23">
      <c r="B131" s="166">
        <v>44251</v>
      </c>
      <c r="C131" s="186" t="str">
        <f>IFERROR(C130+(INDEX('[4]INPUT_SPI-M Combined'!M$5:M$50,MATCH(B131,'[4]INPUT_SPI-M Combined'!$R$5:$R$50,0))-INDEX('[4]INPUT_SPI-M Combined'!M$5:M$50,MATCH(B130,'[4]INPUT_SPI-M Combined'!$R$5:$R$50,0)))*$C$11,"")</f>
        <v/>
      </c>
      <c r="D131" s="186" t="str">
        <f>IFERROR(D130+(INDEX('[4]INPUT_SPI-M Combined'!O$5:O$50,MATCH(B131,'[4]INPUT_SPI-M Combined'!$R$5:$R$50,0))-INDEX('[4]INPUT_SPI-M Combined'!O$5:O$50,MATCH(B130,'[4]INPUT_SPI-M Combined'!$R$5:$R$50,0)))*$C$11,"")</f>
        <v/>
      </c>
      <c r="E131" s="186" t="str">
        <f>IFERROR(E130+(INDEX('[4]INPUT_SPI-M Combined'!Q$5:Q$50,MATCH(B131,'[4]INPUT_SPI-M Combined'!$R$5:$R$50,0))-INDEX('[4]INPUT_SPI-M Combined'!Q$5:Q$50,MATCH(B130,'[4]INPUT_SPI-M Combined'!$R$5:$R$50,0)))*$C$11,"")</f>
        <v/>
      </c>
      <c r="F131" s="167">
        <f>_xlfn.IFNA(INDEX([4]INPUT_RWCS!$D$10:$D$49,MATCH(B131,RWCS_Date,0))*$C$11,"")</f>
        <v>125117.93142857141</v>
      </c>
      <c r="G131" s="167">
        <f t="shared" si="13"/>
        <v>17873.990204081631</v>
      </c>
      <c r="H131" s="167" t="e">
        <f t="shared" si="14"/>
        <v>#N/A</v>
      </c>
      <c r="I131" s="167" t="e">
        <f t="shared" si="16"/>
        <v>#N/A</v>
      </c>
      <c r="J131" s="167" t="e">
        <f t="shared" si="15"/>
        <v>#N/A</v>
      </c>
      <c r="K131" s="167">
        <f t="shared" si="10"/>
        <v>17873.990204081631</v>
      </c>
      <c r="L131" s="168">
        <f>VLOOKUP($B131,[4]INPUT_TTCE_Output!$B$10:$G$222,4,0)</f>
        <v>102478.124999999</v>
      </c>
      <c r="M131" s="167">
        <f t="shared" si="11"/>
        <v>17873.990204081631</v>
      </c>
      <c r="N131" s="168">
        <f>VLOOKUP($B131,[4]INPUT_TTCE_Output!$B$10:$G$222,5,0)</f>
        <v>217865.625</v>
      </c>
      <c r="O131" s="167">
        <f t="shared" si="12"/>
        <v>17873.990204081631</v>
      </c>
      <c r="P131" s="168">
        <f>VLOOKUP($B131,[4]INPUT_TTCE_Output!$B$10:$G$222,6,0)</f>
        <v>333253.12499999901</v>
      </c>
      <c r="R131" s="187" t="e">
        <f>C131/'[4]INPUT_SPI-M Combined'!M132</f>
        <v>#VALUE!</v>
      </c>
      <c r="S131" s="187" t="e">
        <f>D131/'[4]INPUT_SPI-M Combined'!L132</f>
        <v>#VALUE!</v>
      </c>
      <c r="T131" s="187" t="e">
        <f>E131/'[4]INPUT_SPI-M Combined'!Q132</f>
        <v>#VALUE!</v>
      </c>
      <c r="U131" s="188" t="e">
        <f>(C131-C130)/$C$11-('[4]INPUT_SPI-M Combined'!M125-'[4]INPUT_SPI-M Combined'!M124)</f>
        <v>#VALUE!</v>
      </c>
      <c r="V131" s="188" t="e">
        <f>(D131-D130)/$C$11-('[4]INPUT_SPI-M Combined'!L125-'[4]INPUT_SPI-M Combined'!L124)</f>
        <v>#VALUE!</v>
      </c>
      <c r="W131" s="188" t="e">
        <f>(E131-E130)/$C$11-('[4]INPUT_SPI-M Combined'!Q125-'[4]INPUT_SPI-M Combined'!Q124)</f>
        <v>#VALUE!</v>
      </c>
    </row>
    <row r="132" spans="2:23">
      <c r="B132" s="166">
        <v>44252</v>
      </c>
      <c r="C132" s="186" t="str">
        <f>IFERROR(C131+(INDEX('[4]INPUT_SPI-M Combined'!M$5:M$50,MATCH(B132,'[4]INPUT_SPI-M Combined'!$R$5:$R$50,0))-INDEX('[4]INPUT_SPI-M Combined'!M$5:M$50,MATCH(B131,'[4]INPUT_SPI-M Combined'!$R$5:$R$50,0)))*$C$11,"")</f>
        <v/>
      </c>
      <c r="D132" s="186" t="str">
        <f>IFERROR(D131+(INDEX('[4]INPUT_SPI-M Combined'!O$5:O$50,MATCH(B132,'[4]INPUT_SPI-M Combined'!$R$5:$R$50,0))-INDEX('[4]INPUT_SPI-M Combined'!O$5:O$50,MATCH(B131,'[4]INPUT_SPI-M Combined'!$R$5:$R$50,0)))*$C$11,"")</f>
        <v/>
      </c>
      <c r="E132" s="186" t="str">
        <f>IFERROR(E131+(INDEX('[4]INPUT_SPI-M Combined'!Q$5:Q$50,MATCH(B132,'[4]INPUT_SPI-M Combined'!$R$5:$R$50,0))-INDEX('[4]INPUT_SPI-M Combined'!Q$5:Q$50,MATCH(B131,'[4]INPUT_SPI-M Combined'!$R$5:$R$50,0)))*$C$11,"")</f>
        <v/>
      </c>
      <c r="F132" s="167" t="str">
        <f>_xlfn.IFNA(INDEX([4]INPUT_RWCS!$D$10:$D$49,MATCH(B132,RWCS_Date,0))*$C$11,"")</f>
        <v/>
      </c>
      <c r="G132" s="167">
        <f t="shared" si="13"/>
        <v>17873.990204081631</v>
      </c>
      <c r="H132" s="167" t="e">
        <f t="shared" si="14"/>
        <v>#N/A</v>
      </c>
      <c r="I132" s="167" t="e">
        <f t="shared" si="16"/>
        <v>#N/A</v>
      </c>
      <c r="J132" s="167" t="e">
        <f t="shared" si="15"/>
        <v>#N/A</v>
      </c>
      <c r="K132" s="167">
        <f t="shared" si="10"/>
        <v>17873.990204081631</v>
      </c>
      <c r="L132" s="168">
        <f>VLOOKUP($B132,[4]INPUT_TTCE_Output!$B$10:$G$222,4,0)</f>
        <v>99290.624999999898</v>
      </c>
      <c r="M132" s="167">
        <f t="shared" si="11"/>
        <v>17873.990204081631</v>
      </c>
      <c r="N132" s="168">
        <f>VLOOKUP($B132,[4]INPUT_TTCE_Output!$B$10:$G$222,5,0)</f>
        <v>216989.0625</v>
      </c>
      <c r="O132" s="167">
        <f t="shared" si="12"/>
        <v>17873.990204081631</v>
      </c>
      <c r="P132" s="168">
        <f>VLOOKUP($B132,[4]INPUT_TTCE_Output!$B$10:$G$222,6,0)</f>
        <v>334687.5</v>
      </c>
      <c r="R132" s="187" t="e">
        <f>C132/'[4]INPUT_SPI-M Combined'!M133</f>
        <v>#VALUE!</v>
      </c>
      <c r="S132" s="187" t="e">
        <f>D132/'[4]INPUT_SPI-M Combined'!L133</f>
        <v>#VALUE!</v>
      </c>
      <c r="T132" s="187" t="e">
        <f>E132/'[4]INPUT_SPI-M Combined'!Q133</f>
        <v>#VALUE!</v>
      </c>
      <c r="U132" s="188" t="e">
        <f>(C132-C131)/$C$11-('[4]INPUT_SPI-M Combined'!M126-'[4]INPUT_SPI-M Combined'!M125)</f>
        <v>#VALUE!</v>
      </c>
      <c r="V132" s="188" t="e">
        <f>(D132-D131)/$C$11-('[4]INPUT_SPI-M Combined'!L126-'[4]INPUT_SPI-M Combined'!L125)</f>
        <v>#VALUE!</v>
      </c>
      <c r="W132" s="188" t="e">
        <f>(E132-E131)/$C$11-('[4]INPUT_SPI-M Combined'!Q126-'[4]INPUT_SPI-M Combined'!Q125)</f>
        <v>#VALUE!</v>
      </c>
    </row>
    <row r="133" spans="2:23">
      <c r="B133" s="166">
        <v>44253</v>
      </c>
      <c r="C133" s="186" t="str">
        <f>IFERROR(C132+(INDEX('[4]INPUT_SPI-M Combined'!M$5:M$50,MATCH(B133,'[4]INPUT_SPI-M Combined'!$R$5:$R$50,0))-INDEX('[4]INPUT_SPI-M Combined'!M$5:M$50,MATCH(B132,'[4]INPUT_SPI-M Combined'!$R$5:$R$50,0)))*$C$11,"")</f>
        <v/>
      </c>
      <c r="D133" s="186" t="str">
        <f>IFERROR(D132+(INDEX('[4]INPUT_SPI-M Combined'!O$5:O$50,MATCH(B133,'[4]INPUT_SPI-M Combined'!$R$5:$R$50,0))-INDEX('[4]INPUT_SPI-M Combined'!O$5:O$50,MATCH(B132,'[4]INPUT_SPI-M Combined'!$R$5:$R$50,0)))*$C$11,"")</f>
        <v/>
      </c>
      <c r="E133" s="186" t="str">
        <f>IFERROR(E132+(INDEX('[4]INPUT_SPI-M Combined'!Q$5:Q$50,MATCH(B133,'[4]INPUT_SPI-M Combined'!$R$5:$R$50,0))-INDEX('[4]INPUT_SPI-M Combined'!Q$5:Q$50,MATCH(B132,'[4]INPUT_SPI-M Combined'!$R$5:$R$50,0)))*$C$11,"")</f>
        <v/>
      </c>
      <c r="F133" s="167" t="str">
        <f>_xlfn.IFNA(INDEX([4]INPUT_RWCS!$D$10:$D$49,MATCH(B133,RWCS_Date,0))*$C$11,"")</f>
        <v/>
      </c>
      <c r="G133" s="167">
        <f t="shared" si="13"/>
        <v>17873.990204081631</v>
      </c>
      <c r="H133" s="167" t="e">
        <f t="shared" si="14"/>
        <v>#N/A</v>
      </c>
      <c r="I133" s="167" t="e">
        <f t="shared" si="16"/>
        <v>#N/A</v>
      </c>
      <c r="J133" s="167" t="e">
        <f t="shared" si="15"/>
        <v>#N/A</v>
      </c>
      <c r="K133" s="167">
        <f t="shared" si="10"/>
        <v>17873.990204081631</v>
      </c>
      <c r="L133" s="168">
        <f>VLOOKUP($B133,[4]INPUT_TTCE_Output!$B$10:$G$222,4,0)</f>
        <v>99290.624999999898</v>
      </c>
      <c r="M133" s="167">
        <f t="shared" si="11"/>
        <v>17873.990204081631</v>
      </c>
      <c r="N133" s="168">
        <f>VLOOKUP($B133,[4]INPUT_TTCE_Output!$B$10:$G$222,5,0)</f>
        <v>216989.0625</v>
      </c>
      <c r="O133" s="167">
        <f t="shared" si="12"/>
        <v>17873.990204081631</v>
      </c>
      <c r="P133" s="168">
        <f>VLOOKUP($B133,[4]INPUT_TTCE_Output!$B$10:$G$222,6,0)</f>
        <v>334687.5</v>
      </c>
      <c r="R133" s="187" t="e">
        <f>C133/'[4]INPUT_SPI-M Combined'!M134</f>
        <v>#VALUE!</v>
      </c>
      <c r="S133" s="187" t="e">
        <f>D133/'[4]INPUT_SPI-M Combined'!L134</f>
        <v>#VALUE!</v>
      </c>
      <c r="T133" s="187" t="e">
        <f>E133/'[4]INPUT_SPI-M Combined'!Q134</f>
        <v>#VALUE!</v>
      </c>
      <c r="U133" s="188" t="e">
        <f>(C133-C132)/$C$11-('[4]INPUT_SPI-M Combined'!M127-'[4]INPUT_SPI-M Combined'!M126)</f>
        <v>#VALUE!</v>
      </c>
      <c r="V133" s="188" t="e">
        <f>(D133-D132)/$C$11-('[4]INPUT_SPI-M Combined'!L127-'[4]INPUT_SPI-M Combined'!L126)</f>
        <v>#VALUE!</v>
      </c>
      <c r="W133" s="188" t="e">
        <f>(E133-E132)/$C$11-('[4]INPUT_SPI-M Combined'!Q127-'[4]INPUT_SPI-M Combined'!Q126)</f>
        <v>#VALUE!</v>
      </c>
    </row>
    <row r="134" spans="2:23">
      <c r="B134" s="166">
        <v>44254</v>
      </c>
      <c r="C134" s="186" t="str">
        <f>IFERROR(C133+(INDEX('[4]INPUT_SPI-M Combined'!M$5:M$50,MATCH(B134,'[4]INPUT_SPI-M Combined'!$R$5:$R$50,0))-INDEX('[4]INPUT_SPI-M Combined'!M$5:M$50,MATCH(B133,'[4]INPUT_SPI-M Combined'!$R$5:$R$50,0)))*$C$11,"")</f>
        <v/>
      </c>
      <c r="D134" s="186" t="str">
        <f>IFERROR(D133+(INDEX('[4]INPUT_SPI-M Combined'!O$5:O$50,MATCH(B134,'[4]INPUT_SPI-M Combined'!$R$5:$R$50,0))-INDEX('[4]INPUT_SPI-M Combined'!O$5:O$50,MATCH(B133,'[4]INPUT_SPI-M Combined'!$R$5:$R$50,0)))*$C$11,"")</f>
        <v/>
      </c>
      <c r="E134" s="186" t="str">
        <f>IFERROR(E133+(INDEX('[4]INPUT_SPI-M Combined'!Q$5:Q$50,MATCH(B134,'[4]INPUT_SPI-M Combined'!$R$5:$R$50,0))-INDEX('[4]INPUT_SPI-M Combined'!Q$5:Q$50,MATCH(B133,'[4]INPUT_SPI-M Combined'!$R$5:$R$50,0)))*$C$11,"")</f>
        <v/>
      </c>
      <c r="F134" s="167" t="str">
        <f>_xlfn.IFNA(INDEX([4]INPUT_RWCS!$D$10:$D$49,MATCH(B134,RWCS_Date,0))*$C$11,"")</f>
        <v/>
      </c>
      <c r="G134" s="167">
        <f t="shared" si="13"/>
        <v>17873.990204081631</v>
      </c>
      <c r="H134" s="167" t="e">
        <f t="shared" si="14"/>
        <v>#N/A</v>
      </c>
      <c r="I134" s="167" t="e">
        <f t="shared" si="16"/>
        <v>#N/A</v>
      </c>
      <c r="J134" s="167" t="e">
        <f t="shared" si="15"/>
        <v>#N/A</v>
      </c>
      <c r="K134" s="167">
        <f t="shared" si="10"/>
        <v>17873.990204081631</v>
      </c>
      <c r="L134" s="168">
        <f>VLOOKUP($B134,[4]INPUT_TTCE_Output!$B$10:$G$222,4,0)</f>
        <v>99290.624999999898</v>
      </c>
      <c r="M134" s="167">
        <f t="shared" si="11"/>
        <v>17873.990204081631</v>
      </c>
      <c r="N134" s="168">
        <f>VLOOKUP($B134,[4]INPUT_TTCE_Output!$B$10:$G$222,5,0)</f>
        <v>216989.0625</v>
      </c>
      <c r="O134" s="167">
        <f t="shared" si="12"/>
        <v>17873.990204081631</v>
      </c>
      <c r="P134" s="168">
        <f>VLOOKUP($B134,[4]INPUT_TTCE_Output!$B$10:$G$222,6,0)</f>
        <v>334687.5</v>
      </c>
      <c r="R134" s="187" t="e">
        <f>C134/'[4]INPUT_SPI-M Combined'!M135</f>
        <v>#VALUE!</v>
      </c>
      <c r="S134" s="187" t="e">
        <f>D134/'[4]INPUT_SPI-M Combined'!L135</f>
        <v>#VALUE!</v>
      </c>
      <c r="T134" s="187" t="e">
        <f>E134/'[4]INPUT_SPI-M Combined'!Q135</f>
        <v>#VALUE!</v>
      </c>
      <c r="U134" s="188" t="e">
        <f>(C134-C133)/$C$11-('[4]INPUT_SPI-M Combined'!M128-'[4]INPUT_SPI-M Combined'!M127)</f>
        <v>#VALUE!</v>
      </c>
      <c r="V134" s="188" t="e">
        <f>(D134-D133)/$C$11-('[4]INPUT_SPI-M Combined'!L128-'[4]INPUT_SPI-M Combined'!L127)</f>
        <v>#VALUE!</v>
      </c>
      <c r="W134" s="188" t="e">
        <f>(E134-E133)/$C$11-('[4]INPUT_SPI-M Combined'!Q128-'[4]INPUT_SPI-M Combined'!Q127)</f>
        <v>#VALUE!</v>
      </c>
    </row>
    <row r="135" spans="2:23">
      <c r="B135" s="166">
        <v>44255</v>
      </c>
      <c r="C135" s="186" t="str">
        <f>IFERROR(C134+(INDEX('[4]INPUT_SPI-M Combined'!M$5:M$50,MATCH(B135,'[4]INPUT_SPI-M Combined'!$R$5:$R$50,0))-INDEX('[4]INPUT_SPI-M Combined'!M$5:M$50,MATCH(B134,'[4]INPUT_SPI-M Combined'!$R$5:$R$50,0)))*$C$11,"")</f>
        <v/>
      </c>
      <c r="D135" s="186" t="str">
        <f>IFERROR(D134+(INDEX('[4]INPUT_SPI-M Combined'!O$5:O$50,MATCH(B135,'[4]INPUT_SPI-M Combined'!$R$5:$R$50,0))-INDEX('[4]INPUT_SPI-M Combined'!O$5:O$50,MATCH(B134,'[4]INPUT_SPI-M Combined'!$R$5:$R$50,0)))*$C$11,"")</f>
        <v/>
      </c>
      <c r="E135" s="186" t="str">
        <f>IFERROR(E134+(INDEX('[4]INPUT_SPI-M Combined'!Q$5:Q$50,MATCH(B135,'[4]INPUT_SPI-M Combined'!$R$5:$R$50,0))-INDEX('[4]INPUT_SPI-M Combined'!Q$5:Q$50,MATCH(B134,'[4]INPUT_SPI-M Combined'!$R$5:$R$50,0)))*$C$11,"")</f>
        <v/>
      </c>
      <c r="F135" s="167" t="str">
        <f>_xlfn.IFNA(INDEX([4]INPUT_RWCS!$D$10:$D$49,MATCH(B135,RWCS_Date,0))*$C$11,"")</f>
        <v/>
      </c>
      <c r="G135" s="167">
        <f t="shared" si="13"/>
        <v>17873.990204081631</v>
      </c>
      <c r="H135" s="167" t="e">
        <f t="shared" si="14"/>
        <v>#N/A</v>
      </c>
      <c r="I135" s="167" t="e">
        <f t="shared" si="16"/>
        <v>#N/A</v>
      </c>
      <c r="J135" s="167" t="e">
        <f t="shared" si="15"/>
        <v>#N/A</v>
      </c>
      <c r="K135" s="167">
        <f t="shared" si="10"/>
        <v>17873.990204081631</v>
      </c>
      <c r="L135" s="168">
        <f>VLOOKUP($B135,[4]INPUT_TTCE_Output!$B$10:$G$222,4,0)</f>
        <v>99290.624999999898</v>
      </c>
      <c r="M135" s="167">
        <f t="shared" si="11"/>
        <v>17873.990204081631</v>
      </c>
      <c r="N135" s="168">
        <f>VLOOKUP($B135,[4]INPUT_TTCE_Output!$B$10:$G$222,5,0)</f>
        <v>216989.0625</v>
      </c>
      <c r="O135" s="167">
        <f t="shared" si="12"/>
        <v>17873.990204081631</v>
      </c>
      <c r="P135" s="168">
        <f>VLOOKUP($B135,[4]INPUT_TTCE_Output!$B$10:$G$222,6,0)</f>
        <v>334687.5</v>
      </c>
      <c r="R135" s="187" t="e">
        <f>C135/'[4]INPUT_SPI-M Combined'!M136</f>
        <v>#VALUE!</v>
      </c>
      <c r="S135" s="187" t="e">
        <f>D135/'[4]INPUT_SPI-M Combined'!L136</f>
        <v>#VALUE!</v>
      </c>
      <c r="T135" s="187" t="e">
        <f>E135/'[4]INPUT_SPI-M Combined'!Q136</f>
        <v>#VALUE!</v>
      </c>
      <c r="U135" s="188" t="e">
        <f>(C135-C134)/$C$11-('[4]INPUT_SPI-M Combined'!M129-'[4]INPUT_SPI-M Combined'!M128)</f>
        <v>#VALUE!</v>
      </c>
      <c r="V135" s="188" t="e">
        <f>(D135-D134)/$C$11-('[4]INPUT_SPI-M Combined'!L129-'[4]INPUT_SPI-M Combined'!L128)</f>
        <v>#VALUE!</v>
      </c>
      <c r="W135" s="188" t="e">
        <f>(E135-E134)/$C$11-('[4]INPUT_SPI-M Combined'!Q129-'[4]INPUT_SPI-M Combined'!Q128)</f>
        <v>#VALUE!</v>
      </c>
    </row>
    <row r="136" spans="2:23">
      <c r="B136" s="166">
        <v>44256</v>
      </c>
      <c r="C136" s="186" t="str">
        <f>IFERROR(C135+(INDEX('[4]INPUT_SPI-M Combined'!M$5:M$50,MATCH(B136,'[4]INPUT_SPI-M Combined'!$R$5:$R$50,0))-INDEX('[4]INPUT_SPI-M Combined'!M$5:M$50,MATCH(B135,'[4]INPUT_SPI-M Combined'!$R$5:$R$50,0)))*$C$11,"")</f>
        <v/>
      </c>
      <c r="D136" s="186" t="str">
        <f>IFERROR(D135+(INDEX('[4]INPUT_SPI-M Combined'!O$5:O$50,MATCH(B136,'[4]INPUT_SPI-M Combined'!$R$5:$R$50,0))-INDEX('[4]INPUT_SPI-M Combined'!O$5:O$50,MATCH(B135,'[4]INPUT_SPI-M Combined'!$R$5:$R$50,0)))*$C$11,"")</f>
        <v/>
      </c>
      <c r="E136" s="186" t="str">
        <f>IFERROR(E135+(INDEX('[4]INPUT_SPI-M Combined'!Q$5:Q$50,MATCH(B136,'[4]INPUT_SPI-M Combined'!$R$5:$R$50,0))-INDEX('[4]INPUT_SPI-M Combined'!Q$5:Q$50,MATCH(B135,'[4]INPUT_SPI-M Combined'!$R$5:$R$50,0)))*$C$11,"")</f>
        <v/>
      </c>
      <c r="F136" s="167" t="str">
        <f>_xlfn.IFNA(INDEX([4]INPUT_RWCS!$D$10:$D$49,MATCH(B136,RWCS_Date,0))*$C$11,"")</f>
        <v/>
      </c>
      <c r="G136" s="167">
        <f t="shared" si="13"/>
        <v>17873.990204081631</v>
      </c>
      <c r="H136" s="167" t="e">
        <f t="shared" si="14"/>
        <v>#N/A</v>
      </c>
      <c r="I136" s="167" t="e">
        <f t="shared" si="16"/>
        <v>#N/A</v>
      </c>
      <c r="J136" s="167" t="e">
        <f t="shared" si="15"/>
        <v>#N/A</v>
      </c>
      <c r="K136" s="167">
        <f t="shared" si="10"/>
        <v>17873.990204081631</v>
      </c>
      <c r="L136" s="168" t="e">
        <f>VLOOKUP($B136,[4]INPUT_TTCE_Output!$B$10:$G$222,4,0)</f>
        <v>#N/A</v>
      </c>
      <c r="M136" s="167">
        <f t="shared" si="11"/>
        <v>17873.990204081631</v>
      </c>
      <c r="N136" s="168" t="e">
        <f>VLOOKUP($B136,[4]INPUT_TTCE_Output!$B$10:$G$222,5,0)</f>
        <v>#N/A</v>
      </c>
      <c r="O136" s="167">
        <f t="shared" si="12"/>
        <v>17873.990204081631</v>
      </c>
      <c r="P136" s="168" t="e">
        <f>VLOOKUP($B136,[4]INPUT_TTCE_Output!$B$10:$G$222,6,0)</f>
        <v>#N/A</v>
      </c>
      <c r="R136" s="187" t="e">
        <f>C136/'[4]INPUT_SPI-M Combined'!M137</f>
        <v>#VALUE!</v>
      </c>
      <c r="S136" s="187" t="e">
        <f>D136/'[4]INPUT_SPI-M Combined'!L137</f>
        <v>#VALUE!</v>
      </c>
      <c r="T136" s="187" t="e">
        <f>E136/'[4]INPUT_SPI-M Combined'!Q137</f>
        <v>#VALUE!</v>
      </c>
      <c r="U136" s="188" t="e">
        <f>(C136-C135)/$C$11-('[4]INPUT_SPI-M Combined'!M130-'[4]INPUT_SPI-M Combined'!M129)</f>
        <v>#VALUE!</v>
      </c>
      <c r="V136" s="188" t="e">
        <f>(D136-D135)/$C$11-('[4]INPUT_SPI-M Combined'!L130-'[4]INPUT_SPI-M Combined'!L129)</f>
        <v>#VALUE!</v>
      </c>
      <c r="W136" s="188" t="e">
        <f>(E136-E135)/$C$11-('[4]INPUT_SPI-M Combined'!Q130-'[4]INPUT_SPI-M Combined'!Q129)</f>
        <v>#VALUE!</v>
      </c>
    </row>
    <row r="137" spans="2:23">
      <c r="B137" s="166">
        <v>44257</v>
      </c>
      <c r="C137" s="186" t="str">
        <f>IFERROR(C136+(INDEX('[4]INPUT_SPI-M Combined'!M$5:M$50,MATCH(B137,'[4]INPUT_SPI-M Combined'!$R$5:$R$50,0))-INDEX('[4]INPUT_SPI-M Combined'!M$5:M$50,MATCH(B136,'[4]INPUT_SPI-M Combined'!$R$5:$R$50,0)))*$C$11,"")</f>
        <v/>
      </c>
      <c r="D137" s="186" t="str">
        <f>IFERROR(D136+(INDEX('[4]INPUT_SPI-M Combined'!O$5:O$50,MATCH(B137,'[4]INPUT_SPI-M Combined'!$R$5:$R$50,0))-INDEX('[4]INPUT_SPI-M Combined'!O$5:O$50,MATCH(B136,'[4]INPUT_SPI-M Combined'!$R$5:$R$50,0)))*$C$11,"")</f>
        <v/>
      </c>
      <c r="E137" s="186" t="str">
        <f>IFERROR(E136+(INDEX('[4]INPUT_SPI-M Combined'!Q$5:Q$50,MATCH(B137,'[4]INPUT_SPI-M Combined'!$R$5:$R$50,0))-INDEX('[4]INPUT_SPI-M Combined'!Q$5:Q$50,MATCH(B136,'[4]INPUT_SPI-M Combined'!$R$5:$R$50,0)))*$C$11,"")</f>
        <v/>
      </c>
      <c r="F137" s="167" t="str">
        <f>_xlfn.IFNA(INDEX([4]INPUT_RWCS!$D$10:$D$49,MATCH(B137,RWCS_Date,0))*$C$11,"")</f>
        <v/>
      </c>
      <c r="G137" s="167">
        <f t="shared" si="13"/>
        <v>17873.990204081631</v>
      </c>
      <c r="H137" s="167" t="e">
        <f t="shared" si="14"/>
        <v>#N/A</v>
      </c>
      <c r="I137" s="167" t="e">
        <f t="shared" si="16"/>
        <v>#N/A</v>
      </c>
      <c r="J137" s="167" t="e">
        <f t="shared" si="15"/>
        <v>#N/A</v>
      </c>
      <c r="K137" s="167">
        <f t="shared" si="10"/>
        <v>17873.990204081631</v>
      </c>
      <c r="L137" s="168" t="e">
        <f>VLOOKUP($B137,[4]INPUT_TTCE_Output!$B$10:$G$222,4,0)</f>
        <v>#N/A</v>
      </c>
      <c r="M137" s="167">
        <f t="shared" si="11"/>
        <v>17873.990204081631</v>
      </c>
      <c r="N137" s="168" t="e">
        <f>VLOOKUP($B137,[4]INPUT_TTCE_Output!$B$10:$G$222,5,0)</f>
        <v>#N/A</v>
      </c>
      <c r="O137" s="167">
        <f t="shared" si="12"/>
        <v>17873.990204081631</v>
      </c>
      <c r="P137" s="168" t="e">
        <f>VLOOKUP($B137,[4]INPUT_TTCE_Output!$B$10:$G$222,6,0)</f>
        <v>#N/A</v>
      </c>
      <c r="R137" s="187" t="e">
        <f>C137/'[4]INPUT_SPI-M Combined'!M138</f>
        <v>#VALUE!</v>
      </c>
      <c r="S137" s="187" t="e">
        <f>D137/'[4]INPUT_SPI-M Combined'!L138</f>
        <v>#VALUE!</v>
      </c>
      <c r="T137" s="187" t="e">
        <f>E137/'[4]INPUT_SPI-M Combined'!Q138</f>
        <v>#VALUE!</v>
      </c>
      <c r="U137" s="188" t="e">
        <f>(C137-C136)/$C$11-('[4]INPUT_SPI-M Combined'!M131-'[4]INPUT_SPI-M Combined'!M130)</f>
        <v>#VALUE!</v>
      </c>
      <c r="V137" s="188" t="e">
        <f>(D137-D136)/$C$11-('[4]INPUT_SPI-M Combined'!L131-'[4]INPUT_SPI-M Combined'!L130)</f>
        <v>#VALUE!</v>
      </c>
      <c r="W137" s="188" t="e">
        <f>(E137-E136)/$C$11-('[4]INPUT_SPI-M Combined'!Q131-'[4]INPUT_SPI-M Combined'!Q130)</f>
        <v>#VALUE!</v>
      </c>
    </row>
    <row r="138" spans="2:23">
      <c r="B138" s="166">
        <v>44258</v>
      </c>
      <c r="C138" s="186" t="str">
        <f>IFERROR(C137+(INDEX('[4]INPUT_SPI-M Combined'!M$5:M$50,MATCH(B138,'[4]INPUT_SPI-M Combined'!$R$5:$R$50,0))-INDEX('[4]INPUT_SPI-M Combined'!M$5:M$50,MATCH(B137,'[4]INPUT_SPI-M Combined'!$R$5:$R$50,0)))*$C$11,"")</f>
        <v/>
      </c>
      <c r="D138" s="186" t="str">
        <f>IFERROR(D137+(INDEX('[4]INPUT_SPI-M Combined'!O$5:O$50,MATCH(B138,'[4]INPUT_SPI-M Combined'!$R$5:$R$50,0))-INDEX('[4]INPUT_SPI-M Combined'!O$5:O$50,MATCH(B137,'[4]INPUT_SPI-M Combined'!$R$5:$R$50,0)))*$C$11,"")</f>
        <v/>
      </c>
      <c r="E138" s="186" t="str">
        <f>IFERROR(E137+(INDEX('[4]INPUT_SPI-M Combined'!Q$5:Q$50,MATCH(B138,'[4]INPUT_SPI-M Combined'!$R$5:$R$50,0))-INDEX('[4]INPUT_SPI-M Combined'!Q$5:Q$50,MATCH(B137,'[4]INPUT_SPI-M Combined'!$R$5:$R$50,0)))*$C$11,"")</f>
        <v/>
      </c>
      <c r="F138" s="167">
        <f>_xlfn.IFNA(INDEX([4]INPUT_RWCS!$D$10:$D$49,MATCH(B138,RWCS_Date,0))*$C$11,"")</f>
        <v>120582.78742857141</v>
      </c>
      <c r="G138" s="167">
        <f t="shared" si="13"/>
        <v>17226.112489795916</v>
      </c>
      <c r="H138" s="167" t="e">
        <f t="shared" si="14"/>
        <v>#N/A</v>
      </c>
      <c r="I138" s="167" t="e">
        <f t="shared" si="16"/>
        <v>#N/A</v>
      </c>
      <c r="J138" s="167" t="e">
        <f t="shared" si="15"/>
        <v>#N/A</v>
      </c>
      <c r="K138" s="167">
        <f t="shared" si="10"/>
        <v>17226.112489795916</v>
      </c>
      <c r="L138" s="168" t="e">
        <f>VLOOKUP($B138,[4]INPUT_TTCE_Output!$B$10:$G$222,4,0)</f>
        <v>#N/A</v>
      </c>
      <c r="M138" s="167">
        <f t="shared" si="11"/>
        <v>17226.112489795916</v>
      </c>
      <c r="N138" s="168" t="e">
        <f>VLOOKUP($B138,[4]INPUT_TTCE_Output!$B$10:$G$222,5,0)</f>
        <v>#N/A</v>
      </c>
      <c r="O138" s="167">
        <f t="shared" si="12"/>
        <v>17226.112489795916</v>
      </c>
      <c r="P138" s="168" t="e">
        <f>VLOOKUP($B138,[4]INPUT_TTCE_Output!$B$10:$G$222,6,0)</f>
        <v>#N/A</v>
      </c>
      <c r="R138" s="187" t="e">
        <f>C138/'[4]INPUT_SPI-M Combined'!M139</f>
        <v>#VALUE!</v>
      </c>
      <c r="S138" s="187" t="e">
        <f>D138/'[4]INPUT_SPI-M Combined'!L139</f>
        <v>#VALUE!</v>
      </c>
      <c r="T138" s="187" t="e">
        <f>E138/'[4]INPUT_SPI-M Combined'!Q139</f>
        <v>#VALUE!</v>
      </c>
      <c r="U138" s="188" t="e">
        <f>(C138-C137)/$C$11-('[4]INPUT_SPI-M Combined'!M132-'[4]INPUT_SPI-M Combined'!M131)</f>
        <v>#VALUE!</v>
      </c>
      <c r="V138" s="188" t="e">
        <f>(D138-D137)/$C$11-('[4]INPUT_SPI-M Combined'!L132-'[4]INPUT_SPI-M Combined'!L131)</f>
        <v>#VALUE!</v>
      </c>
      <c r="W138" s="188" t="e">
        <f>(E138-E137)/$C$11-('[4]INPUT_SPI-M Combined'!Q132-'[4]INPUT_SPI-M Combined'!Q131)</f>
        <v>#VALUE!</v>
      </c>
    </row>
    <row r="139" spans="2:23">
      <c r="B139" s="166">
        <v>44259</v>
      </c>
      <c r="C139" s="186" t="str">
        <f>IFERROR(C138+(INDEX('[4]INPUT_SPI-M Combined'!M$5:M$50,MATCH(B139,'[4]INPUT_SPI-M Combined'!$R$5:$R$50,0))-INDEX('[4]INPUT_SPI-M Combined'!M$5:M$50,MATCH(B138,'[4]INPUT_SPI-M Combined'!$R$5:$R$50,0)))*$C$11,"")</f>
        <v/>
      </c>
      <c r="D139" s="186" t="str">
        <f>IFERROR(D138+(INDEX('[4]INPUT_SPI-M Combined'!O$5:O$50,MATCH(B139,'[4]INPUT_SPI-M Combined'!$R$5:$R$50,0))-INDEX('[4]INPUT_SPI-M Combined'!O$5:O$50,MATCH(B138,'[4]INPUT_SPI-M Combined'!$R$5:$R$50,0)))*$C$11,"")</f>
        <v/>
      </c>
      <c r="E139" s="186" t="str">
        <f>IFERROR(E138+(INDEX('[4]INPUT_SPI-M Combined'!Q$5:Q$50,MATCH(B139,'[4]INPUT_SPI-M Combined'!$R$5:$R$50,0))-INDEX('[4]INPUT_SPI-M Combined'!Q$5:Q$50,MATCH(B138,'[4]INPUT_SPI-M Combined'!$R$5:$R$50,0)))*$C$11,"")</f>
        <v/>
      </c>
      <c r="F139" s="167" t="str">
        <f>_xlfn.IFNA(INDEX([4]INPUT_RWCS!$D$10:$D$49,MATCH(B139,RWCS_Date,0))*$C$11,"")</f>
        <v/>
      </c>
      <c r="G139" s="167">
        <f t="shared" si="13"/>
        <v>17226.112489795916</v>
      </c>
      <c r="H139" s="167" t="e">
        <f t="shared" si="14"/>
        <v>#N/A</v>
      </c>
      <c r="I139" s="167" t="e">
        <f t="shared" si="16"/>
        <v>#N/A</v>
      </c>
      <c r="J139" s="167" t="e">
        <f t="shared" si="15"/>
        <v>#N/A</v>
      </c>
      <c r="K139" s="167">
        <f t="shared" si="10"/>
        <v>17226.112489795916</v>
      </c>
      <c r="L139" s="168" t="e">
        <f>VLOOKUP($B139,[4]INPUT_TTCE_Output!$B$10:$G$222,4,0)</f>
        <v>#N/A</v>
      </c>
      <c r="M139" s="167">
        <f t="shared" si="11"/>
        <v>17226.112489795916</v>
      </c>
      <c r="N139" s="168" t="e">
        <f>VLOOKUP($B139,[4]INPUT_TTCE_Output!$B$10:$G$222,5,0)</f>
        <v>#N/A</v>
      </c>
      <c r="O139" s="167">
        <f t="shared" si="12"/>
        <v>17226.112489795916</v>
      </c>
      <c r="P139" s="168" t="e">
        <f>VLOOKUP($B139,[4]INPUT_TTCE_Output!$B$10:$G$222,6,0)</f>
        <v>#N/A</v>
      </c>
      <c r="R139" s="187" t="e">
        <f>C139/'[4]INPUT_SPI-M Combined'!M140</f>
        <v>#VALUE!</v>
      </c>
      <c r="S139" s="187" t="e">
        <f>D139/'[4]INPUT_SPI-M Combined'!L140</f>
        <v>#VALUE!</v>
      </c>
      <c r="T139" s="187" t="e">
        <f>E139/'[4]INPUT_SPI-M Combined'!Q140</f>
        <v>#VALUE!</v>
      </c>
      <c r="U139" s="188" t="e">
        <f>(C139-C138)/$C$11-('[4]INPUT_SPI-M Combined'!M133-'[4]INPUT_SPI-M Combined'!M132)</f>
        <v>#VALUE!</v>
      </c>
      <c r="V139" s="188" t="e">
        <f>(D139-D138)/$C$11-('[4]INPUT_SPI-M Combined'!L133-'[4]INPUT_SPI-M Combined'!L132)</f>
        <v>#VALUE!</v>
      </c>
      <c r="W139" s="188" t="e">
        <f>(E139-E138)/$C$11-('[4]INPUT_SPI-M Combined'!Q133-'[4]INPUT_SPI-M Combined'!Q132)</f>
        <v>#VALUE!</v>
      </c>
    </row>
    <row r="140" spans="2:23">
      <c r="B140" s="166">
        <v>44260</v>
      </c>
      <c r="C140" s="186" t="str">
        <f>IFERROR(C139+(INDEX('[4]INPUT_SPI-M Combined'!M$5:M$50,MATCH(B140,'[4]INPUT_SPI-M Combined'!$R$5:$R$50,0))-INDEX('[4]INPUT_SPI-M Combined'!M$5:M$50,MATCH(B139,'[4]INPUT_SPI-M Combined'!$R$5:$R$50,0)))*$C$11,"")</f>
        <v/>
      </c>
      <c r="D140" s="186" t="str">
        <f>IFERROR(D139+(INDEX('[4]INPUT_SPI-M Combined'!O$5:O$50,MATCH(B140,'[4]INPUT_SPI-M Combined'!$R$5:$R$50,0))-INDEX('[4]INPUT_SPI-M Combined'!O$5:O$50,MATCH(B139,'[4]INPUT_SPI-M Combined'!$R$5:$R$50,0)))*$C$11,"")</f>
        <v/>
      </c>
      <c r="E140" s="186" t="str">
        <f>IFERROR(E139+(INDEX('[4]INPUT_SPI-M Combined'!Q$5:Q$50,MATCH(B140,'[4]INPUT_SPI-M Combined'!$R$5:$R$50,0))-INDEX('[4]INPUT_SPI-M Combined'!Q$5:Q$50,MATCH(B139,'[4]INPUT_SPI-M Combined'!$R$5:$R$50,0)))*$C$11,"")</f>
        <v/>
      </c>
      <c r="F140" s="167" t="str">
        <f>_xlfn.IFNA(INDEX([4]INPUT_RWCS!$D$10:$D$49,MATCH(B140,RWCS_Date,0))*$C$11,"")</f>
        <v/>
      </c>
      <c r="G140" s="167">
        <f t="shared" si="13"/>
        <v>17226.112489795916</v>
      </c>
      <c r="H140" s="167" t="e">
        <f t="shared" si="14"/>
        <v>#N/A</v>
      </c>
      <c r="I140" s="167" t="e">
        <f t="shared" si="16"/>
        <v>#N/A</v>
      </c>
      <c r="J140" s="167" t="e">
        <f t="shared" si="15"/>
        <v>#N/A</v>
      </c>
      <c r="K140" s="167">
        <f t="shared" si="10"/>
        <v>17226.112489795916</v>
      </c>
      <c r="L140" s="168" t="e">
        <f>VLOOKUP($B140,[4]INPUT_TTCE_Output!$B$10:$G$222,4,0)</f>
        <v>#N/A</v>
      </c>
      <c r="M140" s="167">
        <f t="shared" si="11"/>
        <v>17226.112489795916</v>
      </c>
      <c r="N140" s="168" t="e">
        <f>VLOOKUP($B140,[4]INPUT_TTCE_Output!$B$10:$G$222,5,0)</f>
        <v>#N/A</v>
      </c>
      <c r="O140" s="167">
        <f t="shared" si="12"/>
        <v>17226.112489795916</v>
      </c>
      <c r="P140" s="168" t="e">
        <f>VLOOKUP($B140,[4]INPUT_TTCE_Output!$B$10:$G$222,6,0)</f>
        <v>#N/A</v>
      </c>
      <c r="R140" s="187" t="e">
        <f>C140/'[4]INPUT_SPI-M Combined'!M141</f>
        <v>#VALUE!</v>
      </c>
      <c r="S140" s="187" t="e">
        <f>D140/'[4]INPUT_SPI-M Combined'!L141</f>
        <v>#VALUE!</v>
      </c>
      <c r="T140" s="187" t="e">
        <f>E140/'[4]INPUT_SPI-M Combined'!Q141</f>
        <v>#VALUE!</v>
      </c>
      <c r="U140" s="188" t="e">
        <f>(C140-C139)/$C$11-('[4]INPUT_SPI-M Combined'!M134-'[4]INPUT_SPI-M Combined'!M133)</f>
        <v>#VALUE!</v>
      </c>
      <c r="V140" s="188" t="e">
        <f>(D140-D139)/$C$11-('[4]INPUT_SPI-M Combined'!L134-'[4]INPUT_SPI-M Combined'!L133)</f>
        <v>#VALUE!</v>
      </c>
      <c r="W140" s="188" t="e">
        <f>(E140-E139)/$C$11-('[4]INPUT_SPI-M Combined'!Q134-'[4]INPUT_SPI-M Combined'!Q133)</f>
        <v>#VALUE!</v>
      </c>
    </row>
    <row r="141" spans="2:23">
      <c r="B141" s="166">
        <v>44261</v>
      </c>
      <c r="C141" s="186" t="str">
        <f>IFERROR(C140+(INDEX('[4]INPUT_SPI-M Combined'!M$5:M$50,MATCH(B141,'[4]INPUT_SPI-M Combined'!$R$5:$R$50,0))-INDEX('[4]INPUT_SPI-M Combined'!M$5:M$50,MATCH(B140,'[4]INPUT_SPI-M Combined'!$R$5:$R$50,0)))*$C$11,"")</f>
        <v/>
      </c>
      <c r="D141" s="186" t="str">
        <f>IFERROR(D140+(INDEX('[4]INPUT_SPI-M Combined'!O$5:O$50,MATCH(B141,'[4]INPUT_SPI-M Combined'!$R$5:$R$50,0))-INDEX('[4]INPUT_SPI-M Combined'!O$5:O$50,MATCH(B140,'[4]INPUT_SPI-M Combined'!$R$5:$R$50,0)))*$C$11,"")</f>
        <v/>
      </c>
      <c r="E141" s="186" t="str">
        <f>IFERROR(E140+(INDEX('[4]INPUT_SPI-M Combined'!Q$5:Q$50,MATCH(B141,'[4]INPUT_SPI-M Combined'!$R$5:$R$50,0))-INDEX('[4]INPUT_SPI-M Combined'!Q$5:Q$50,MATCH(B140,'[4]INPUT_SPI-M Combined'!$R$5:$R$50,0)))*$C$11,"")</f>
        <v/>
      </c>
      <c r="F141" s="167" t="str">
        <f>_xlfn.IFNA(INDEX([4]INPUT_RWCS!$D$10:$D$49,MATCH(B141,RWCS_Date,0))*$C$11,"")</f>
        <v/>
      </c>
      <c r="G141" s="167">
        <f t="shared" si="13"/>
        <v>17226.112489795916</v>
      </c>
      <c r="H141" s="167" t="e">
        <f t="shared" si="14"/>
        <v>#N/A</v>
      </c>
      <c r="I141" s="167" t="e">
        <f t="shared" si="16"/>
        <v>#N/A</v>
      </c>
      <c r="J141" s="167" t="e">
        <f t="shared" si="15"/>
        <v>#N/A</v>
      </c>
      <c r="K141" s="167">
        <f t="shared" si="10"/>
        <v>17226.112489795916</v>
      </c>
      <c r="L141" s="168" t="e">
        <f>VLOOKUP($B141,[4]INPUT_TTCE_Output!$B$10:$G$222,4,0)</f>
        <v>#N/A</v>
      </c>
      <c r="M141" s="167">
        <f t="shared" si="11"/>
        <v>17226.112489795916</v>
      </c>
      <c r="N141" s="168" t="e">
        <f>VLOOKUP($B141,[4]INPUT_TTCE_Output!$B$10:$G$222,5,0)</f>
        <v>#N/A</v>
      </c>
      <c r="O141" s="167">
        <f t="shared" si="12"/>
        <v>17226.112489795916</v>
      </c>
      <c r="P141" s="168" t="e">
        <f>VLOOKUP($B141,[4]INPUT_TTCE_Output!$B$10:$G$222,6,0)</f>
        <v>#N/A</v>
      </c>
      <c r="R141" s="187" t="e">
        <f>C141/'[4]INPUT_SPI-M Combined'!M142</f>
        <v>#VALUE!</v>
      </c>
      <c r="S141" s="187" t="e">
        <f>D141/'[4]INPUT_SPI-M Combined'!L142</f>
        <v>#VALUE!</v>
      </c>
      <c r="T141" s="187" t="e">
        <f>E141/'[4]INPUT_SPI-M Combined'!Q142</f>
        <v>#VALUE!</v>
      </c>
      <c r="U141" s="188" t="e">
        <f>(C141-C140)/$C$11-('[4]INPUT_SPI-M Combined'!M135-'[4]INPUT_SPI-M Combined'!M134)</f>
        <v>#VALUE!</v>
      </c>
      <c r="V141" s="188" t="e">
        <f>(D141-D140)/$C$11-('[4]INPUT_SPI-M Combined'!L135-'[4]INPUT_SPI-M Combined'!L134)</f>
        <v>#VALUE!</v>
      </c>
      <c r="W141" s="188" t="e">
        <f>(E141-E140)/$C$11-('[4]INPUT_SPI-M Combined'!Q135-'[4]INPUT_SPI-M Combined'!Q134)</f>
        <v>#VALUE!</v>
      </c>
    </row>
    <row r="142" spans="2:23">
      <c r="B142" s="166">
        <v>44262</v>
      </c>
      <c r="C142" s="186" t="str">
        <f>IFERROR(C141+(INDEX('[4]INPUT_SPI-M Combined'!M$5:M$50,MATCH(B142,'[4]INPUT_SPI-M Combined'!$R$5:$R$50,0))-INDEX('[4]INPUT_SPI-M Combined'!M$5:M$50,MATCH(B141,'[4]INPUT_SPI-M Combined'!$R$5:$R$50,0)))*$C$11,"")</f>
        <v/>
      </c>
      <c r="D142" s="186" t="str">
        <f>IFERROR(D141+(INDEX('[4]INPUT_SPI-M Combined'!O$5:O$50,MATCH(B142,'[4]INPUT_SPI-M Combined'!$R$5:$R$50,0))-INDEX('[4]INPUT_SPI-M Combined'!O$5:O$50,MATCH(B141,'[4]INPUT_SPI-M Combined'!$R$5:$R$50,0)))*$C$11,"")</f>
        <v/>
      </c>
      <c r="E142" s="186" t="str">
        <f>IFERROR(E141+(INDEX('[4]INPUT_SPI-M Combined'!Q$5:Q$50,MATCH(B142,'[4]INPUT_SPI-M Combined'!$R$5:$R$50,0))-INDEX('[4]INPUT_SPI-M Combined'!Q$5:Q$50,MATCH(B141,'[4]INPUT_SPI-M Combined'!$R$5:$R$50,0)))*$C$11,"")</f>
        <v/>
      </c>
      <c r="F142" s="167" t="str">
        <f>_xlfn.IFNA(INDEX([4]INPUT_RWCS!$D$10:$D$49,MATCH(B142,RWCS_Date,0))*$C$11,"")</f>
        <v/>
      </c>
      <c r="G142" s="167">
        <f t="shared" si="13"/>
        <v>17226.112489795916</v>
      </c>
      <c r="H142" s="167" t="e">
        <f t="shared" si="14"/>
        <v>#N/A</v>
      </c>
      <c r="I142" s="167" t="e">
        <f t="shared" si="16"/>
        <v>#N/A</v>
      </c>
      <c r="J142" s="167" t="e">
        <f t="shared" si="15"/>
        <v>#N/A</v>
      </c>
      <c r="K142" s="167">
        <f t="shared" si="10"/>
        <v>17226.112489795916</v>
      </c>
      <c r="L142" s="168" t="e">
        <f>VLOOKUP($B142,[4]INPUT_TTCE_Output!$B$10:$G$222,4,0)</f>
        <v>#N/A</v>
      </c>
      <c r="M142" s="167">
        <f t="shared" si="11"/>
        <v>17226.112489795916</v>
      </c>
      <c r="N142" s="168" t="e">
        <f>VLOOKUP($B142,[4]INPUT_TTCE_Output!$B$10:$G$222,5,0)</f>
        <v>#N/A</v>
      </c>
      <c r="O142" s="167">
        <f t="shared" si="12"/>
        <v>17226.112489795916</v>
      </c>
      <c r="P142" s="168" t="e">
        <f>VLOOKUP($B142,[4]INPUT_TTCE_Output!$B$10:$G$222,6,0)</f>
        <v>#N/A</v>
      </c>
      <c r="R142" s="187" t="e">
        <f>C142/'[4]INPUT_SPI-M Combined'!M143</f>
        <v>#VALUE!</v>
      </c>
      <c r="S142" s="187" t="e">
        <f>D142/'[4]INPUT_SPI-M Combined'!L143</f>
        <v>#VALUE!</v>
      </c>
      <c r="T142" s="187" t="e">
        <f>E142/'[4]INPUT_SPI-M Combined'!Q143</f>
        <v>#VALUE!</v>
      </c>
      <c r="U142" s="188" t="e">
        <f>(C142-C141)/$C$11-('[4]INPUT_SPI-M Combined'!M136-'[4]INPUT_SPI-M Combined'!M135)</f>
        <v>#VALUE!</v>
      </c>
      <c r="V142" s="188" t="e">
        <f>(D142-D141)/$C$11-('[4]INPUT_SPI-M Combined'!L136-'[4]INPUT_SPI-M Combined'!L135)</f>
        <v>#VALUE!</v>
      </c>
      <c r="W142" s="188" t="e">
        <f>(E142-E141)/$C$11-('[4]INPUT_SPI-M Combined'!Q136-'[4]INPUT_SPI-M Combined'!Q135)</f>
        <v>#VALUE!</v>
      </c>
    </row>
    <row r="143" spans="2:23">
      <c r="B143" s="166">
        <v>44263</v>
      </c>
      <c r="C143" s="186" t="str">
        <f>IFERROR(C142+(INDEX('[4]INPUT_SPI-M Combined'!M$5:M$50,MATCH(B143,'[4]INPUT_SPI-M Combined'!$R$5:$R$50,0))-INDEX('[4]INPUT_SPI-M Combined'!M$5:M$50,MATCH(B142,'[4]INPUT_SPI-M Combined'!$R$5:$R$50,0)))*$C$11,"")</f>
        <v/>
      </c>
      <c r="D143" s="186" t="str">
        <f>IFERROR(D142+(INDEX('[4]INPUT_SPI-M Combined'!O$5:O$50,MATCH(B143,'[4]INPUT_SPI-M Combined'!$R$5:$R$50,0))-INDEX('[4]INPUT_SPI-M Combined'!O$5:O$50,MATCH(B142,'[4]INPUT_SPI-M Combined'!$R$5:$R$50,0)))*$C$11,"")</f>
        <v/>
      </c>
      <c r="E143" s="186" t="str">
        <f>IFERROR(E142+(INDEX('[4]INPUT_SPI-M Combined'!Q$5:Q$50,MATCH(B143,'[4]INPUT_SPI-M Combined'!$R$5:$R$50,0))-INDEX('[4]INPUT_SPI-M Combined'!Q$5:Q$50,MATCH(B142,'[4]INPUT_SPI-M Combined'!$R$5:$R$50,0)))*$C$11,"")</f>
        <v/>
      </c>
      <c r="F143" s="167" t="str">
        <f>_xlfn.IFNA(INDEX([4]INPUT_RWCS!$D$10:$D$49,MATCH(B143,RWCS_Date,0))*$C$11,"")</f>
        <v/>
      </c>
      <c r="G143" s="167">
        <f t="shared" si="13"/>
        <v>17226.112489795916</v>
      </c>
      <c r="H143" s="167" t="e">
        <f t="shared" si="14"/>
        <v>#N/A</v>
      </c>
      <c r="I143" s="167" t="e">
        <f t="shared" si="16"/>
        <v>#N/A</v>
      </c>
      <c r="J143" s="167" t="e">
        <f t="shared" si="15"/>
        <v>#N/A</v>
      </c>
      <c r="K143" s="167">
        <f t="shared" si="10"/>
        <v>17226.112489795916</v>
      </c>
      <c r="L143" s="168" t="e">
        <f>VLOOKUP($B143,[4]INPUT_TTCE_Output!$B$10:$G$222,4,0)</f>
        <v>#N/A</v>
      </c>
      <c r="M143" s="167">
        <f t="shared" si="11"/>
        <v>17226.112489795916</v>
      </c>
      <c r="N143" s="168" t="e">
        <f>VLOOKUP($B143,[4]INPUT_TTCE_Output!$B$10:$G$222,5,0)</f>
        <v>#N/A</v>
      </c>
      <c r="O143" s="167">
        <f t="shared" si="12"/>
        <v>17226.112489795916</v>
      </c>
      <c r="P143" s="168" t="e">
        <f>VLOOKUP($B143,[4]INPUT_TTCE_Output!$B$10:$G$222,6,0)</f>
        <v>#N/A</v>
      </c>
      <c r="R143" s="187" t="e">
        <f>C143/'[4]INPUT_SPI-M Combined'!M144</f>
        <v>#VALUE!</v>
      </c>
      <c r="S143" s="187" t="e">
        <f>D143/'[4]INPUT_SPI-M Combined'!L144</f>
        <v>#VALUE!</v>
      </c>
      <c r="T143" s="187" t="e">
        <f>E143/'[4]INPUT_SPI-M Combined'!Q144</f>
        <v>#VALUE!</v>
      </c>
      <c r="U143" s="188" t="e">
        <f>(C143-C142)/$C$11-('[4]INPUT_SPI-M Combined'!M137-'[4]INPUT_SPI-M Combined'!M136)</f>
        <v>#VALUE!</v>
      </c>
      <c r="V143" s="188" t="e">
        <f>(D143-D142)/$C$11-('[4]INPUT_SPI-M Combined'!L137-'[4]INPUT_SPI-M Combined'!L136)</f>
        <v>#VALUE!</v>
      </c>
      <c r="W143" s="188" t="e">
        <f>(E143-E142)/$C$11-('[4]INPUT_SPI-M Combined'!Q137-'[4]INPUT_SPI-M Combined'!Q136)</f>
        <v>#VALUE!</v>
      </c>
    </row>
    <row r="144" spans="2:23">
      <c r="B144" s="166">
        <v>44264</v>
      </c>
      <c r="C144" s="186" t="str">
        <f>IFERROR(C143+(INDEX('[4]INPUT_SPI-M Combined'!M$5:M$50,MATCH(B144,'[4]INPUT_SPI-M Combined'!$R$5:$R$50,0))-INDEX('[4]INPUT_SPI-M Combined'!M$5:M$50,MATCH(B143,'[4]INPUT_SPI-M Combined'!$R$5:$R$50,0)))*$C$11,"")</f>
        <v/>
      </c>
      <c r="D144" s="186" t="str">
        <f>IFERROR(D143+(INDEX('[4]INPUT_SPI-M Combined'!O$5:O$50,MATCH(B144,'[4]INPUT_SPI-M Combined'!$R$5:$R$50,0))-INDEX('[4]INPUT_SPI-M Combined'!O$5:O$50,MATCH(B143,'[4]INPUT_SPI-M Combined'!$R$5:$R$50,0)))*$C$11,"")</f>
        <v/>
      </c>
      <c r="E144" s="186" t="str">
        <f>IFERROR(E143+(INDEX('[4]INPUT_SPI-M Combined'!Q$5:Q$50,MATCH(B144,'[4]INPUT_SPI-M Combined'!$R$5:$R$50,0))-INDEX('[4]INPUT_SPI-M Combined'!Q$5:Q$50,MATCH(B143,'[4]INPUT_SPI-M Combined'!$R$5:$R$50,0)))*$C$11,"")</f>
        <v/>
      </c>
      <c r="F144" s="167" t="str">
        <f>_xlfn.IFNA(INDEX([4]INPUT_RWCS!$D$10:$D$49,MATCH(B144,RWCS_Date,0))*$C$11,"")</f>
        <v/>
      </c>
      <c r="G144" s="167">
        <f t="shared" si="13"/>
        <v>17226.112489795916</v>
      </c>
      <c r="H144" s="167" t="e">
        <f t="shared" si="14"/>
        <v>#N/A</v>
      </c>
      <c r="I144" s="167" t="e">
        <f t="shared" si="16"/>
        <v>#N/A</v>
      </c>
      <c r="J144" s="167" t="e">
        <f t="shared" si="15"/>
        <v>#N/A</v>
      </c>
      <c r="K144" s="167">
        <f t="shared" ref="K144:K164" si="17">_xlfn.IFS(C144&lt;&gt;"",C144,NOT(ISNA(H144)),H144,NOT(ISERROR($G144)),$G144)</f>
        <v>17226.112489795916</v>
      </c>
      <c r="L144" s="168" t="e">
        <f>VLOOKUP($B144,[4]INPUT_TTCE_Output!$B$10:$G$222,4,0)</f>
        <v>#N/A</v>
      </c>
      <c r="M144" s="167">
        <f t="shared" ref="M144:M164" si="18">_xlfn.IFS(D144&lt;&gt;"",D144,NOT(ISNA(I144)),I144,NOT(ISERROR(G144)),G144)</f>
        <v>17226.112489795916</v>
      </c>
      <c r="N144" s="168" t="e">
        <f>VLOOKUP($B144,[4]INPUT_TTCE_Output!$B$10:$G$222,5,0)</f>
        <v>#N/A</v>
      </c>
      <c r="O144" s="167">
        <f t="shared" ref="O144:O164" si="19">_xlfn.IFS(E144&lt;&gt;"",E144,NOT(ISNA(J144)),J144,NOT(ISERROR($G144)),$G144)</f>
        <v>17226.112489795916</v>
      </c>
      <c r="P144" s="168" t="e">
        <f>VLOOKUP($B144,[4]INPUT_TTCE_Output!$B$10:$G$222,6,0)</f>
        <v>#N/A</v>
      </c>
      <c r="R144" s="187" t="e">
        <f>C144/'[4]INPUT_SPI-M Combined'!M145</f>
        <v>#VALUE!</v>
      </c>
      <c r="S144" s="187" t="e">
        <f>D144/'[4]INPUT_SPI-M Combined'!L145</f>
        <v>#VALUE!</v>
      </c>
      <c r="T144" s="187" t="e">
        <f>E144/'[4]INPUT_SPI-M Combined'!Q145</f>
        <v>#VALUE!</v>
      </c>
      <c r="U144" s="188" t="e">
        <f>(C144-C143)/$C$11-('[4]INPUT_SPI-M Combined'!M138-'[4]INPUT_SPI-M Combined'!M137)</f>
        <v>#VALUE!</v>
      </c>
      <c r="V144" s="188" t="e">
        <f>(D144-D143)/$C$11-('[4]INPUT_SPI-M Combined'!L138-'[4]INPUT_SPI-M Combined'!L137)</f>
        <v>#VALUE!</v>
      </c>
      <c r="W144" s="188" t="e">
        <f>(E144-E143)/$C$11-('[4]INPUT_SPI-M Combined'!Q138-'[4]INPUT_SPI-M Combined'!Q137)</f>
        <v>#VALUE!</v>
      </c>
    </row>
    <row r="145" spans="2:23">
      <c r="B145" s="166">
        <v>44265</v>
      </c>
      <c r="C145" s="186" t="str">
        <f>IFERROR(C144+(INDEX('[4]INPUT_SPI-M Combined'!M$5:M$50,MATCH(B145,'[4]INPUT_SPI-M Combined'!$R$5:$R$50,0))-INDEX('[4]INPUT_SPI-M Combined'!M$5:M$50,MATCH(B144,'[4]INPUT_SPI-M Combined'!$R$5:$R$50,0)))*$C$11,"")</f>
        <v/>
      </c>
      <c r="D145" s="186" t="str">
        <f>IFERROR(D144+(INDEX('[4]INPUT_SPI-M Combined'!O$5:O$50,MATCH(B145,'[4]INPUT_SPI-M Combined'!$R$5:$R$50,0))-INDEX('[4]INPUT_SPI-M Combined'!O$5:O$50,MATCH(B144,'[4]INPUT_SPI-M Combined'!$R$5:$R$50,0)))*$C$11,"")</f>
        <v/>
      </c>
      <c r="E145" s="186" t="str">
        <f>IFERROR(E144+(INDEX('[4]INPUT_SPI-M Combined'!Q$5:Q$50,MATCH(B145,'[4]INPUT_SPI-M Combined'!$R$5:$R$50,0))-INDEX('[4]INPUT_SPI-M Combined'!Q$5:Q$50,MATCH(B144,'[4]INPUT_SPI-M Combined'!$R$5:$R$50,0)))*$C$11,"")</f>
        <v/>
      </c>
      <c r="F145" s="167">
        <f>_xlfn.IFNA(INDEX([4]INPUT_RWCS!$D$10:$D$49,MATCH(B145,RWCS_Date,0))*$C$11,"")</f>
        <v>115663.45828571427</v>
      </c>
      <c r="G145" s="167">
        <f t="shared" si="13"/>
        <v>16523.351183673465</v>
      </c>
      <c r="H145" s="167" t="e">
        <f t="shared" si="14"/>
        <v>#N/A</v>
      </c>
      <c r="I145" s="167" t="e">
        <f t="shared" si="16"/>
        <v>#N/A</v>
      </c>
      <c r="J145" s="167" t="e">
        <f t="shared" si="15"/>
        <v>#N/A</v>
      </c>
      <c r="K145" s="167">
        <f t="shared" si="17"/>
        <v>16523.351183673465</v>
      </c>
      <c r="L145" s="168" t="e">
        <f>VLOOKUP($B145,[4]INPUT_TTCE_Output!$B$10:$G$222,4,0)</f>
        <v>#N/A</v>
      </c>
      <c r="M145" s="167">
        <f t="shared" si="18"/>
        <v>16523.351183673465</v>
      </c>
      <c r="N145" s="168" t="e">
        <f>VLOOKUP($B145,[4]INPUT_TTCE_Output!$B$10:$G$222,5,0)</f>
        <v>#N/A</v>
      </c>
      <c r="O145" s="167">
        <f t="shared" si="19"/>
        <v>16523.351183673465</v>
      </c>
      <c r="P145" s="168" t="e">
        <f>VLOOKUP($B145,[4]INPUT_TTCE_Output!$B$10:$G$222,6,0)</f>
        <v>#N/A</v>
      </c>
      <c r="R145" s="187" t="e">
        <f>C145/'[4]INPUT_SPI-M Combined'!M146</f>
        <v>#VALUE!</v>
      </c>
      <c r="S145" s="187" t="e">
        <f>D145/'[4]INPUT_SPI-M Combined'!L146</f>
        <v>#VALUE!</v>
      </c>
      <c r="T145" s="187" t="e">
        <f>E145/'[4]INPUT_SPI-M Combined'!Q146</f>
        <v>#VALUE!</v>
      </c>
      <c r="U145" s="188" t="e">
        <f>(C145-C144)/$C$11-('[4]INPUT_SPI-M Combined'!M139-'[4]INPUT_SPI-M Combined'!M138)</f>
        <v>#VALUE!</v>
      </c>
      <c r="V145" s="188" t="e">
        <f>(D145-D144)/$C$11-('[4]INPUT_SPI-M Combined'!L139-'[4]INPUT_SPI-M Combined'!L138)</f>
        <v>#VALUE!</v>
      </c>
      <c r="W145" s="188" t="e">
        <f>(E145-E144)/$C$11-('[4]INPUT_SPI-M Combined'!Q139-'[4]INPUT_SPI-M Combined'!Q138)</f>
        <v>#VALUE!</v>
      </c>
    </row>
    <row r="146" spans="2:23">
      <c r="B146" s="166">
        <v>44266</v>
      </c>
      <c r="C146" s="186" t="str">
        <f>IFERROR(C145+(INDEX('[4]INPUT_SPI-M Combined'!M$5:M$50,MATCH(B146,'[4]INPUT_SPI-M Combined'!$R$5:$R$50,0))-INDEX('[4]INPUT_SPI-M Combined'!M$5:M$50,MATCH(B145,'[4]INPUT_SPI-M Combined'!$R$5:$R$50,0)))*$C$11,"")</f>
        <v/>
      </c>
      <c r="D146" s="186" t="str">
        <f>IFERROR(D145+(INDEX('[4]INPUT_SPI-M Combined'!O$5:O$50,MATCH(B146,'[4]INPUT_SPI-M Combined'!$R$5:$R$50,0))-INDEX('[4]INPUT_SPI-M Combined'!O$5:O$50,MATCH(B145,'[4]INPUT_SPI-M Combined'!$R$5:$R$50,0)))*$C$11,"")</f>
        <v/>
      </c>
      <c r="E146" s="186" t="str">
        <f>IFERROR(E145+(INDEX('[4]INPUT_SPI-M Combined'!Q$5:Q$50,MATCH(B146,'[4]INPUT_SPI-M Combined'!$R$5:$R$50,0))-INDEX('[4]INPUT_SPI-M Combined'!Q$5:Q$50,MATCH(B145,'[4]INPUT_SPI-M Combined'!$R$5:$R$50,0)))*$C$11,"")</f>
        <v/>
      </c>
      <c r="F146" s="167" t="str">
        <f>_xlfn.IFNA(INDEX([4]INPUT_RWCS!$D$10:$D$49,MATCH(B146,RWCS_Date,0))*$C$11,"")</f>
        <v/>
      </c>
      <c r="G146" s="167">
        <f t="shared" si="13"/>
        <v>16523.351183673465</v>
      </c>
      <c r="H146" s="167" t="e">
        <f t="shared" si="14"/>
        <v>#N/A</v>
      </c>
      <c r="I146" s="167" t="e">
        <f t="shared" si="16"/>
        <v>#N/A</v>
      </c>
      <c r="J146" s="167" t="e">
        <f t="shared" si="15"/>
        <v>#N/A</v>
      </c>
      <c r="K146" s="167">
        <f t="shared" si="17"/>
        <v>16523.351183673465</v>
      </c>
      <c r="L146" s="168" t="e">
        <f>VLOOKUP($B146,[4]INPUT_TTCE_Output!$B$10:$G$222,4,0)</f>
        <v>#N/A</v>
      </c>
      <c r="M146" s="167">
        <f t="shared" si="18"/>
        <v>16523.351183673465</v>
      </c>
      <c r="N146" s="168" t="e">
        <f>VLOOKUP($B146,[4]INPUT_TTCE_Output!$B$10:$G$222,5,0)</f>
        <v>#N/A</v>
      </c>
      <c r="O146" s="167">
        <f t="shared" si="19"/>
        <v>16523.351183673465</v>
      </c>
      <c r="P146" s="168" t="e">
        <f>VLOOKUP($B146,[4]INPUT_TTCE_Output!$B$10:$G$222,6,0)</f>
        <v>#N/A</v>
      </c>
      <c r="R146" s="187" t="e">
        <f>C146/'[4]INPUT_SPI-M Combined'!M147</f>
        <v>#VALUE!</v>
      </c>
      <c r="S146" s="187" t="e">
        <f>D146/'[4]INPUT_SPI-M Combined'!L147</f>
        <v>#VALUE!</v>
      </c>
      <c r="T146" s="187" t="e">
        <f>E146/'[4]INPUT_SPI-M Combined'!Q147</f>
        <v>#VALUE!</v>
      </c>
      <c r="U146" s="188" t="e">
        <f>(C146-C145)/$C$11-('[4]INPUT_SPI-M Combined'!M140-'[4]INPUT_SPI-M Combined'!M139)</f>
        <v>#VALUE!</v>
      </c>
      <c r="V146" s="188" t="e">
        <f>(D146-D145)/$C$11-('[4]INPUT_SPI-M Combined'!L140-'[4]INPUT_SPI-M Combined'!L139)</f>
        <v>#VALUE!</v>
      </c>
      <c r="W146" s="188" t="e">
        <f>(E146-E145)/$C$11-('[4]INPUT_SPI-M Combined'!Q140-'[4]INPUT_SPI-M Combined'!Q139)</f>
        <v>#VALUE!</v>
      </c>
    </row>
    <row r="147" spans="2:23">
      <c r="B147" s="166">
        <v>44267</v>
      </c>
      <c r="C147" s="186" t="str">
        <f>IFERROR(C146+(INDEX('[4]INPUT_SPI-M Combined'!M$5:M$50,MATCH(B147,'[4]INPUT_SPI-M Combined'!$R$5:$R$50,0))-INDEX('[4]INPUT_SPI-M Combined'!M$5:M$50,MATCH(B146,'[4]INPUT_SPI-M Combined'!$R$5:$R$50,0)))*$C$11,"")</f>
        <v/>
      </c>
      <c r="D147" s="186" t="str">
        <f>IFERROR(D146+(INDEX('[4]INPUT_SPI-M Combined'!O$5:O$50,MATCH(B147,'[4]INPUT_SPI-M Combined'!$R$5:$R$50,0))-INDEX('[4]INPUT_SPI-M Combined'!O$5:O$50,MATCH(B146,'[4]INPUT_SPI-M Combined'!$R$5:$R$50,0)))*$C$11,"")</f>
        <v/>
      </c>
      <c r="E147" s="186" t="str">
        <f>IFERROR(E146+(INDEX('[4]INPUT_SPI-M Combined'!Q$5:Q$50,MATCH(B147,'[4]INPUT_SPI-M Combined'!$R$5:$R$50,0))-INDEX('[4]INPUT_SPI-M Combined'!Q$5:Q$50,MATCH(B146,'[4]INPUT_SPI-M Combined'!$R$5:$R$50,0)))*$C$11,"")</f>
        <v/>
      </c>
      <c r="F147" s="167" t="str">
        <f>_xlfn.IFNA(INDEX([4]INPUT_RWCS!$D$10:$D$49,MATCH(B147,RWCS_Date,0))*$C$11,"")</f>
        <v/>
      </c>
      <c r="G147" s="167">
        <f t="shared" ref="G147:G164" si="20">IF(F147="",--G146,F147/7)</f>
        <v>16523.351183673465</v>
      </c>
      <c r="H147" s="167" t="e">
        <f t="shared" si="14"/>
        <v>#N/A</v>
      </c>
      <c r="I147" s="167" t="e">
        <f t="shared" si="16"/>
        <v>#N/A</v>
      </c>
      <c r="J147" s="167" t="e">
        <f t="shared" si="15"/>
        <v>#N/A</v>
      </c>
      <c r="K147" s="167">
        <f t="shared" si="17"/>
        <v>16523.351183673465</v>
      </c>
      <c r="L147" s="168" t="e">
        <f>VLOOKUP($B147,[4]INPUT_TTCE_Output!$B$10:$G$222,4,0)</f>
        <v>#N/A</v>
      </c>
      <c r="M147" s="167">
        <f t="shared" si="18"/>
        <v>16523.351183673465</v>
      </c>
      <c r="N147" s="168" t="e">
        <f>VLOOKUP($B147,[4]INPUT_TTCE_Output!$B$10:$G$222,5,0)</f>
        <v>#N/A</v>
      </c>
      <c r="O147" s="167">
        <f t="shared" si="19"/>
        <v>16523.351183673465</v>
      </c>
      <c r="P147" s="168" t="e">
        <f>VLOOKUP($B147,[4]INPUT_TTCE_Output!$B$10:$G$222,6,0)</f>
        <v>#N/A</v>
      </c>
      <c r="R147" s="187" t="e">
        <f>C147/'[4]INPUT_SPI-M Combined'!M148</f>
        <v>#VALUE!</v>
      </c>
      <c r="S147" s="187" t="e">
        <f>D147/'[4]INPUT_SPI-M Combined'!L148</f>
        <v>#VALUE!</v>
      </c>
      <c r="T147" s="187" t="e">
        <f>E147/'[4]INPUT_SPI-M Combined'!Q148</f>
        <v>#VALUE!</v>
      </c>
      <c r="U147" s="188" t="e">
        <f>(C147-C146)/$C$11-('[4]INPUT_SPI-M Combined'!M141-'[4]INPUT_SPI-M Combined'!M140)</f>
        <v>#VALUE!</v>
      </c>
      <c r="V147" s="188" t="e">
        <f>(D147-D146)/$C$11-('[4]INPUT_SPI-M Combined'!L141-'[4]INPUT_SPI-M Combined'!L140)</f>
        <v>#VALUE!</v>
      </c>
      <c r="W147" s="188" t="e">
        <f>(E147-E146)/$C$11-('[4]INPUT_SPI-M Combined'!Q141-'[4]INPUT_SPI-M Combined'!Q140)</f>
        <v>#VALUE!</v>
      </c>
    </row>
    <row r="148" spans="2:23">
      <c r="B148" s="166">
        <v>44268</v>
      </c>
      <c r="C148" s="186" t="str">
        <f>IFERROR(C147+(INDEX('[4]INPUT_SPI-M Combined'!M$5:M$50,MATCH(B148,'[4]INPUT_SPI-M Combined'!$R$5:$R$50,0))-INDEX('[4]INPUT_SPI-M Combined'!M$5:M$50,MATCH(B147,'[4]INPUT_SPI-M Combined'!$R$5:$R$50,0)))*$C$11,"")</f>
        <v/>
      </c>
      <c r="D148" s="186" t="str">
        <f>IFERROR(D147+(INDEX('[4]INPUT_SPI-M Combined'!O$5:O$50,MATCH(B148,'[4]INPUT_SPI-M Combined'!$R$5:$R$50,0))-INDEX('[4]INPUT_SPI-M Combined'!O$5:O$50,MATCH(B147,'[4]INPUT_SPI-M Combined'!$R$5:$R$50,0)))*$C$11,"")</f>
        <v/>
      </c>
      <c r="E148" s="186" t="str">
        <f>IFERROR(E147+(INDEX('[4]INPUT_SPI-M Combined'!Q$5:Q$50,MATCH(B148,'[4]INPUT_SPI-M Combined'!$R$5:$R$50,0))-INDEX('[4]INPUT_SPI-M Combined'!Q$5:Q$50,MATCH(B147,'[4]INPUT_SPI-M Combined'!$R$5:$R$50,0)))*$C$11,"")</f>
        <v/>
      </c>
      <c r="F148" s="167" t="str">
        <f>_xlfn.IFNA(INDEX([4]INPUT_RWCS!$D$10:$D$49,MATCH(B148,RWCS_Date,0))*$C$11,"")</f>
        <v/>
      </c>
      <c r="G148" s="167">
        <f t="shared" si="20"/>
        <v>16523.351183673465</v>
      </c>
      <c r="H148" s="167" t="e">
        <f t="shared" si="14"/>
        <v>#N/A</v>
      </c>
      <c r="I148" s="167" t="e">
        <f t="shared" si="16"/>
        <v>#N/A</v>
      </c>
      <c r="J148" s="167" t="e">
        <f t="shared" si="15"/>
        <v>#N/A</v>
      </c>
      <c r="K148" s="167">
        <f t="shared" si="17"/>
        <v>16523.351183673465</v>
      </c>
      <c r="L148" s="168" t="e">
        <f>VLOOKUP($B148,[4]INPUT_TTCE_Output!$B$10:$G$222,4,0)</f>
        <v>#N/A</v>
      </c>
      <c r="M148" s="167">
        <f t="shared" si="18"/>
        <v>16523.351183673465</v>
      </c>
      <c r="N148" s="168" t="e">
        <f>VLOOKUP($B148,[4]INPUT_TTCE_Output!$B$10:$G$222,5,0)</f>
        <v>#N/A</v>
      </c>
      <c r="O148" s="167">
        <f t="shared" si="19"/>
        <v>16523.351183673465</v>
      </c>
      <c r="P148" s="168" t="e">
        <f>VLOOKUP($B148,[4]INPUT_TTCE_Output!$B$10:$G$222,6,0)</f>
        <v>#N/A</v>
      </c>
      <c r="R148" s="187" t="e">
        <f>C148/'[4]INPUT_SPI-M Combined'!M149</f>
        <v>#VALUE!</v>
      </c>
      <c r="S148" s="187" t="e">
        <f>D148/'[4]INPUT_SPI-M Combined'!L149</f>
        <v>#VALUE!</v>
      </c>
      <c r="T148" s="187" t="e">
        <f>E148/'[4]INPUT_SPI-M Combined'!Q149</f>
        <v>#VALUE!</v>
      </c>
      <c r="U148" s="188" t="e">
        <f>(C148-C147)/$C$11-('[4]INPUT_SPI-M Combined'!M142-'[4]INPUT_SPI-M Combined'!M141)</f>
        <v>#VALUE!</v>
      </c>
      <c r="V148" s="188" t="e">
        <f>(D148-D147)/$C$11-('[4]INPUT_SPI-M Combined'!L142-'[4]INPUT_SPI-M Combined'!L141)</f>
        <v>#VALUE!</v>
      </c>
      <c r="W148" s="188" t="e">
        <f>(E148-E147)/$C$11-('[4]INPUT_SPI-M Combined'!Q142-'[4]INPUT_SPI-M Combined'!Q141)</f>
        <v>#VALUE!</v>
      </c>
    </row>
    <row r="149" spans="2:23">
      <c r="B149" s="166">
        <v>44269</v>
      </c>
      <c r="C149" s="186" t="str">
        <f>IFERROR(C148+(INDEX('[4]INPUT_SPI-M Combined'!M$5:M$50,MATCH(B149,'[4]INPUT_SPI-M Combined'!$R$5:$R$50,0))-INDEX('[4]INPUT_SPI-M Combined'!M$5:M$50,MATCH(B148,'[4]INPUT_SPI-M Combined'!$R$5:$R$50,0)))*$C$11,"")</f>
        <v/>
      </c>
      <c r="D149" s="186" t="str">
        <f>IFERROR(D148+(INDEX('[4]INPUT_SPI-M Combined'!O$5:O$50,MATCH(B149,'[4]INPUT_SPI-M Combined'!$R$5:$R$50,0))-INDEX('[4]INPUT_SPI-M Combined'!O$5:O$50,MATCH(B148,'[4]INPUT_SPI-M Combined'!$R$5:$R$50,0)))*$C$11,"")</f>
        <v/>
      </c>
      <c r="E149" s="186" t="str">
        <f>IFERROR(E148+(INDEX('[4]INPUT_SPI-M Combined'!Q$5:Q$50,MATCH(B149,'[4]INPUT_SPI-M Combined'!$R$5:$R$50,0))-INDEX('[4]INPUT_SPI-M Combined'!Q$5:Q$50,MATCH(B148,'[4]INPUT_SPI-M Combined'!$R$5:$R$50,0)))*$C$11,"")</f>
        <v/>
      </c>
      <c r="F149" s="167" t="str">
        <f>_xlfn.IFNA(INDEX([4]INPUT_RWCS!$D$10:$D$49,MATCH(B149,RWCS_Date,0))*$C$11,"")</f>
        <v/>
      </c>
      <c r="G149" s="167">
        <f t="shared" si="20"/>
        <v>16523.351183673465</v>
      </c>
      <c r="H149" s="167" t="e">
        <f t="shared" si="14"/>
        <v>#N/A</v>
      </c>
      <c r="I149" s="167" t="e">
        <f t="shared" si="16"/>
        <v>#N/A</v>
      </c>
      <c r="J149" s="167" t="e">
        <f t="shared" si="15"/>
        <v>#N/A</v>
      </c>
      <c r="K149" s="167">
        <f t="shared" si="17"/>
        <v>16523.351183673465</v>
      </c>
      <c r="L149" s="168" t="e">
        <f>VLOOKUP($B149,[4]INPUT_TTCE_Output!$B$10:$G$222,4,0)</f>
        <v>#N/A</v>
      </c>
      <c r="M149" s="167">
        <f t="shared" si="18"/>
        <v>16523.351183673465</v>
      </c>
      <c r="N149" s="168" t="e">
        <f>VLOOKUP($B149,[4]INPUT_TTCE_Output!$B$10:$G$222,5,0)</f>
        <v>#N/A</v>
      </c>
      <c r="O149" s="167">
        <f t="shared" si="19"/>
        <v>16523.351183673465</v>
      </c>
      <c r="P149" s="168" t="e">
        <f>VLOOKUP($B149,[4]INPUT_TTCE_Output!$B$10:$G$222,6,0)</f>
        <v>#N/A</v>
      </c>
      <c r="R149" s="187" t="e">
        <f>C149/'[4]INPUT_SPI-M Combined'!M150</f>
        <v>#VALUE!</v>
      </c>
      <c r="S149" s="187" t="e">
        <f>D149/'[4]INPUT_SPI-M Combined'!L150</f>
        <v>#VALUE!</v>
      </c>
      <c r="T149" s="187" t="e">
        <f>E149/'[4]INPUT_SPI-M Combined'!Q150</f>
        <v>#VALUE!</v>
      </c>
      <c r="U149" s="188" t="e">
        <f>(C149-C148)/$C$11-('[4]INPUT_SPI-M Combined'!M143-'[4]INPUT_SPI-M Combined'!M142)</f>
        <v>#VALUE!</v>
      </c>
      <c r="V149" s="188" t="e">
        <f>(D149-D148)/$C$11-('[4]INPUT_SPI-M Combined'!L143-'[4]INPUT_SPI-M Combined'!L142)</f>
        <v>#VALUE!</v>
      </c>
      <c r="W149" s="188" t="e">
        <f>(E149-E148)/$C$11-('[4]INPUT_SPI-M Combined'!Q143-'[4]INPUT_SPI-M Combined'!Q142)</f>
        <v>#VALUE!</v>
      </c>
    </row>
    <row r="150" spans="2:23">
      <c r="B150" s="166">
        <v>44270</v>
      </c>
      <c r="C150" s="186" t="str">
        <f>IFERROR(C149+(INDEX('[4]INPUT_SPI-M Combined'!M$5:M$50,MATCH(B150,'[4]INPUT_SPI-M Combined'!$R$5:$R$50,0))-INDEX('[4]INPUT_SPI-M Combined'!M$5:M$50,MATCH(B149,'[4]INPUT_SPI-M Combined'!$R$5:$R$50,0)))*$C$11,"")</f>
        <v/>
      </c>
      <c r="D150" s="186" t="str">
        <f>IFERROR(D149+(INDEX('[4]INPUT_SPI-M Combined'!O$5:O$50,MATCH(B150,'[4]INPUT_SPI-M Combined'!$R$5:$R$50,0))-INDEX('[4]INPUT_SPI-M Combined'!O$5:O$50,MATCH(B149,'[4]INPUT_SPI-M Combined'!$R$5:$R$50,0)))*$C$11,"")</f>
        <v/>
      </c>
      <c r="E150" s="186" t="str">
        <f>IFERROR(E149+(INDEX('[4]INPUT_SPI-M Combined'!Q$5:Q$50,MATCH(B150,'[4]INPUT_SPI-M Combined'!$R$5:$R$50,0))-INDEX('[4]INPUT_SPI-M Combined'!Q$5:Q$50,MATCH(B149,'[4]INPUT_SPI-M Combined'!$R$5:$R$50,0)))*$C$11,"")</f>
        <v/>
      </c>
      <c r="F150" s="167" t="str">
        <f>_xlfn.IFNA(INDEX([4]INPUT_RWCS!$D$10:$D$49,MATCH(B150,RWCS_Date,0))*$C$11,"")</f>
        <v/>
      </c>
      <c r="G150" s="167">
        <f t="shared" si="20"/>
        <v>16523.351183673465</v>
      </c>
      <c r="H150" s="167" t="e">
        <f t="shared" si="14"/>
        <v>#N/A</v>
      </c>
      <c r="I150" s="167" t="e">
        <f t="shared" si="16"/>
        <v>#N/A</v>
      </c>
      <c r="J150" s="167" t="e">
        <f t="shared" si="15"/>
        <v>#N/A</v>
      </c>
      <c r="K150" s="167">
        <f t="shared" si="17"/>
        <v>16523.351183673465</v>
      </c>
      <c r="L150" s="168" t="e">
        <f>VLOOKUP($B150,[4]INPUT_TTCE_Output!$B$10:$G$222,4,0)</f>
        <v>#N/A</v>
      </c>
      <c r="M150" s="167">
        <f t="shared" si="18"/>
        <v>16523.351183673465</v>
      </c>
      <c r="N150" s="168" t="e">
        <f>VLOOKUP($B150,[4]INPUT_TTCE_Output!$B$10:$G$222,5,0)</f>
        <v>#N/A</v>
      </c>
      <c r="O150" s="167">
        <f t="shared" si="19"/>
        <v>16523.351183673465</v>
      </c>
      <c r="P150" s="168" t="e">
        <f>VLOOKUP($B150,[4]INPUT_TTCE_Output!$B$10:$G$222,6,0)</f>
        <v>#N/A</v>
      </c>
      <c r="R150" s="187" t="e">
        <f>C150/'[4]INPUT_SPI-M Combined'!M151</f>
        <v>#VALUE!</v>
      </c>
      <c r="S150" s="187" t="e">
        <f>D150/'[4]INPUT_SPI-M Combined'!L151</f>
        <v>#VALUE!</v>
      </c>
      <c r="T150" s="187" t="e">
        <f>E150/'[4]INPUT_SPI-M Combined'!Q151</f>
        <v>#VALUE!</v>
      </c>
      <c r="U150" s="188" t="e">
        <f>(C150-C149)/$C$11-('[4]INPUT_SPI-M Combined'!M144-'[4]INPUT_SPI-M Combined'!M143)</f>
        <v>#VALUE!</v>
      </c>
      <c r="V150" s="188" t="e">
        <f>(D150-D149)/$C$11-('[4]INPUT_SPI-M Combined'!L144-'[4]INPUT_SPI-M Combined'!L143)</f>
        <v>#VALUE!</v>
      </c>
      <c r="W150" s="188" t="e">
        <f>(E150-E149)/$C$11-('[4]INPUT_SPI-M Combined'!Q144-'[4]INPUT_SPI-M Combined'!Q143)</f>
        <v>#VALUE!</v>
      </c>
    </row>
    <row r="151" spans="2:23">
      <c r="B151" s="166">
        <v>44271</v>
      </c>
      <c r="C151" s="186" t="str">
        <f>IFERROR(C150+(INDEX('[4]INPUT_SPI-M Combined'!M$5:M$50,MATCH(B151,'[4]INPUT_SPI-M Combined'!$R$5:$R$50,0))-INDEX('[4]INPUT_SPI-M Combined'!M$5:M$50,MATCH(B150,'[4]INPUT_SPI-M Combined'!$R$5:$R$50,0)))*$C$11,"")</f>
        <v/>
      </c>
      <c r="D151" s="186" t="str">
        <f>IFERROR(D150+(INDEX('[4]INPUT_SPI-M Combined'!O$5:O$50,MATCH(B151,'[4]INPUT_SPI-M Combined'!$R$5:$R$50,0))-INDEX('[4]INPUT_SPI-M Combined'!O$5:O$50,MATCH(B150,'[4]INPUT_SPI-M Combined'!$R$5:$R$50,0)))*$C$11,"")</f>
        <v/>
      </c>
      <c r="E151" s="186" t="str">
        <f>IFERROR(E150+(INDEX('[4]INPUT_SPI-M Combined'!Q$5:Q$50,MATCH(B151,'[4]INPUT_SPI-M Combined'!$R$5:$R$50,0))-INDEX('[4]INPUT_SPI-M Combined'!Q$5:Q$50,MATCH(B150,'[4]INPUT_SPI-M Combined'!$R$5:$R$50,0)))*$C$11,"")</f>
        <v/>
      </c>
      <c r="F151" s="167" t="str">
        <f>_xlfn.IFNA(INDEX([4]INPUT_RWCS!$D$10:$D$49,MATCH(B151,RWCS_Date,0))*$C$11,"")</f>
        <v/>
      </c>
      <c r="G151" s="167">
        <f t="shared" si="20"/>
        <v>16523.351183673465</v>
      </c>
      <c r="H151" s="167" t="e">
        <f t="shared" si="14"/>
        <v>#N/A</v>
      </c>
      <c r="I151" s="167" t="e">
        <f t="shared" si="16"/>
        <v>#N/A</v>
      </c>
      <c r="J151" s="167" t="e">
        <f t="shared" si="15"/>
        <v>#N/A</v>
      </c>
      <c r="K151" s="167">
        <f t="shared" si="17"/>
        <v>16523.351183673465</v>
      </c>
      <c r="L151" s="168" t="e">
        <f>VLOOKUP($B151,[4]INPUT_TTCE_Output!$B$10:$G$222,4,0)</f>
        <v>#N/A</v>
      </c>
      <c r="M151" s="167">
        <f t="shared" si="18"/>
        <v>16523.351183673465</v>
      </c>
      <c r="N151" s="168" t="e">
        <f>VLOOKUP($B151,[4]INPUT_TTCE_Output!$B$10:$G$222,5,0)</f>
        <v>#N/A</v>
      </c>
      <c r="O151" s="167">
        <f t="shared" si="19"/>
        <v>16523.351183673465</v>
      </c>
      <c r="P151" s="168" t="e">
        <f>VLOOKUP($B151,[4]INPUT_TTCE_Output!$B$10:$G$222,6,0)</f>
        <v>#N/A</v>
      </c>
      <c r="R151" s="187" t="e">
        <f>C151/'[4]INPUT_SPI-M Combined'!M152</f>
        <v>#VALUE!</v>
      </c>
      <c r="S151" s="187" t="e">
        <f>D151/'[4]INPUT_SPI-M Combined'!L152</f>
        <v>#VALUE!</v>
      </c>
      <c r="T151" s="187" t="e">
        <f>E151/'[4]INPUT_SPI-M Combined'!Q152</f>
        <v>#VALUE!</v>
      </c>
      <c r="U151" s="188" t="e">
        <f>(C151-C150)/$C$11-('[4]INPUT_SPI-M Combined'!M145-'[4]INPUT_SPI-M Combined'!M144)</f>
        <v>#VALUE!</v>
      </c>
      <c r="V151" s="188" t="e">
        <f>(D151-D150)/$C$11-('[4]INPUT_SPI-M Combined'!L145-'[4]INPUT_SPI-M Combined'!L144)</f>
        <v>#VALUE!</v>
      </c>
      <c r="W151" s="188" t="e">
        <f>(E151-E150)/$C$11-('[4]INPUT_SPI-M Combined'!Q145-'[4]INPUT_SPI-M Combined'!Q144)</f>
        <v>#VALUE!</v>
      </c>
    </row>
    <row r="152" spans="2:23">
      <c r="B152" s="166">
        <v>44272</v>
      </c>
      <c r="C152" s="186" t="str">
        <f>IFERROR(C151+(INDEX('[4]INPUT_SPI-M Combined'!M$5:M$50,MATCH(B152,'[4]INPUT_SPI-M Combined'!$R$5:$R$50,0))-INDEX('[4]INPUT_SPI-M Combined'!M$5:M$50,MATCH(B151,'[4]INPUT_SPI-M Combined'!$R$5:$R$50,0)))*$C$11,"")</f>
        <v/>
      </c>
      <c r="D152" s="186" t="str">
        <f>IFERROR(D151+(INDEX('[4]INPUT_SPI-M Combined'!O$5:O$50,MATCH(B152,'[4]INPUT_SPI-M Combined'!$R$5:$R$50,0))-INDEX('[4]INPUT_SPI-M Combined'!O$5:O$50,MATCH(B151,'[4]INPUT_SPI-M Combined'!$R$5:$R$50,0)))*$C$11,"")</f>
        <v/>
      </c>
      <c r="E152" s="186" t="str">
        <f>IFERROR(E151+(INDEX('[4]INPUT_SPI-M Combined'!Q$5:Q$50,MATCH(B152,'[4]INPUT_SPI-M Combined'!$R$5:$R$50,0))-INDEX('[4]INPUT_SPI-M Combined'!Q$5:Q$50,MATCH(B151,'[4]INPUT_SPI-M Combined'!$R$5:$R$50,0)))*$C$11,"")</f>
        <v/>
      </c>
      <c r="F152" s="167">
        <f>_xlfn.IFNA(INDEX([4]INPUT_RWCS!$D$10:$D$49,MATCH(B152,RWCS_Date,0))*$C$11,"")</f>
        <v>110481.45942857141</v>
      </c>
      <c r="G152" s="167">
        <f t="shared" si="20"/>
        <v>15783.065632653059</v>
      </c>
      <c r="H152" s="167" t="e">
        <f t="shared" si="14"/>
        <v>#N/A</v>
      </c>
      <c r="I152" s="167" t="e">
        <f t="shared" si="16"/>
        <v>#N/A</v>
      </c>
      <c r="J152" s="167" t="e">
        <f t="shared" si="15"/>
        <v>#N/A</v>
      </c>
      <c r="K152" s="167">
        <f t="shared" si="17"/>
        <v>15783.065632653059</v>
      </c>
      <c r="L152" s="168" t="e">
        <f>VLOOKUP($B152,[4]INPUT_TTCE_Output!$B$10:$G$222,4,0)</f>
        <v>#N/A</v>
      </c>
      <c r="M152" s="167">
        <f t="shared" si="18"/>
        <v>15783.065632653059</v>
      </c>
      <c r="N152" s="168" t="e">
        <f>VLOOKUP($B152,[4]INPUT_TTCE_Output!$B$10:$G$222,5,0)</f>
        <v>#N/A</v>
      </c>
      <c r="O152" s="167">
        <f t="shared" si="19"/>
        <v>15783.065632653059</v>
      </c>
      <c r="P152" s="168" t="e">
        <f>VLOOKUP($B152,[4]INPUT_TTCE_Output!$B$10:$G$222,6,0)</f>
        <v>#N/A</v>
      </c>
      <c r="R152" s="187" t="e">
        <f>C152/'[4]INPUT_SPI-M Combined'!M153</f>
        <v>#VALUE!</v>
      </c>
      <c r="S152" s="187" t="e">
        <f>D152/'[4]INPUT_SPI-M Combined'!L153</f>
        <v>#VALUE!</v>
      </c>
      <c r="T152" s="187" t="e">
        <f>E152/'[4]INPUT_SPI-M Combined'!Q153</f>
        <v>#VALUE!</v>
      </c>
      <c r="U152" s="188" t="e">
        <f>(C152-C151)/$C$11-('[4]INPUT_SPI-M Combined'!M146-'[4]INPUT_SPI-M Combined'!M145)</f>
        <v>#VALUE!</v>
      </c>
      <c r="V152" s="188" t="e">
        <f>(D152-D151)/$C$11-('[4]INPUT_SPI-M Combined'!L146-'[4]INPUT_SPI-M Combined'!L145)</f>
        <v>#VALUE!</v>
      </c>
      <c r="W152" s="188" t="e">
        <f>(E152-E151)/$C$11-('[4]INPUT_SPI-M Combined'!Q146-'[4]INPUT_SPI-M Combined'!Q145)</f>
        <v>#VALUE!</v>
      </c>
    </row>
    <row r="153" spans="2:23">
      <c r="B153" s="166">
        <v>44273</v>
      </c>
      <c r="C153" s="186" t="str">
        <f>IFERROR(C152+(INDEX('[4]INPUT_SPI-M Combined'!M$5:M$50,MATCH(B153,'[4]INPUT_SPI-M Combined'!$R$5:$R$50,0))-INDEX('[4]INPUT_SPI-M Combined'!M$5:M$50,MATCH(B152,'[4]INPUT_SPI-M Combined'!$R$5:$R$50,0)))*$C$11,"")</f>
        <v/>
      </c>
      <c r="D153" s="186" t="str">
        <f>IFERROR(D152+(INDEX('[4]INPUT_SPI-M Combined'!O$5:O$50,MATCH(B153,'[4]INPUT_SPI-M Combined'!$R$5:$R$50,0))-INDEX('[4]INPUT_SPI-M Combined'!O$5:O$50,MATCH(B152,'[4]INPUT_SPI-M Combined'!$R$5:$R$50,0)))*$C$11,"")</f>
        <v/>
      </c>
      <c r="E153" s="186" t="str">
        <f>IFERROR(E152+(INDEX('[4]INPUT_SPI-M Combined'!Q$5:Q$50,MATCH(B153,'[4]INPUT_SPI-M Combined'!$R$5:$R$50,0))-INDEX('[4]INPUT_SPI-M Combined'!Q$5:Q$50,MATCH(B152,'[4]INPUT_SPI-M Combined'!$R$5:$R$50,0)))*$C$11,"")</f>
        <v/>
      </c>
      <c r="F153" s="167" t="str">
        <f>_xlfn.IFNA(INDEX([4]INPUT_RWCS!$D$10:$D$49,MATCH(B153,RWCS_Date,0))*$C$11,"")</f>
        <v/>
      </c>
      <c r="G153" s="167">
        <f t="shared" si="20"/>
        <v>15783.065632653059</v>
      </c>
      <c r="H153" s="167" t="e">
        <f t="shared" si="14"/>
        <v>#N/A</v>
      </c>
      <c r="I153" s="167" t="e">
        <f t="shared" si="16"/>
        <v>#N/A</v>
      </c>
      <c r="J153" s="167" t="e">
        <f t="shared" si="15"/>
        <v>#N/A</v>
      </c>
      <c r="K153" s="167">
        <f t="shared" si="17"/>
        <v>15783.065632653059</v>
      </c>
      <c r="L153" s="168" t="e">
        <f>VLOOKUP($B153,[4]INPUT_TTCE_Output!$B$10:$G$222,4,0)</f>
        <v>#N/A</v>
      </c>
      <c r="M153" s="167">
        <f t="shared" si="18"/>
        <v>15783.065632653059</v>
      </c>
      <c r="N153" s="168" t="e">
        <f>VLOOKUP($B153,[4]INPUT_TTCE_Output!$B$10:$G$222,5,0)</f>
        <v>#N/A</v>
      </c>
      <c r="O153" s="167">
        <f t="shared" si="19"/>
        <v>15783.065632653059</v>
      </c>
      <c r="P153" s="168" t="e">
        <f>VLOOKUP($B153,[4]INPUT_TTCE_Output!$B$10:$G$222,6,0)</f>
        <v>#N/A</v>
      </c>
      <c r="R153" s="187" t="e">
        <f>C153/'[4]INPUT_SPI-M Combined'!M154</f>
        <v>#VALUE!</v>
      </c>
      <c r="S153" s="187" t="e">
        <f>D153/'[4]INPUT_SPI-M Combined'!L154</f>
        <v>#VALUE!</v>
      </c>
      <c r="T153" s="187" t="e">
        <f>E153/'[4]INPUT_SPI-M Combined'!Q154</f>
        <v>#VALUE!</v>
      </c>
      <c r="U153" s="188" t="e">
        <f>(C153-C152)/$C$11-('[4]INPUT_SPI-M Combined'!M147-'[4]INPUT_SPI-M Combined'!M146)</f>
        <v>#VALUE!</v>
      </c>
      <c r="V153" s="188" t="e">
        <f>(D153-D152)/$C$11-('[4]INPUT_SPI-M Combined'!L147-'[4]INPUT_SPI-M Combined'!L146)</f>
        <v>#VALUE!</v>
      </c>
      <c r="W153" s="188" t="e">
        <f>(E153-E152)/$C$11-('[4]INPUT_SPI-M Combined'!Q147-'[4]INPUT_SPI-M Combined'!Q146)</f>
        <v>#VALUE!</v>
      </c>
    </row>
    <row r="154" spans="2:23">
      <c r="B154" s="166">
        <v>44274</v>
      </c>
      <c r="C154" s="186" t="str">
        <f>IFERROR(C153+(INDEX('[4]INPUT_SPI-M Combined'!M$5:M$50,MATCH(B154,'[4]INPUT_SPI-M Combined'!$R$5:$R$50,0))-INDEX('[4]INPUT_SPI-M Combined'!M$5:M$50,MATCH(B153,'[4]INPUT_SPI-M Combined'!$R$5:$R$50,0)))*$C$11,"")</f>
        <v/>
      </c>
      <c r="D154" s="186" t="str">
        <f>IFERROR(D153+(INDEX('[4]INPUT_SPI-M Combined'!O$5:O$50,MATCH(B154,'[4]INPUT_SPI-M Combined'!$R$5:$R$50,0))-INDEX('[4]INPUT_SPI-M Combined'!O$5:O$50,MATCH(B153,'[4]INPUT_SPI-M Combined'!$R$5:$R$50,0)))*$C$11,"")</f>
        <v/>
      </c>
      <c r="E154" s="186" t="str">
        <f>IFERROR(E153+(INDEX('[4]INPUT_SPI-M Combined'!Q$5:Q$50,MATCH(B154,'[4]INPUT_SPI-M Combined'!$R$5:$R$50,0))-INDEX('[4]INPUT_SPI-M Combined'!Q$5:Q$50,MATCH(B153,'[4]INPUT_SPI-M Combined'!$R$5:$R$50,0)))*$C$11,"")</f>
        <v/>
      </c>
      <c r="F154" s="167" t="str">
        <f>_xlfn.IFNA(INDEX([4]INPUT_RWCS!$D$10:$D$49,MATCH(B154,RWCS_Date,0))*$C$11,"")</f>
        <v/>
      </c>
      <c r="G154" s="167">
        <f t="shared" si="20"/>
        <v>15783.065632653059</v>
      </c>
      <c r="H154" s="167" t="e">
        <f t="shared" si="14"/>
        <v>#N/A</v>
      </c>
      <c r="I154" s="167" t="e">
        <f t="shared" si="16"/>
        <v>#N/A</v>
      </c>
      <c r="J154" s="167" t="e">
        <f t="shared" si="15"/>
        <v>#N/A</v>
      </c>
      <c r="K154" s="167">
        <f t="shared" si="17"/>
        <v>15783.065632653059</v>
      </c>
      <c r="L154" s="168" t="e">
        <f>VLOOKUP($B154,[4]INPUT_TTCE_Output!$B$10:$G$222,4,0)</f>
        <v>#N/A</v>
      </c>
      <c r="M154" s="167">
        <f t="shared" si="18"/>
        <v>15783.065632653059</v>
      </c>
      <c r="N154" s="168" t="e">
        <f>VLOOKUP($B154,[4]INPUT_TTCE_Output!$B$10:$G$222,5,0)</f>
        <v>#N/A</v>
      </c>
      <c r="O154" s="167">
        <f t="shared" si="19"/>
        <v>15783.065632653059</v>
      </c>
      <c r="P154" s="168" t="e">
        <f>VLOOKUP($B154,[4]INPUT_TTCE_Output!$B$10:$G$222,6,0)</f>
        <v>#N/A</v>
      </c>
      <c r="R154" s="187" t="e">
        <f>C154/'[4]INPUT_SPI-M Combined'!M155</f>
        <v>#VALUE!</v>
      </c>
      <c r="S154" s="187" t="e">
        <f>D154/'[4]INPUT_SPI-M Combined'!L155</f>
        <v>#VALUE!</v>
      </c>
      <c r="T154" s="187" t="e">
        <f>E154/'[4]INPUT_SPI-M Combined'!Q155</f>
        <v>#VALUE!</v>
      </c>
      <c r="U154" s="188" t="e">
        <f>(C154-C153)/$C$11-('[4]INPUT_SPI-M Combined'!M148-'[4]INPUT_SPI-M Combined'!M147)</f>
        <v>#VALUE!</v>
      </c>
      <c r="V154" s="188" t="e">
        <f>(D154-D153)/$C$11-('[4]INPUT_SPI-M Combined'!L148-'[4]INPUT_SPI-M Combined'!L147)</f>
        <v>#VALUE!</v>
      </c>
      <c r="W154" s="188" t="e">
        <f>(E154-E153)/$C$11-('[4]INPUT_SPI-M Combined'!Q148-'[4]INPUT_SPI-M Combined'!Q147)</f>
        <v>#VALUE!</v>
      </c>
    </row>
    <row r="155" spans="2:23">
      <c r="B155" s="166">
        <v>44275</v>
      </c>
      <c r="C155" s="186" t="str">
        <f>IFERROR(C154+(INDEX('[4]INPUT_SPI-M Combined'!M$5:M$50,MATCH(B155,'[4]INPUT_SPI-M Combined'!$R$5:$R$50,0))-INDEX('[4]INPUT_SPI-M Combined'!M$5:M$50,MATCH(B154,'[4]INPUT_SPI-M Combined'!$R$5:$R$50,0)))*$C$11,"")</f>
        <v/>
      </c>
      <c r="D155" s="186" t="str">
        <f>IFERROR(D154+(INDEX('[4]INPUT_SPI-M Combined'!O$5:O$50,MATCH(B155,'[4]INPUT_SPI-M Combined'!$R$5:$R$50,0))-INDEX('[4]INPUT_SPI-M Combined'!O$5:O$50,MATCH(B154,'[4]INPUT_SPI-M Combined'!$R$5:$R$50,0)))*$C$11,"")</f>
        <v/>
      </c>
      <c r="E155" s="186" t="str">
        <f>IFERROR(E154+(INDEX('[4]INPUT_SPI-M Combined'!Q$5:Q$50,MATCH(B155,'[4]INPUT_SPI-M Combined'!$R$5:$R$50,0))-INDEX('[4]INPUT_SPI-M Combined'!Q$5:Q$50,MATCH(B154,'[4]INPUT_SPI-M Combined'!$R$5:$R$50,0)))*$C$11,"")</f>
        <v/>
      </c>
      <c r="F155" s="167" t="str">
        <f>_xlfn.IFNA(INDEX([4]INPUT_RWCS!$D$10:$D$49,MATCH(B155,RWCS_Date,0))*$C$11,"")</f>
        <v/>
      </c>
      <c r="G155" s="167">
        <f t="shared" si="20"/>
        <v>15783.065632653059</v>
      </c>
      <c r="H155" s="167" t="e">
        <f t="shared" si="14"/>
        <v>#N/A</v>
      </c>
      <c r="I155" s="167" t="e">
        <f t="shared" si="16"/>
        <v>#N/A</v>
      </c>
      <c r="J155" s="167" t="e">
        <f t="shared" si="15"/>
        <v>#N/A</v>
      </c>
      <c r="K155" s="167">
        <f t="shared" si="17"/>
        <v>15783.065632653059</v>
      </c>
      <c r="L155" s="168" t="e">
        <f>VLOOKUP($B155,[4]INPUT_TTCE_Output!$B$10:$G$222,4,0)</f>
        <v>#N/A</v>
      </c>
      <c r="M155" s="167">
        <f t="shared" si="18"/>
        <v>15783.065632653059</v>
      </c>
      <c r="N155" s="168" t="e">
        <f>VLOOKUP($B155,[4]INPUT_TTCE_Output!$B$10:$G$222,5,0)</f>
        <v>#N/A</v>
      </c>
      <c r="O155" s="167">
        <f t="shared" si="19"/>
        <v>15783.065632653059</v>
      </c>
      <c r="P155" s="168" t="e">
        <f>VLOOKUP($B155,[4]INPUT_TTCE_Output!$B$10:$G$222,6,0)</f>
        <v>#N/A</v>
      </c>
      <c r="R155" s="187" t="e">
        <f>C155/'[4]INPUT_SPI-M Combined'!M156</f>
        <v>#VALUE!</v>
      </c>
      <c r="S155" s="187" t="e">
        <f>D155/'[4]INPUT_SPI-M Combined'!L156</f>
        <v>#VALUE!</v>
      </c>
      <c r="T155" s="187" t="e">
        <f>E155/'[4]INPUT_SPI-M Combined'!Q156</f>
        <v>#VALUE!</v>
      </c>
      <c r="U155" s="188" t="e">
        <f>(C155-C154)/$C$11-('[4]INPUT_SPI-M Combined'!M149-'[4]INPUT_SPI-M Combined'!M148)</f>
        <v>#VALUE!</v>
      </c>
      <c r="V155" s="188" t="e">
        <f>(D155-D154)/$C$11-('[4]INPUT_SPI-M Combined'!L149-'[4]INPUT_SPI-M Combined'!L148)</f>
        <v>#VALUE!</v>
      </c>
      <c r="W155" s="188" t="e">
        <f>(E155-E154)/$C$11-('[4]INPUT_SPI-M Combined'!Q149-'[4]INPUT_SPI-M Combined'!Q148)</f>
        <v>#VALUE!</v>
      </c>
    </row>
    <row r="156" spans="2:23">
      <c r="B156" s="166">
        <v>44276</v>
      </c>
      <c r="C156" s="186" t="str">
        <f>IFERROR(C155+(INDEX('[4]INPUT_SPI-M Combined'!M$5:M$50,MATCH(B156,'[4]INPUT_SPI-M Combined'!$R$5:$R$50,0))-INDEX('[4]INPUT_SPI-M Combined'!M$5:M$50,MATCH(B155,'[4]INPUT_SPI-M Combined'!$R$5:$R$50,0)))*$C$11,"")</f>
        <v/>
      </c>
      <c r="D156" s="186" t="str">
        <f>IFERROR(D155+(INDEX('[4]INPUT_SPI-M Combined'!O$5:O$50,MATCH(B156,'[4]INPUT_SPI-M Combined'!$R$5:$R$50,0))-INDEX('[4]INPUT_SPI-M Combined'!O$5:O$50,MATCH(B155,'[4]INPUT_SPI-M Combined'!$R$5:$R$50,0)))*$C$11,"")</f>
        <v/>
      </c>
      <c r="E156" s="186" t="str">
        <f>IFERROR(E155+(INDEX('[4]INPUT_SPI-M Combined'!Q$5:Q$50,MATCH(B156,'[4]INPUT_SPI-M Combined'!$R$5:$R$50,0))-INDEX('[4]INPUT_SPI-M Combined'!Q$5:Q$50,MATCH(B155,'[4]INPUT_SPI-M Combined'!$R$5:$R$50,0)))*$C$11,"")</f>
        <v/>
      </c>
      <c r="F156" s="167" t="str">
        <f>_xlfn.IFNA(INDEX([4]INPUT_RWCS!$D$10:$D$49,MATCH(B156,RWCS_Date,0))*$C$11,"")</f>
        <v/>
      </c>
      <c r="G156" s="167">
        <f t="shared" si="20"/>
        <v>15783.065632653059</v>
      </c>
      <c r="H156" s="167" t="e">
        <f t="shared" si="14"/>
        <v>#N/A</v>
      </c>
      <c r="I156" s="167" t="e">
        <f t="shared" si="16"/>
        <v>#N/A</v>
      </c>
      <c r="J156" s="167" t="e">
        <f t="shared" si="15"/>
        <v>#N/A</v>
      </c>
      <c r="K156" s="167">
        <f t="shared" si="17"/>
        <v>15783.065632653059</v>
      </c>
      <c r="L156" s="168" t="e">
        <f>VLOOKUP($B156,[4]INPUT_TTCE_Output!$B$10:$G$222,4,0)</f>
        <v>#N/A</v>
      </c>
      <c r="M156" s="167">
        <f t="shared" si="18"/>
        <v>15783.065632653059</v>
      </c>
      <c r="N156" s="168" t="e">
        <f>VLOOKUP($B156,[4]INPUT_TTCE_Output!$B$10:$G$222,5,0)</f>
        <v>#N/A</v>
      </c>
      <c r="O156" s="167">
        <f t="shared" si="19"/>
        <v>15783.065632653059</v>
      </c>
      <c r="P156" s="168" t="e">
        <f>VLOOKUP($B156,[4]INPUT_TTCE_Output!$B$10:$G$222,6,0)</f>
        <v>#N/A</v>
      </c>
      <c r="R156" s="187" t="e">
        <f>C156/'[4]INPUT_SPI-M Combined'!M157</f>
        <v>#VALUE!</v>
      </c>
      <c r="S156" s="187" t="e">
        <f>D156/'[4]INPUT_SPI-M Combined'!L157</f>
        <v>#VALUE!</v>
      </c>
      <c r="T156" s="187" t="e">
        <f>E156/'[4]INPUT_SPI-M Combined'!Q157</f>
        <v>#VALUE!</v>
      </c>
      <c r="U156" s="188" t="e">
        <f>(C156-C155)/$C$11-('[4]INPUT_SPI-M Combined'!M150-'[4]INPUT_SPI-M Combined'!M149)</f>
        <v>#VALUE!</v>
      </c>
      <c r="V156" s="188" t="e">
        <f>(D156-D155)/$C$11-('[4]INPUT_SPI-M Combined'!L150-'[4]INPUT_SPI-M Combined'!L149)</f>
        <v>#VALUE!</v>
      </c>
      <c r="W156" s="188" t="e">
        <f>(E156-E155)/$C$11-('[4]INPUT_SPI-M Combined'!Q150-'[4]INPUT_SPI-M Combined'!Q149)</f>
        <v>#VALUE!</v>
      </c>
    </row>
    <row r="157" spans="2:23">
      <c r="B157" s="166">
        <v>44277</v>
      </c>
      <c r="C157" s="186" t="str">
        <f>IFERROR(C156+(INDEX('[4]INPUT_SPI-M Combined'!M$5:M$50,MATCH(B157,'[4]INPUT_SPI-M Combined'!$R$5:$R$50,0))-INDEX('[4]INPUT_SPI-M Combined'!M$5:M$50,MATCH(B156,'[4]INPUT_SPI-M Combined'!$R$5:$R$50,0)))*$C$11,"")</f>
        <v/>
      </c>
      <c r="D157" s="186" t="str">
        <f>IFERROR(D156+(INDEX('[4]INPUT_SPI-M Combined'!O$5:O$50,MATCH(B157,'[4]INPUT_SPI-M Combined'!$R$5:$R$50,0))-INDEX('[4]INPUT_SPI-M Combined'!O$5:O$50,MATCH(B156,'[4]INPUT_SPI-M Combined'!$R$5:$R$50,0)))*$C$11,"")</f>
        <v/>
      </c>
      <c r="E157" s="186" t="str">
        <f>IFERROR(E156+(INDEX('[4]INPUT_SPI-M Combined'!Q$5:Q$50,MATCH(B157,'[4]INPUT_SPI-M Combined'!$R$5:$R$50,0))-INDEX('[4]INPUT_SPI-M Combined'!Q$5:Q$50,MATCH(B156,'[4]INPUT_SPI-M Combined'!$R$5:$R$50,0)))*$C$11,"")</f>
        <v/>
      </c>
      <c r="F157" s="167" t="str">
        <f>_xlfn.IFNA(INDEX([4]INPUT_RWCS!$D$10:$D$49,MATCH(B157,RWCS_Date,0))*$C$11,"")</f>
        <v/>
      </c>
      <c r="G157" s="167">
        <f t="shared" si="20"/>
        <v>15783.065632653059</v>
      </c>
      <c r="H157" s="167" t="e">
        <f t="shared" si="14"/>
        <v>#N/A</v>
      </c>
      <c r="I157" s="167" t="e">
        <f t="shared" si="16"/>
        <v>#N/A</v>
      </c>
      <c r="J157" s="167" t="e">
        <f t="shared" si="15"/>
        <v>#N/A</v>
      </c>
      <c r="K157" s="167">
        <f t="shared" si="17"/>
        <v>15783.065632653059</v>
      </c>
      <c r="L157" s="168" t="e">
        <f>VLOOKUP($B157,[4]INPUT_TTCE_Output!$B$10:$G$222,4,0)</f>
        <v>#N/A</v>
      </c>
      <c r="M157" s="167">
        <f t="shared" si="18"/>
        <v>15783.065632653059</v>
      </c>
      <c r="N157" s="168" t="e">
        <f>VLOOKUP($B157,[4]INPUT_TTCE_Output!$B$10:$G$222,5,0)</f>
        <v>#N/A</v>
      </c>
      <c r="O157" s="167">
        <f t="shared" si="19"/>
        <v>15783.065632653059</v>
      </c>
      <c r="P157" s="168" t="e">
        <f>VLOOKUP($B157,[4]INPUT_TTCE_Output!$B$10:$G$222,6,0)</f>
        <v>#N/A</v>
      </c>
      <c r="R157" s="187" t="e">
        <f>C157/'[4]INPUT_SPI-M Combined'!M158</f>
        <v>#VALUE!</v>
      </c>
      <c r="S157" s="187" t="e">
        <f>D157/'[4]INPUT_SPI-M Combined'!L158</f>
        <v>#VALUE!</v>
      </c>
      <c r="T157" s="187" t="e">
        <f>E157/'[4]INPUT_SPI-M Combined'!Q158</f>
        <v>#VALUE!</v>
      </c>
      <c r="U157" s="188" t="e">
        <f>(C157-C156)/$C$11-('[4]INPUT_SPI-M Combined'!M151-'[4]INPUT_SPI-M Combined'!M150)</f>
        <v>#VALUE!</v>
      </c>
      <c r="V157" s="188" t="e">
        <f>(D157-D156)/$C$11-('[4]INPUT_SPI-M Combined'!L151-'[4]INPUT_SPI-M Combined'!L150)</f>
        <v>#VALUE!</v>
      </c>
      <c r="W157" s="188" t="e">
        <f>(E157-E156)/$C$11-('[4]INPUT_SPI-M Combined'!Q151-'[4]INPUT_SPI-M Combined'!Q150)</f>
        <v>#VALUE!</v>
      </c>
    </row>
    <row r="158" spans="2:23">
      <c r="B158" s="166">
        <v>44278</v>
      </c>
      <c r="C158" s="186" t="str">
        <f>IFERROR(C157+(INDEX('[4]INPUT_SPI-M Combined'!M$5:M$50,MATCH(B158,'[4]INPUT_SPI-M Combined'!$R$5:$R$50,0))-INDEX('[4]INPUT_SPI-M Combined'!M$5:M$50,MATCH(B157,'[4]INPUT_SPI-M Combined'!$R$5:$R$50,0)))*$C$11,"")</f>
        <v/>
      </c>
      <c r="D158" s="186" t="str">
        <f>IFERROR(D157+(INDEX('[4]INPUT_SPI-M Combined'!O$5:O$50,MATCH(B158,'[4]INPUT_SPI-M Combined'!$R$5:$R$50,0))-INDEX('[4]INPUT_SPI-M Combined'!O$5:O$50,MATCH(B157,'[4]INPUT_SPI-M Combined'!$R$5:$R$50,0)))*$C$11,"")</f>
        <v/>
      </c>
      <c r="E158" s="186" t="str">
        <f>IFERROR(E157+(INDEX('[4]INPUT_SPI-M Combined'!Q$5:Q$50,MATCH(B158,'[4]INPUT_SPI-M Combined'!$R$5:$R$50,0))-INDEX('[4]INPUT_SPI-M Combined'!Q$5:Q$50,MATCH(B157,'[4]INPUT_SPI-M Combined'!$R$5:$R$50,0)))*$C$11,"")</f>
        <v/>
      </c>
      <c r="F158" s="167" t="str">
        <f>_xlfn.IFNA(INDEX([4]INPUT_RWCS!$D$10:$D$49,MATCH(B158,RWCS_Date,0))*$C$11,"")</f>
        <v/>
      </c>
      <c r="G158" s="167">
        <f t="shared" si="20"/>
        <v>15783.065632653059</v>
      </c>
      <c r="H158" s="167" t="e">
        <f t="shared" si="14"/>
        <v>#N/A</v>
      </c>
      <c r="I158" s="167" t="e">
        <f t="shared" si="16"/>
        <v>#N/A</v>
      </c>
      <c r="J158" s="167" t="e">
        <f t="shared" si="15"/>
        <v>#N/A</v>
      </c>
      <c r="K158" s="167">
        <f t="shared" si="17"/>
        <v>15783.065632653059</v>
      </c>
      <c r="L158" s="168" t="e">
        <f>VLOOKUP($B158,[4]INPUT_TTCE_Output!$B$10:$G$222,4,0)</f>
        <v>#N/A</v>
      </c>
      <c r="M158" s="167">
        <f t="shared" si="18"/>
        <v>15783.065632653059</v>
      </c>
      <c r="N158" s="168" t="e">
        <f>VLOOKUP($B158,[4]INPUT_TTCE_Output!$B$10:$G$222,5,0)</f>
        <v>#N/A</v>
      </c>
      <c r="O158" s="167">
        <f t="shared" si="19"/>
        <v>15783.065632653059</v>
      </c>
      <c r="P158" s="168" t="e">
        <f>VLOOKUP($B158,[4]INPUT_TTCE_Output!$B$10:$G$222,6,0)</f>
        <v>#N/A</v>
      </c>
      <c r="R158" s="187" t="e">
        <f>C158/'[4]INPUT_SPI-M Combined'!M159</f>
        <v>#VALUE!</v>
      </c>
      <c r="S158" s="187" t="e">
        <f>D158/'[4]INPUT_SPI-M Combined'!L159</f>
        <v>#VALUE!</v>
      </c>
      <c r="T158" s="187" t="e">
        <f>E158/'[4]INPUT_SPI-M Combined'!Q159</f>
        <v>#VALUE!</v>
      </c>
      <c r="U158" s="188" t="e">
        <f>(C158-C157)/$C$11-('[4]INPUT_SPI-M Combined'!M152-'[4]INPUT_SPI-M Combined'!M151)</f>
        <v>#VALUE!</v>
      </c>
      <c r="V158" s="188" t="e">
        <f>(D158-D157)/$C$11-('[4]INPUT_SPI-M Combined'!L152-'[4]INPUT_SPI-M Combined'!L151)</f>
        <v>#VALUE!</v>
      </c>
      <c r="W158" s="188" t="e">
        <f>(E158-E157)/$C$11-('[4]INPUT_SPI-M Combined'!Q152-'[4]INPUT_SPI-M Combined'!Q151)</f>
        <v>#VALUE!</v>
      </c>
    </row>
    <row r="159" spans="2:23">
      <c r="B159" s="166">
        <v>44279</v>
      </c>
      <c r="C159" s="186" t="str">
        <f>IFERROR(C158+(INDEX('[4]INPUT_SPI-M Combined'!M$5:M$50,MATCH(B159,'[4]INPUT_SPI-M Combined'!$R$5:$R$50,0))-INDEX('[4]INPUT_SPI-M Combined'!M$5:M$50,MATCH(B158,'[4]INPUT_SPI-M Combined'!$R$5:$R$50,0)))*$C$11,"")</f>
        <v/>
      </c>
      <c r="D159" s="186" t="str">
        <f>IFERROR(D158+(INDEX('[4]INPUT_SPI-M Combined'!O$5:O$50,MATCH(B159,'[4]INPUT_SPI-M Combined'!$R$5:$R$50,0))-INDEX('[4]INPUT_SPI-M Combined'!O$5:O$50,MATCH(B158,'[4]INPUT_SPI-M Combined'!$R$5:$R$50,0)))*$C$11,"")</f>
        <v/>
      </c>
      <c r="E159" s="186" t="str">
        <f>IFERROR(E158+(INDEX('[4]INPUT_SPI-M Combined'!Q$5:Q$50,MATCH(B159,'[4]INPUT_SPI-M Combined'!$R$5:$R$50,0))-INDEX('[4]INPUT_SPI-M Combined'!Q$5:Q$50,MATCH(B158,'[4]INPUT_SPI-M Combined'!$R$5:$R$50,0)))*$C$11,"")</f>
        <v/>
      </c>
      <c r="F159" s="167">
        <f>_xlfn.IFNA(INDEX([4]INPUT_RWCS!$D$10:$D$49,MATCH(B159,RWCS_Date,0))*$C$11,"")</f>
        <v>105079.54628571427</v>
      </c>
      <c r="G159" s="167">
        <f t="shared" si="20"/>
        <v>15011.363755102038</v>
      </c>
      <c r="H159" s="167" t="e">
        <f t="shared" si="14"/>
        <v>#N/A</v>
      </c>
      <c r="I159" s="167" t="e">
        <f t="shared" si="16"/>
        <v>#N/A</v>
      </c>
      <c r="J159" s="167" t="e">
        <f t="shared" si="15"/>
        <v>#N/A</v>
      </c>
      <c r="K159" s="167">
        <f t="shared" si="17"/>
        <v>15011.363755102038</v>
      </c>
      <c r="L159" s="168" t="e">
        <f>VLOOKUP($B159,[4]INPUT_TTCE_Output!$B$10:$G$222,4,0)</f>
        <v>#N/A</v>
      </c>
      <c r="M159" s="167">
        <f t="shared" si="18"/>
        <v>15011.363755102038</v>
      </c>
      <c r="N159" s="168" t="e">
        <f>VLOOKUP($B159,[4]INPUT_TTCE_Output!$B$10:$G$222,5,0)</f>
        <v>#N/A</v>
      </c>
      <c r="O159" s="167">
        <f t="shared" si="19"/>
        <v>15011.363755102038</v>
      </c>
      <c r="P159" s="168" t="e">
        <f>VLOOKUP($B159,[4]INPUT_TTCE_Output!$B$10:$G$222,6,0)</f>
        <v>#N/A</v>
      </c>
      <c r="R159" s="187" t="e">
        <f>C159/'[4]INPUT_SPI-M Combined'!M160</f>
        <v>#VALUE!</v>
      </c>
      <c r="S159" s="187" t="e">
        <f>D159/'[4]INPUT_SPI-M Combined'!L160</f>
        <v>#VALUE!</v>
      </c>
      <c r="T159" s="187" t="e">
        <f>E159/'[4]INPUT_SPI-M Combined'!Q160</f>
        <v>#VALUE!</v>
      </c>
      <c r="U159" s="188" t="e">
        <f>(C159-C158)/$C$11-('[4]INPUT_SPI-M Combined'!M153-'[4]INPUT_SPI-M Combined'!M152)</f>
        <v>#VALUE!</v>
      </c>
      <c r="V159" s="188" t="e">
        <f>(D159-D158)/$C$11-('[4]INPUT_SPI-M Combined'!L153-'[4]INPUT_SPI-M Combined'!L152)</f>
        <v>#VALUE!</v>
      </c>
      <c r="W159" s="188" t="e">
        <f>(E159-E158)/$C$11-('[4]INPUT_SPI-M Combined'!Q153-'[4]INPUT_SPI-M Combined'!Q152)</f>
        <v>#VALUE!</v>
      </c>
    </row>
    <row r="160" spans="2:23">
      <c r="B160" s="166">
        <v>44280</v>
      </c>
      <c r="C160" s="186" t="str">
        <f>IFERROR(C159+(INDEX('[4]INPUT_SPI-M Combined'!M$5:M$50,MATCH(B160,'[4]INPUT_SPI-M Combined'!$R$5:$R$50,0))-INDEX('[4]INPUT_SPI-M Combined'!M$5:M$50,MATCH(B159,'[4]INPUT_SPI-M Combined'!$R$5:$R$50,0)))*$C$11,"")</f>
        <v/>
      </c>
      <c r="D160" s="186" t="str">
        <f>IFERROR(D159+(INDEX('[4]INPUT_SPI-M Combined'!O$5:O$50,MATCH(B160,'[4]INPUT_SPI-M Combined'!$R$5:$R$50,0))-INDEX('[4]INPUT_SPI-M Combined'!O$5:O$50,MATCH(B159,'[4]INPUT_SPI-M Combined'!$R$5:$R$50,0)))*$C$11,"")</f>
        <v/>
      </c>
      <c r="E160" s="186" t="str">
        <f>IFERROR(E159+(INDEX('[4]INPUT_SPI-M Combined'!Q$5:Q$50,MATCH(B160,'[4]INPUT_SPI-M Combined'!$R$5:$R$50,0))-INDEX('[4]INPUT_SPI-M Combined'!Q$5:Q$50,MATCH(B159,'[4]INPUT_SPI-M Combined'!$R$5:$R$50,0)))*$C$11,"")</f>
        <v/>
      </c>
      <c r="F160" s="167" t="str">
        <f>_xlfn.IFNA(INDEX([4]INPUT_RWCS!$D$10:$D$49,MATCH(B160,RWCS_Date,0))*$C$11,"")</f>
        <v/>
      </c>
      <c r="G160" s="167">
        <f t="shared" si="20"/>
        <v>15011.363755102038</v>
      </c>
      <c r="H160" s="167" t="e">
        <f t="shared" si="14"/>
        <v>#N/A</v>
      </c>
      <c r="I160" s="167" t="e">
        <f t="shared" si="16"/>
        <v>#N/A</v>
      </c>
      <c r="J160" s="167" t="e">
        <f t="shared" si="15"/>
        <v>#N/A</v>
      </c>
      <c r="K160" s="167">
        <f t="shared" si="17"/>
        <v>15011.363755102038</v>
      </c>
      <c r="L160" s="168" t="e">
        <f>VLOOKUP($B160,[4]INPUT_TTCE_Output!$B$10:$G$222,4,0)</f>
        <v>#N/A</v>
      </c>
      <c r="M160" s="167">
        <f t="shared" si="18"/>
        <v>15011.363755102038</v>
      </c>
      <c r="N160" s="168" t="e">
        <f>VLOOKUP($B160,[4]INPUT_TTCE_Output!$B$10:$G$222,5,0)</f>
        <v>#N/A</v>
      </c>
      <c r="O160" s="167">
        <f t="shared" si="19"/>
        <v>15011.363755102038</v>
      </c>
      <c r="P160" s="168" t="e">
        <f>VLOOKUP($B160,[4]INPUT_TTCE_Output!$B$10:$G$222,6,0)</f>
        <v>#N/A</v>
      </c>
      <c r="R160" s="187" t="e">
        <f>C160/'[4]INPUT_SPI-M Combined'!M161</f>
        <v>#VALUE!</v>
      </c>
      <c r="S160" s="187" t="e">
        <f>D160/'[4]INPUT_SPI-M Combined'!L161</f>
        <v>#VALUE!</v>
      </c>
      <c r="T160" s="187" t="e">
        <f>E160/'[4]INPUT_SPI-M Combined'!Q161</f>
        <v>#VALUE!</v>
      </c>
      <c r="U160" s="188" t="e">
        <f>(C160-C159)/$C$11-('[4]INPUT_SPI-M Combined'!M154-'[4]INPUT_SPI-M Combined'!M153)</f>
        <v>#VALUE!</v>
      </c>
      <c r="V160" s="188" t="e">
        <f>(D160-D159)/$C$11-('[4]INPUT_SPI-M Combined'!L154-'[4]INPUT_SPI-M Combined'!L153)</f>
        <v>#VALUE!</v>
      </c>
      <c r="W160" s="188" t="e">
        <f>(E160-E159)/$C$11-('[4]INPUT_SPI-M Combined'!Q154-'[4]INPUT_SPI-M Combined'!Q153)</f>
        <v>#VALUE!</v>
      </c>
    </row>
    <row r="161" spans="2:23">
      <c r="B161" s="166">
        <v>44281</v>
      </c>
      <c r="C161" s="186" t="str">
        <f>IFERROR(C160+(INDEX('[4]INPUT_SPI-M Combined'!M$5:M$50,MATCH(B161,'[4]INPUT_SPI-M Combined'!$R$5:$R$50,0))-INDEX('[4]INPUT_SPI-M Combined'!M$5:M$50,MATCH(B160,'[4]INPUT_SPI-M Combined'!$R$5:$R$50,0)))*$C$11,"")</f>
        <v/>
      </c>
      <c r="D161" s="186" t="str">
        <f>IFERROR(D160+(INDEX('[4]INPUT_SPI-M Combined'!O$5:O$50,MATCH(B161,'[4]INPUT_SPI-M Combined'!$R$5:$R$50,0))-INDEX('[4]INPUT_SPI-M Combined'!O$5:O$50,MATCH(B160,'[4]INPUT_SPI-M Combined'!$R$5:$R$50,0)))*$C$11,"")</f>
        <v/>
      </c>
      <c r="E161" s="186" t="str">
        <f>IFERROR(E160+(INDEX('[4]INPUT_SPI-M Combined'!Q$5:Q$50,MATCH(B161,'[4]INPUT_SPI-M Combined'!$R$5:$R$50,0))-INDEX('[4]INPUT_SPI-M Combined'!Q$5:Q$50,MATCH(B160,'[4]INPUT_SPI-M Combined'!$R$5:$R$50,0)))*$C$11,"")</f>
        <v/>
      </c>
      <c r="F161" s="167" t="str">
        <f>_xlfn.IFNA(INDEX([4]INPUT_RWCS!$D$10:$D$49,MATCH(B161,RWCS_Date,0))*$C$11,"")</f>
        <v/>
      </c>
      <c r="G161" s="167">
        <f t="shared" si="20"/>
        <v>15011.363755102038</v>
      </c>
      <c r="H161" s="167" t="e">
        <f t="shared" si="14"/>
        <v>#N/A</v>
      </c>
      <c r="I161" s="167" t="e">
        <f t="shared" si="16"/>
        <v>#N/A</v>
      </c>
      <c r="J161" s="167" t="e">
        <f t="shared" si="15"/>
        <v>#N/A</v>
      </c>
      <c r="K161" s="167">
        <f t="shared" si="17"/>
        <v>15011.363755102038</v>
      </c>
      <c r="L161" s="168" t="e">
        <f>VLOOKUP($B161,[4]INPUT_TTCE_Output!$B$10:$G$222,4,0)</f>
        <v>#N/A</v>
      </c>
      <c r="M161" s="167">
        <f t="shared" si="18"/>
        <v>15011.363755102038</v>
      </c>
      <c r="N161" s="168" t="e">
        <f>VLOOKUP($B161,[4]INPUT_TTCE_Output!$B$10:$G$222,5,0)</f>
        <v>#N/A</v>
      </c>
      <c r="O161" s="167">
        <f t="shared" si="19"/>
        <v>15011.363755102038</v>
      </c>
      <c r="P161" s="168" t="e">
        <f>VLOOKUP($B161,[4]INPUT_TTCE_Output!$B$10:$G$222,6,0)</f>
        <v>#N/A</v>
      </c>
      <c r="R161" s="187" t="e">
        <f>C161/'[4]INPUT_SPI-M Combined'!M162</f>
        <v>#VALUE!</v>
      </c>
      <c r="S161" s="187" t="e">
        <f>D161/'[4]INPUT_SPI-M Combined'!L162</f>
        <v>#VALUE!</v>
      </c>
      <c r="T161" s="187" t="e">
        <f>E161/'[4]INPUT_SPI-M Combined'!Q162</f>
        <v>#VALUE!</v>
      </c>
      <c r="U161" s="188" t="e">
        <f>(C161-C160)/$C$11-('[4]INPUT_SPI-M Combined'!M155-'[4]INPUT_SPI-M Combined'!M154)</f>
        <v>#VALUE!</v>
      </c>
      <c r="V161" s="188" t="e">
        <f>(D161-D160)/$C$11-('[4]INPUT_SPI-M Combined'!L155-'[4]INPUT_SPI-M Combined'!L154)</f>
        <v>#VALUE!</v>
      </c>
      <c r="W161" s="188" t="e">
        <f>(E161-E160)/$C$11-('[4]INPUT_SPI-M Combined'!Q155-'[4]INPUT_SPI-M Combined'!Q154)</f>
        <v>#VALUE!</v>
      </c>
    </row>
    <row r="162" spans="2:23">
      <c r="B162" s="166">
        <v>44282</v>
      </c>
      <c r="C162" s="186" t="str">
        <f>IFERROR(C161+(INDEX('[4]INPUT_SPI-M Combined'!M$5:M$50,MATCH(B162,'[4]INPUT_SPI-M Combined'!$R$5:$R$50,0))-INDEX('[4]INPUT_SPI-M Combined'!M$5:M$50,MATCH(B161,'[4]INPUT_SPI-M Combined'!$R$5:$R$50,0)))*$C$11,"")</f>
        <v/>
      </c>
      <c r="D162" s="186" t="str">
        <f>IFERROR(D161+(INDEX('[4]INPUT_SPI-M Combined'!O$5:O$50,MATCH(B162,'[4]INPUT_SPI-M Combined'!$R$5:$R$50,0))-INDEX('[4]INPUT_SPI-M Combined'!O$5:O$50,MATCH(B161,'[4]INPUT_SPI-M Combined'!$R$5:$R$50,0)))*$C$11,"")</f>
        <v/>
      </c>
      <c r="E162" s="186" t="str">
        <f>IFERROR(E161+(INDEX('[4]INPUT_SPI-M Combined'!Q$5:Q$50,MATCH(B162,'[4]INPUT_SPI-M Combined'!$R$5:$R$50,0))-INDEX('[4]INPUT_SPI-M Combined'!Q$5:Q$50,MATCH(B161,'[4]INPUT_SPI-M Combined'!$R$5:$R$50,0)))*$C$11,"")</f>
        <v/>
      </c>
      <c r="F162" s="167" t="str">
        <f>_xlfn.IFNA(INDEX([4]INPUT_RWCS!$D$10:$D$49,MATCH(B162,RWCS_Date,0))*$C$11,"")</f>
        <v/>
      </c>
      <c r="G162" s="167">
        <f t="shared" si="20"/>
        <v>15011.363755102038</v>
      </c>
      <c r="H162" s="167" t="e">
        <f t="shared" si="14"/>
        <v>#N/A</v>
      </c>
      <c r="I162" s="167" t="e">
        <f t="shared" si="16"/>
        <v>#N/A</v>
      </c>
      <c r="J162" s="167" t="e">
        <f t="shared" si="15"/>
        <v>#N/A</v>
      </c>
      <c r="K162" s="167">
        <f t="shared" si="17"/>
        <v>15011.363755102038</v>
      </c>
      <c r="L162" s="168" t="e">
        <f>VLOOKUP($B162,[4]INPUT_TTCE_Output!$B$10:$G$222,4,0)</f>
        <v>#N/A</v>
      </c>
      <c r="M162" s="167">
        <f t="shared" si="18"/>
        <v>15011.363755102038</v>
      </c>
      <c r="N162" s="168" t="e">
        <f>VLOOKUP($B162,[4]INPUT_TTCE_Output!$B$10:$G$222,5,0)</f>
        <v>#N/A</v>
      </c>
      <c r="O162" s="167">
        <f t="shared" si="19"/>
        <v>15011.363755102038</v>
      </c>
      <c r="P162" s="168" t="e">
        <f>VLOOKUP($B162,[4]INPUT_TTCE_Output!$B$10:$G$222,6,0)</f>
        <v>#N/A</v>
      </c>
      <c r="R162" s="187" t="e">
        <f>C162/'[4]INPUT_SPI-M Combined'!M163</f>
        <v>#VALUE!</v>
      </c>
      <c r="S162" s="187" t="e">
        <f>D162/'[4]INPUT_SPI-M Combined'!L163</f>
        <v>#VALUE!</v>
      </c>
      <c r="T162" s="187" t="e">
        <f>E162/'[4]INPUT_SPI-M Combined'!Q163</f>
        <v>#VALUE!</v>
      </c>
      <c r="U162" s="188" t="e">
        <f>(C162-C161)/$C$11-('[4]INPUT_SPI-M Combined'!M156-'[4]INPUT_SPI-M Combined'!M155)</f>
        <v>#VALUE!</v>
      </c>
      <c r="V162" s="188" t="e">
        <f>(D162-D161)/$C$11-('[4]INPUT_SPI-M Combined'!L156-'[4]INPUT_SPI-M Combined'!L155)</f>
        <v>#VALUE!</v>
      </c>
      <c r="W162" s="188" t="e">
        <f>(E162-E161)/$C$11-('[4]INPUT_SPI-M Combined'!Q156-'[4]INPUT_SPI-M Combined'!Q155)</f>
        <v>#VALUE!</v>
      </c>
    </row>
    <row r="163" spans="2:23">
      <c r="B163" s="166">
        <v>44283</v>
      </c>
      <c r="C163" s="186" t="str">
        <f>IFERROR(C162+(INDEX('[4]INPUT_SPI-M Combined'!M$5:M$50,MATCH(B163,'[4]INPUT_SPI-M Combined'!$R$5:$R$50,0))-INDEX('[4]INPUT_SPI-M Combined'!M$5:M$50,MATCH(B162,'[4]INPUT_SPI-M Combined'!$R$5:$R$50,0)))*$C$11,"")</f>
        <v/>
      </c>
      <c r="D163" s="186" t="str">
        <f>IFERROR(D162+(INDEX('[4]INPUT_SPI-M Combined'!O$5:O$50,MATCH(B163,'[4]INPUT_SPI-M Combined'!$R$5:$R$50,0))-INDEX('[4]INPUT_SPI-M Combined'!O$5:O$50,MATCH(B162,'[4]INPUT_SPI-M Combined'!$R$5:$R$50,0)))*$C$11,"")</f>
        <v/>
      </c>
      <c r="E163" s="186" t="str">
        <f>IFERROR(E162+(INDEX('[4]INPUT_SPI-M Combined'!Q$5:Q$50,MATCH(B163,'[4]INPUT_SPI-M Combined'!$R$5:$R$50,0))-INDEX('[4]INPUT_SPI-M Combined'!Q$5:Q$50,MATCH(B162,'[4]INPUT_SPI-M Combined'!$R$5:$R$50,0)))*$C$11,"")</f>
        <v/>
      </c>
      <c r="F163" s="167" t="str">
        <f>_xlfn.IFNA(INDEX([4]INPUT_RWCS!$D$10:$D$49,MATCH(B163,RWCS_Date,0))*$C$11,"")</f>
        <v/>
      </c>
      <c r="G163" s="167">
        <f t="shared" si="20"/>
        <v>15011.363755102038</v>
      </c>
      <c r="H163" s="167" t="e">
        <f t="shared" si="14"/>
        <v>#N/A</v>
      </c>
      <c r="I163" s="167" t="e">
        <f t="shared" si="16"/>
        <v>#N/A</v>
      </c>
      <c r="J163" s="167" t="e">
        <f t="shared" si="15"/>
        <v>#N/A</v>
      </c>
      <c r="K163" s="167">
        <f t="shared" si="17"/>
        <v>15011.363755102038</v>
      </c>
      <c r="L163" s="168" t="e">
        <f>VLOOKUP($B163,[4]INPUT_TTCE_Output!$B$10:$G$222,4,0)</f>
        <v>#N/A</v>
      </c>
      <c r="M163" s="167">
        <f t="shared" si="18"/>
        <v>15011.363755102038</v>
      </c>
      <c r="N163" s="168" t="e">
        <f>VLOOKUP($B163,[4]INPUT_TTCE_Output!$B$10:$G$222,5,0)</f>
        <v>#N/A</v>
      </c>
      <c r="O163" s="167">
        <f t="shared" si="19"/>
        <v>15011.363755102038</v>
      </c>
      <c r="P163" s="168" t="e">
        <f>VLOOKUP($B163,[4]INPUT_TTCE_Output!$B$10:$G$222,6,0)</f>
        <v>#N/A</v>
      </c>
      <c r="R163" s="187" t="e">
        <f>C163/'[4]INPUT_SPI-M Combined'!M164</f>
        <v>#VALUE!</v>
      </c>
      <c r="S163" s="187" t="e">
        <f>D163/'[4]INPUT_SPI-M Combined'!L164</f>
        <v>#VALUE!</v>
      </c>
      <c r="T163" s="187" t="e">
        <f>E163/'[4]INPUT_SPI-M Combined'!Q164</f>
        <v>#VALUE!</v>
      </c>
      <c r="U163" s="188" t="e">
        <f>(C163-C162)/$C$11-('[4]INPUT_SPI-M Combined'!M157-'[4]INPUT_SPI-M Combined'!M156)</f>
        <v>#VALUE!</v>
      </c>
      <c r="V163" s="188" t="e">
        <f>(D163-D162)/$C$11-('[4]INPUT_SPI-M Combined'!L157-'[4]INPUT_SPI-M Combined'!L156)</f>
        <v>#VALUE!</v>
      </c>
      <c r="W163" s="188" t="e">
        <f>(E163-E162)/$C$11-('[4]INPUT_SPI-M Combined'!Q157-'[4]INPUT_SPI-M Combined'!Q156)</f>
        <v>#VALUE!</v>
      </c>
    </row>
    <row r="164" spans="2:23">
      <c r="B164" s="166">
        <v>44284</v>
      </c>
      <c r="C164" s="186" t="str">
        <f>IFERROR(C163+(INDEX('[4]INPUT_SPI-M Combined'!M$5:M$50,MATCH(B164,'[4]INPUT_SPI-M Combined'!$R$5:$R$50,0))-INDEX('[4]INPUT_SPI-M Combined'!M$5:M$50,MATCH(B163,'[4]INPUT_SPI-M Combined'!$R$5:$R$50,0)))*$C$11,"")</f>
        <v/>
      </c>
      <c r="D164" s="186" t="str">
        <f>IFERROR(D163+(INDEX('[4]INPUT_SPI-M Combined'!O$5:O$50,MATCH(B164,'[4]INPUT_SPI-M Combined'!$R$5:$R$50,0))-INDEX('[4]INPUT_SPI-M Combined'!O$5:O$50,MATCH(B163,'[4]INPUT_SPI-M Combined'!$R$5:$R$50,0)))*$C$11,"")</f>
        <v/>
      </c>
      <c r="E164" s="186" t="str">
        <f>IFERROR(E163+(INDEX('[4]INPUT_SPI-M Combined'!Q$5:Q$50,MATCH(B164,'[4]INPUT_SPI-M Combined'!$R$5:$R$50,0))-INDEX('[4]INPUT_SPI-M Combined'!Q$5:Q$50,MATCH(B163,'[4]INPUT_SPI-M Combined'!$R$5:$R$50,0)))*$C$11,"")</f>
        <v/>
      </c>
      <c r="F164" s="167" t="str">
        <f>_xlfn.IFNA(INDEX([4]INPUT_RWCS!$D$10:$D$49,MATCH(B164,RWCS_Date,0))*$C$11,"")</f>
        <v/>
      </c>
      <c r="G164" s="167">
        <f t="shared" si="20"/>
        <v>15011.363755102038</v>
      </c>
      <c r="H164" s="167" t="e">
        <f t="shared" si="14"/>
        <v>#N/A</v>
      </c>
      <c r="I164" s="167" t="e">
        <f t="shared" si="16"/>
        <v>#N/A</v>
      </c>
      <c r="J164" s="167" t="e">
        <f t="shared" si="15"/>
        <v>#N/A</v>
      </c>
      <c r="K164" s="167">
        <f t="shared" si="17"/>
        <v>15011.363755102038</v>
      </c>
      <c r="L164" s="168" t="e">
        <f>VLOOKUP($B164,[4]INPUT_TTCE_Output!$B$10:$G$222,4,0)</f>
        <v>#N/A</v>
      </c>
      <c r="M164" s="167">
        <f t="shared" si="18"/>
        <v>15011.363755102038</v>
      </c>
      <c r="N164" s="168" t="e">
        <f>VLOOKUP($B164,[4]INPUT_TTCE_Output!$B$10:$G$222,5,0)</f>
        <v>#N/A</v>
      </c>
      <c r="O164" s="167">
        <f t="shared" si="19"/>
        <v>15011.363755102038</v>
      </c>
      <c r="P164" s="168" t="e">
        <f>VLOOKUP($B164,[4]INPUT_TTCE_Output!$B$10:$G$222,6,0)</f>
        <v>#N/A</v>
      </c>
      <c r="R164" s="187" t="e">
        <f>C164/'[4]INPUT_SPI-M Combined'!M165</f>
        <v>#VALUE!</v>
      </c>
      <c r="S164" s="187" t="e">
        <f>D164/'[4]INPUT_SPI-M Combined'!L165</f>
        <v>#VALUE!</v>
      </c>
      <c r="T164" s="187" t="e">
        <f>E164/'[4]INPUT_SPI-M Combined'!Q165</f>
        <v>#VALUE!</v>
      </c>
      <c r="U164" s="188" t="e">
        <f>(C164-C163)/$C$11-('[4]INPUT_SPI-M Combined'!M158-'[4]INPUT_SPI-M Combined'!M157)</f>
        <v>#VALUE!</v>
      </c>
      <c r="V164" s="188" t="e">
        <f>(D164-D163)/$C$11-('[4]INPUT_SPI-M Combined'!L158-'[4]INPUT_SPI-M Combined'!L157)</f>
        <v>#VALUE!</v>
      </c>
      <c r="W164" s="188" t="e">
        <f>(E164-E163)/$C$11-('[4]INPUT_SPI-M Combined'!Q158-'[4]INPUT_SPI-M Combined'!Q157)</f>
        <v>#VALUE!</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6"/>
  <sheetViews>
    <sheetView zoomScale="50" zoomScaleNormal="50" workbookViewId="0">
      <selection activeCell="A7" sqref="A7:A9"/>
    </sheetView>
  </sheetViews>
  <sheetFormatPr defaultRowHeight="13.8"/>
  <cols>
    <col min="1" max="1" width="44.69921875" bestFit="1" customWidth="1"/>
    <col min="2" max="2" width="27.59765625" bestFit="1" customWidth="1"/>
  </cols>
  <sheetData>
    <row r="1" spans="1:54">
      <c r="A1" s="191" t="s">
        <v>20</v>
      </c>
      <c r="B1" s="191"/>
      <c r="C1" s="193">
        <v>44132</v>
      </c>
      <c r="D1" s="194">
        <v>44133</v>
      </c>
      <c r="E1" s="193">
        <v>44134</v>
      </c>
      <c r="F1" s="193">
        <v>44135</v>
      </c>
      <c r="G1" s="193">
        <v>44136</v>
      </c>
      <c r="H1" s="193">
        <v>44137</v>
      </c>
      <c r="I1" s="193">
        <v>44138</v>
      </c>
      <c r="J1" s="193">
        <v>44139</v>
      </c>
      <c r="K1" s="193">
        <v>44140</v>
      </c>
      <c r="L1" s="193">
        <v>44141</v>
      </c>
      <c r="M1" s="193">
        <v>44142</v>
      </c>
      <c r="N1" s="193">
        <v>44143</v>
      </c>
      <c r="O1" s="193">
        <v>44144</v>
      </c>
      <c r="P1" s="193">
        <v>44145</v>
      </c>
      <c r="Q1" s="193">
        <v>44146</v>
      </c>
      <c r="R1" s="193">
        <v>44147</v>
      </c>
      <c r="S1" s="193">
        <v>44148</v>
      </c>
      <c r="T1" s="193">
        <v>44149</v>
      </c>
      <c r="U1" s="193">
        <v>44150</v>
      </c>
      <c r="V1" s="193">
        <v>44151</v>
      </c>
      <c r="W1" s="193">
        <v>44152</v>
      </c>
      <c r="X1" s="193">
        <v>44153</v>
      </c>
      <c r="Y1" s="193">
        <v>44154</v>
      </c>
      <c r="Z1" s="193">
        <v>44155</v>
      </c>
      <c r="AA1" s="193">
        <v>44156</v>
      </c>
      <c r="AB1" s="193">
        <v>44157</v>
      </c>
      <c r="AC1" s="193">
        <v>44158</v>
      </c>
      <c r="AD1" s="193">
        <v>44159</v>
      </c>
      <c r="AE1" s="193">
        <v>44160</v>
      </c>
      <c r="AF1" s="193">
        <v>44161</v>
      </c>
      <c r="AG1" s="193">
        <v>44162</v>
      </c>
      <c r="AH1" s="193">
        <v>44163</v>
      </c>
      <c r="AI1" s="193">
        <v>44164</v>
      </c>
      <c r="AJ1" s="193">
        <v>44165</v>
      </c>
      <c r="AK1" s="193">
        <v>44166</v>
      </c>
      <c r="AL1" s="193">
        <v>44167</v>
      </c>
      <c r="AM1" s="193">
        <v>44168</v>
      </c>
      <c r="AN1" s="193">
        <v>44169</v>
      </c>
      <c r="AO1" s="193">
        <v>44170</v>
      </c>
      <c r="AP1" s="193">
        <v>44171</v>
      </c>
      <c r="AQ1" s="193">
        <v>44172</v>
      </c>
      <c r="AR1" s="193">
        <v>44173</v>
      </c>
      <c r="AS1" s="193">
        <v>44174</v>
      </c>
      <c r="AT1" s="193">
        <v>44175</v>
      </c>
      <c r="AU1" s="193">
        <v>44176</v>
      </c>
      <c r="AV1" s="193">
        <v>44177</v>
      </c>
      <c r="AW1" s="193">
        <v>44178</v>
      </c>
      <c r="AX1" s="193">
        <v>44179</v>
      </c>
      <c r="AY1" s="193">
        <v>44180</v>
      </c>
      <c r="AZ1" s="193">
        <v>44181</v>
      </c>
      <c r="BA1" s="193">
        <v>44182</v>
      </c>
      <c r="BB1" s="193">
        <v>44183</v>
      </c>
    </row>
    <row r="2" spans="1:54">
      <c r="A2" s="192" t="s">
        <v>157</v>
      </c>
      <c r="B2" s="192"/>
      <c r="C2" s="195" t="s">
        <v>162</v>
      </c>
      <c r="D2" s="196" t="s">
        <v>158</v>
      </c>
      <c r="E2" s="195" t="s">
        <v>159</v>
      </c>
      <c r="F2" s="195" t="s">
        <v>160</v>
      </c>
      <c r="G2" s="195" t="s">
        <v>160</v>
      </c>
      <c r="H2" s="195" t="s">
        <v>161</v>
      </c>
      <c r="I2" s="195" t="s">
        <v>158</v>
      </c>
      <c r="J2" s="195" t="s">
        <v>162</v>
      </c>
      <c r="K2" s="195" t="s">
        <v>158</v>
      </c>
      <c r="L2" s="195" t="s">
        <v>159</v>
      </c>
      <c r="M2" s="195" t="s">
        <v>160</v>
      </c>
      <c r="N2" s="195" t="s">
        <v>160</v>
      </c>
      <c r="O2" s="195" t="s">
        <v>161</v>
      </c>
      <c r="P2" s="195" t="s">
        <v>158</v>
      </c>
      <c r="Q2" s="195" t="s">
        <v>162</v>
      </c>
      <c r="R2" s="195" t="s">
        <v>158</v>
      </c>
      <c r="S2" s="195" t="s">
        <v>159</v>
      </c>
      <c r="T2" s="195" t="s">
        <v>160</v>
      </c>
      <c r="U2" s="195" t="s">
        <v>160</v>
      </c>
      <c r="V2" s="195" t="s">
        <v>161</v>
      </c>
      <c r="W2" s="195" t="s">
        <v>158</v>
      </c>
      <c r="X2" s="195" t="s">
        <v>162</v>
      </c>
      <c r="Y2" s="195" t="s">
        <v>158</v>
      </c>
      <c r="Z2" s="195" t="s">
        <v>159</v>
      </c>
      <c r="AA2" s="195" t="s">
        <v>160</v>
      </c>
      <c r="AB2" s="195" t="s">
        <v>160</v>
      </c>
      <c r="AC2" s="195" t="s">
        <v>161</v>
      </c>
      <c r="AD2" s="195" t="s">
        <v>158</v>
      </c>
      <c r="AE2" s="195" t="s">
        <v>162</v>
      </c>
      <c r="AF2" s="195" t="s">
        <v>158</v>
      </c>
      <c r="AG2" s="195" t="s">
        <v>159</v>
      </c>
      <c r="AH2" s="195" t="s">
        <v>160</v>
      </c>
      <c r="AI2" s="195" t="s">
        <v>160</v>
      </c>
      <c r="AJ2" s="195" t="s">
        <v>161</v>
      </c>
      <c r="AK2" s="195" t="s">
        <v>158</v>
      </c>
      <c r="AL2" s="195" t="s">
        <v>162</v>
      </c>
      <c r="AM2" s="195" t="s">
        <v>158</v>
      </c>
      <c r="AN2" s="195" t="s">
        <v>159</v>
      </c>
      <c r="AO2" s="195" t="s">
        <v>160</v>
      </c>
      <c r="AP2" s="195" t="s">
        <v>160</v>
      </c>
      <c r="AQ2" s="195" t="s">
        <v>161</v>
      </c>
      <c r="AR2" s="195" t="s">
        <v>158</v>
      </c>
      <c r="AS2" s="195" t="s">
        <v>162</v>
      </c>
      <c r="AT2" s="195" t="s">
        <v>158</v>
      </c>
      <c r="AU2" s="195" t="s">
        <v>159</v>
      </c>
      <c r="AV2" s="195" t="s">
        <v>160</v>
      </c>
      <c r="AW2" s="195" t="s">
        <v>160</v>
      </c>
      <c r="AX2" s="195" t="s">
        <v>161</v>
      </c>
      <c r="AY2" s="195" t="s">
        <v>158</v>
      </c>
      <c r="AZ2" s="195" t="s">
        <v>162</v>
      </c>
      <c r="BA2" s="195" t="s">
        <v>158</v>
      </c>
      <c r="BB2" s="195" t="s">
        <v>159</v>
      </c>
    </row>
    <row r="3" spans="1:54">
      <c r="A3" s="189"/>
      <c r="B3" s="198"/>
      <c r="C3" s="197"/>
      <c r="D3" s="197"/>
      <c r="E3" s="197"/>
      <c r="F3" s="197"/>
      <c r="G3" s="197"/>
      <c r="H3" s="197"/>
      <c r="I3" s="197"/>
      <c r="J3" s="189"/>
      <c r="K3" s="189"/>
      <c r="L3" s="189"/>
      <c r="M3" s="189"/>
      <c r="N3" s="189"/>
      <c r="O3" s="189"/>
      <c r="P3" s="189"/>
      <c r="Q3" s="189"/>
      <c r="R3" s="189"/>
      <c r="S3" s="189"/>
      <c r="T3" s="189"/>
      <c r="U3" s="189"/>
      <c r="V3" s="189"/>
      <c r="W3" s="189"/>
      <c r="X3" s="189"/>
      <c r="Y3" s="189"/>
      <c r="Z3" s="189"/>
      <c r="AA3" s="189"/>
      <c r="AB3" s="189"/>
      <c r="AC3" s="189"/>
      <c r="AD3" s="189"/>
      <c r="AE3" s="189"/>
      <c r="AF3" s="189"/>
      <c r="AG3" s="189"/>
      <c r="AH3" s="189"/>
      <c r="AI3" s="189"/>
      <c r="AJ3" s="189"/>
      <c r="AK3" s="189"/>
      <c r="AL3" s="189"/>
      <c r="AM3" s="189"/>
      <c r="AN3" s="189"/>
      <c r="AO3" s="189"/>
      <c r="AP3" s="189"/>
      <c r="AQ3" s="189"/>
      <c r="AR3" s="189"/>
      <c r="AS3" s="189"/>
      <c r="AT3" s="189"/>
      <c r="AU3" s="189"/>
      <c r="AV3" s="189"/>
      <c r="AW3" s="189"/>
      <c r="AX3" s="189"/>
      <c r="AY3" s="189"/>
      <c r="AZ3" s="189"/>
      <c r="BA3" s="189"/>
      <c r="BB3" s="189"/>
    </row>
    <row r="4" spans="1:54">
      <c r="A4" s="189" t="s">
        <v>460</v>
      </c>
      <c r="B4" s="189" t="s">
        <v>503</v>
      </c>
      <c r="C4" s="199">
        <v>40</v>
      </c>
      <c r="D4" s="199">
        <v>0</v>
      </c>
      <c r="E4" s="199">
        <v>0</v>
      </c>
      <c r="F4" s="199">
        <v>0</v>
      </c>
      <c r="G4" s="199">
        <v>0</v>
      </c>
      <c r="H4" s="199">
        <v>0</v>
      </c>
      <c r="I4" s="199">
        <v>0</v>
      </c>
      <c r="J4" s="199">
        <v>0</v>
      </c>
      <c r="K4" s="199">
        <v>0</v>
      </c>
      <c r="L4" s="199">
        <v>0</v>
      </c>
      <c r="M4" s="199">
        <v>0</v>
      </c>
      <c r="N4" s="199">
        <v>0</v>
      </c>
      <c r="O4" s="199">
        <v>0</v>
      </c>
      <c r="P4" s="199">
        <v>0</v>
      </c>
      <c r="Q4" s="199">
        <v>0</v>
      </c>
      <c r="R4" s="199">
        <v>0</v>
      </c>
      <c r="S4" s="199">
        <v>10000</v>
      </c>
      <c r="T4" s="199">
        <v>10000</v>
      </c>
      <c r="U4" s="199">
        <v>10000</v>
      </c>
      <c r="V4" s="199">
        <v>10513.227198650968</v>
      </c>
      <c r="W4" s="199">
        <v>10000</v>
      </c>
      <c r="X4" s="199">
        <v>10000</v>
      </c>
      <c r="Y4" s="199">
        <v>10000</v>
      </c>
      <c r="Z4" s="199">
        <v>10000</v>
      </c>
      <c r="AA4" s="199">
        <v>10000</v>
      </c>
      <c r="AB4" s="199">
        <v>10000</v>
      </c>
      <c r="AC4" s="199">
        <v>10000</v>
      </c>
      <c r="AD4" s="199">
        <v>10000</v>
      </c>
      <c r="AE4" s="199">
        <v>10000</v>
      </c>
      <c r="AF4" s="199">
        <v>10000</v>
      </c>
      <c r="AG4" s="199">
        <v>10000</v>
      </c>
      <c r="AH4" s="199">
        <v>10000</v>
      </c>
      <c r="AI4" s="199">
        <v>10000</v>
      </c>
      <c r="AJ4" s="199">
        <v>10000</v>
      </c>
      <c r="AK4" s="199">
        <v>10000</v>
      </c>
      <c r="AL4" s="199">
        <v>10000</v>
      </c>
      <c r="AM4" s="199">
        <v>10000</v>
      </c>
      <c r="AN4" s="199">
        <v>10000</v>
      </c>
      <c r="AO4" s="199">
        <v>10000</v>
      </c>
      <c r="AP4" s="199">
        <v>10000</v>
      </c>
      <c r="AQ4" s="199">
        <v>10000</v>
      </c>
      <c r="AR4" s="199">
        <v>10000</v>
      </c>
      <c r="AS4" s="199">
        <v>10000</v>
      </c>
      <c r="AT4" s="199">
        <v>10000</v>
      </c>
      <c r="AU4" s="199">
        <v>10000</v>
      </c>
      <c r="AV4" s="199">
        <v>10000</v>
      </c>
      <c r="AW4" s="199">
        <v>10000</v>
      </c>
      <c r="AX4" s="199">
        <v>10000</v>
      </c>
      <c r="AY4" s="199">
        <v>10000</v>
      </c>
      <c r="AZ4" s="199">
        <v>10000</v>
      </c>
      <c r="BA4" s="199">
        <v>10000</v>
      </c>
      <c r="BB4" s="199">
        <v>10000</v>
      </c>
    </row>
    <row r="5" spans="1:54">
      <c r="A5" s="189" t="s">
        <v>82</v>
      </c>
      <c r="B5" s="189" t="s">
        <v>503</v>
      </c>
      <c r="C5" s="199">
        <v>10398.809715206795</v>
      </c>
      <c r="D5" s="199">
        <v>12674.166149370829</v>
      </c>
      <c r="E5" s="199">
        <v>11325.850601565418</v>
      </c>
      <c r="F5" s="199">
        <v>8764.0510607351462</v>
      </c>
      <c r="G5" s="199">
        <v>8764.0510607351443</v>
      </c>
      <c r="H5" s="199">
        <v>13483.155478054068</v>
      </c>
      <c r="I5" s="199">
        <v>13483.15547805407</v>
      </c>
      <c r="J5" s="199">
        <v>13483.155478054068</v>
      </c>
      <c r="K5" s="199">
        <v>12674.166149370827</v>
      </c>
      <c r="L5" s="199">
        <v>11325.850601565417</v>
      </c>
      <c r="M5" s="199">
        <v>8764.0510607351462</v>
      </c>
      <c r="N5" s="199">
        <v>8764.0510607351498</v>
      </c>
      <c r="O5" s="199">
        <v>13483.155478054072</v>
      </c>
      <c r="P5" s="199">
        <v>13483.155478054068</v>
      </c>
      <c r="Q5" s="199">
        <v>13483.155478054068</v>
      </c>
      <c r="R5" s="199">
        <v>12674.166149370827</v>
      </c>
      <c r="S5" s="199">
        <v>11325.85060156542</v>
      </c>
      <c r="T5" s="199">
        <v>8764.0510607351425</v>
      </c>
      <c r="U5" s="199">
        <v>8764.0510607351462</v>
      </c>
      <c r="V5" s="199">
        <v>13483.155478054072</v>
      </c>
      <c r="W5" s="199">
        <v>13483.155478054072</v>
      </c>
      <c r="X5" s="199">
        <v>13483.155478054068</v>
      </c>
      <c r="Y5" s="199">
        <v>12674.16614937082</v>
      </c>
      <c r="Z5" s="199">
        <v>11325.850601565417</v>
      </c>
      <c r="AA5" s="199">
        <v>8764.0510607351462</v>
      </c>
      <c r="AB5" s="199">
        <v>8764.0510607351462</v>
      </c>
      <c r="AC5" s="199">
        <v>13483.155478054072</v>
      </c>
      <c r="AD5" s="199">
        <v>13483.155478054072</v>
      </c>
      <c r="AE5" s="199">
        <v>13483.15547805407</v>
      </c>
      <c r="AF5" s="199">
        <v>12674.166149370827</v>
      </c>
      <c r="AG5" s="199">
        <v>11325.850601565415</v>
      </c>
      <c r="AH5" s="199">
        <v>8764.0510607351498</v>
      </c>
      <c r="AI5" s="199">
        <v>8764.0510607351425</v>
      </c>
      <c r="AJ5" s="199">
        <v>13483.15547805407</v>
      </c>
      <c r="AK5" s="199">
        <v>13483.155478054065</v>
      </c>
      <c r="AL5" s="199">
        <v>13483.155478054072</v>
      </c>
      <c r="AM5" s="199">
        <v>12674.166149370827</v>
      </c>
      <c r="AN5" s="199">
        <v>11325.85060156542</v>
      </c>
      <c r="AO5" s="199">
        <v>8764.0510607351462</v>
      </c>
      <c r="AP5" s="199">
        <v>8764.0510607351462</v>
      </c>
      <c r="AQ5" s="199">
        <v>13483.155478054068</v>
      </c>
      <c r="AR5" s="199">
        <v>13483.15547805407</v>
      </c>
      <c r="AS5" s="199">
        <v>13483.155478054065</v>
      </c>
      <c r="AT5" s="199">
        <v>12674.166149370827</v>
      </c>
      <c r="AU5" s="199">
        <v>11325.850601565417</v>
      </c>
      <c r="AV5" s="199">
        <v>8764.0510607351462</v>
      </c>
      <c r="AW5" s="199">
        <v>8764.0510607351425</v>
      </c>
      <c r="AX5" s="199">
        <v>13483.15547805407</v>
      </c>
      <c r="AY5" s="199">
        <v>13483.155478054068</v>
      </c>
      <c r="AZ5" s="199">
        <v>13483.155478054068</v>
      </c>
      <c r="BA5" s="199">
        <v>12674.166149370827</v>
      </c>
      <c r="BB5" s="199">
        <v>11325.850601565417</v>
      </c>
    </row>
    <row r="6" spans="1:54">
      <c r="A6" s="189" t="s">
        <v>504</v>
      </c>
      <c r="B6" s="189" t="s">
        <v>503</v>
      </c>
      <c r="C6" s="199">
        <v>0</v>
      </c>
      <c r="D6" s="199">
        <v>0</v>
      </c>
      <c r="E6" s="199">
        <v>0</v>
      </c>
      <c r="F6" s="199">
        <v>0</v>
      </c>
      <c r="G6" s="199">
        <v>0</v>
      </c>
      <c r="H6" s="199">
        <v>0</v>
      </c>
      <c r="I6" s="199">
        <v>0</v>
      </c>
      <c r="J6" s="199">
        <v>0</v>
      </c>
      <c r="K6" s="199">
        <v>0</v>
      </c>
      <c r="L6" s="199">
        <v>0</v>
      </c>
      <c r="M6" s="199">
        <v>0</v>
      </c>
      <c r="N6" s="199">
        <v>0</v>
      </c>
      <c r="O6" s="199">
        <v>2200</v>
      </c>
      <c r="P6" s="199">
        <v>2200</v>
      </c>
      <c r="Q6" s="199">
        <v>2200</v>
      </c>
      <c r="R6" s="199">
        <v>2200</v>
      </c>
      <c r="S6" s="199">
        <v>2200</v>
      </c>
      <c r="T6" s="199">
        <v>2200</v>
      </c>
      <c r="U6" s="199">
        <v>2200</v>
      </c>
      <c r="V6" s="199">
        <v>2200</v>
      </c>
      <c r="W6" s="199">
        <v>2200</v>
      </c>
      <c r="X6" s="199">
        <v>2200</v>
      </c>
      <c r="Y6" s="199">
        <v>2200</v>
      </c>
      <c r="Z6" s="199">
        <v>2200</v>
      </c>
      <c r="AA6" s="199">
        <v>2200</v>
      </c>
      <c r="AB6" s="199">
        <v>2200</v>
      </c>
      <c r="AC6" s="199">
        <v>2200</v>
      </c>
      <c r="AD6" s="199">
        <v>2200</v>
      </c>
      <c r="AE6" s="199">
        <v>2200</v>
      </c>
      <c r="AF6" s="199">
        <v>2200</v>
      </c>
      <c r="AG6" s="199">
        <v>2200</v>
      </c>
      <c r="AH6" s="199">
        <v>2200</v>
      </c>
      <c r="AI6" s="199">
        <v>2200</v>
      </c>
      <c r="AJ6" s="199">
        <v>2200</v>
      </c>
      <c r="AK6" s="199">
        <v>2200</v>
      </c>
      <c r="AL6" s="199">
        <v>2200</v>
      </c>
      <c r="AM6" s="199">
        <v>2200</v>
      </c>
      <c r="AN6" s="199">
        <v>2200</v>
      </c>
      <c r="AO6" s="199">
        <v>2200</v>
      </c>
      <c r="AP6" s="199">
        <v>2200</v>
      </c>
      <c r="AQ6" s="199">
        <v>2200</v>
      </c>
      <c r="AR6" s="199">
        <v>2200</v>
      </c>
      <c r="AS6" s="199">
        <v>2200</v>
      </c>
      <c r="AT6" s="199">
        <v>2200</v>
      </c>
      <c r="AU6" s="199">
        <v>2200</v>
      </c>
      <c r="AV6" s="199">
        <v>2200</v>
      </c>
      <c r="AW6" s="199">
        <v>2200</v>
      </c>
      <c r="AX6" s="199">
        <v>2200</v>
      </c>
      <c r="AY6" s="199">
        <v>2200</v>
      </c>
      <c r="AZ6" s="199">
        <v>2200</v>
      </c>
      <c r="BA6" s="199">
        <v>2200</v>
      </c>
      <c r="BB6" s="199">
        <v>2200</v>
      </c>
    </row>
    <row r="7" spans="1:54">
      <c r="A7" s="189" t="s">
        <v>424</v>
      </c>
      <c r="B7" s="189" t="s">
        <v>503</v>
      </c>
      <c r="C7" s="199">
        <v>120</v>
      </c>
      <c r="D7" s="199">
        <v>150</v>
      </c>
      <c r="E7" s="199">
        <v>150</v>
      </c>
      <c r="F7" s="199">
        <v>150</v>
      </c>
      <c r="G7" s="199">
        <v>150</v>
      </c>
      <c r="H7" s="199">
        <v>150</v>
      </c>
      <c r="I7" s="199">
        <v>150</v>
      </c>
      <c r="J7" s="199">
        <v>150</v>
      </c>
      <c r="K7" s="199">
        <v>150</v>
      </c>
      <c r="L7" s="199">
        <v>150</v>
      </c>
      <c r="M7" s="199">
        <v>150</v>
      </c>
      <c r="N7" s="199">
        <v>150</v>
      </c>
      <c r="O7" s="199">
        <v>150</v>
      </c>
      <c r="P7" s="199">
        <v>150</v>
      </c>
      <c r="Q7" s="199">
        <v>11150</v>
      </c>
      <c r="R7" s="199">
        <v>11150</v>
      </c>
      <c r="S7" s="199">
        <v>11150</v>
      </c>
      <c r="T7" s="199">
        <v>11150</v>
      </c>
      <c r="U7" s="199">
        <v>11150</v>
      </c>
      <c r="V7" s="199">
        <v>11150</v>
      </c>
      <c r="W7" s="199">
        <v>11150</v>
      </c>
      <c r="X7" s="199">
        <v>20150</v>
      </c>
      <c r="Y7" s="199">
        <v>20150</v>
      </c>
      <c r="Z7" s="199">
        <v>20150</v>
      </c>
      <c r="AA7" s="199">
        <v>20150</v>
      </c>
      <c r="AB7" s="199">
        <v>20150</v>
      </c>
      <c r="AC7" s="199">
        <v>20150</v>
      </c>
      <c r="AD7" s="199">
        <v>20150</v>
      </c>
      <c r="AE7" s="199">
        <v>20150</v>
      </c>
      <c r="AF7" s="199">
        <v>20150</v>
      </c>
      <c r="AG7" s="199">
        <v>20150</v>
      </c>
      <c r="AH7" s="199">
        <v>20150</v>
      </c>
      <c r="AI7" s="199">
        <v>20150</v>
      </c>
      <c r="AJ7" s="199">
        <v>20150</v>
      </c>
      <c r="AK7" s="199">
        <v>20150</v>
      </c>
      <c r="AL7" s="199">
        <v>20150</v>
      </c>
      <c r="AM7" s="199">
        <v>20150</v>
      </c>
      <c r="AN7" s="199">
        <v>20150</v>
      </c>
      <c r="AO7" s="199">
        <v>20150</v>
      </c>
      <c r="AP7" s="199">
        <v>20150</v>
      </c>
      <c r="AQ7" s="199">
        <v>20150</v>
      </c>
      <c r="AR7" s="199">
        <v>20150</v>
      </c>
      <c r="AS7" s="199">
        <v>20150</v>
      </c>
      <c r="AT7" s="199">
        <v>20150</v>
      </c>
      <c r="AU7" s="199">
        <v>20150</v>
      </c>
      <c r="AV7" s="199">
        <v>20150</v>
      </c>
      <c r="AW7" s="199">
        <v>20150</v>
      </c>
      <c r="AX7" s="199">
        <v>20150</v>
      </c>
      <c r="AY7" s="199">
        <v>20150</v>
      </c>
      <c r="AZ7" s="199">
        <v>20150</v>
      </c>
      <c r="BA7" s="199">
        <v>20150</v>
      </c>
      <c r="BB7" s="199">
        <v>20150</v>
      </c>
    </row>
    <row r="8" spans="1:54">
      <c r="A8" s="189" t="s">
        <v>457</v>
      </c>
      <c r="B8" s="189" t="s">
        <v>503</v>
      </c>
      <c r="C8" s="199">
        <v>0</v>
      </c>
      <c r="D8" s="199">
        <v>0</v>
      </c>
      <c r="E8" s="199">
        <v>0</v>
      </c>
      <c r="F8" s="199">
        <v>0</v>
      </c>
      <c r="G8" s="199">
        <v>0</v>
      </c>
      <c r="H8" s="199">
        <v>1367</v>
      </c>
      <c r="I8" s="199">
        <v>1367</v>
      </c>
      <c r="J8" s="199">
        <v>1367</v>
      </c>
      <c r="K8" s="199">
        <v>1367</v>
      </c>
      <c r="L8" s="199">
        <v>1367</v>
      </c>
      <c r="M8" s="199">
        <v>1367</v>
      </c>
      <c r="N8" s="199">
        <v>1367</v>
      </c>
      <c r="O8" s="199">
        <v>1367</v>
      </c>
      <c r="P8" s="199">
        <v>1367</v>
      </c>
      <c r="Q8" s="199">
        <v>1367</v>
      </c>
      <c r="R8" s="199">
        <v>1367</v>
      </c>
      <c r="S8" s="199">
        <v>1367</v>
      </c>
      <c r="T8" s="199">
        <v>1367</v>
      </c>
      <c r="U8" s="199">
        <v>1367</v>
      </c>
      <c r="V8" s="199">
        <v>1367</v>
      </c>
      <c r="W8" s="199">
        <v>1367</v>
      </c>
      <c r="X8" s="199">
        <v>1367</v>
      </c>
      <c r="Y8" s="199">
        <v>1367</v>
      </c>
      <c r="Z8" s="199">
        <v>1367</v>
      </c>
      <c r="AA8" s="199">
        <v>1367</v>
      </c>
      <c r="AB8" s="199">
        <v>1367</v>
      </c>
      <c r="AC8" s="199">
        <v>1367</v>
      </c>
      <c r="AD8" s="199">
        <v>1367</v>
      </c>
      <c r="AE8" s="199">
        <v>1367</v>
      </c>
      <c r="AF8" s="199">
        <v>1367</v>
      </c>
      <c r="AG8" s="199">
        <v>1367</v>
      </c>
      <c r="AH8" s="199">
        <v>1367</v>
      </c>
      <c r="AI8" s="199">
        <v>1367</v>
      </c>
      <c r="AJ8" s="199">
        <v>1367</v>
      </c>
      <c r="AK8" s="199">
        <v>1367</v>
      </c>
      <c r="AL8" s="199">
        <v>1367</v>
      </c>
      <c r="AM8" s="199">
        <v>1367</v>
      </c>
      <c r="AN8" s="199">
        <v>1367</v>
      </c>
      <c r="AO8" s="199">
        <v>1367</v>
      </c>
      <c r="AP8" s="199">
        <v>1367</v>
      </c>
      <c r="AQ8" s="199">
        <v>1367</v>
      </c>
      <c r="AR8" s="199">
        <v>1367</v>
      </c>
      <c r="AS8" s="199">
        <v>1367</v>
      </c>
      <c r="AT8" s="199">
        <v>1367</v>
      </c>
      <c r="AU8" s="199">
        <v>1367</v>
      </c>
      <c r="AV8" s="199">
        <v>1367</v>
      </c>
      <c r="AW8" s="199">
        <v>1367</v>
      </c>
      <c r="AX8" s="199">
        <v>1367</v>
      </c>
      <c r="AY8" s="199">
        <v>1367</v>
      </c>
      <c r="AZ8" s="199">
        <v>1367</v>
      </c>
      <c r="BA8" s="199">
        <v>1367</v>
      </c>
      <c r="BB8" s="199">
        <v>1367</v>
      </c>
    </row>
    <row r="9" spans="1:54">
      <c r="A9" s="189" t="s">
        <v>459</v>
      </c>
      <c r="B9" s="189" t="s">
        <v>503</v>
      </c>
      <c r="C9" s="199">
        <v>2000</v>
      </c>
      <c r="D9" s="199">
        <v>250</v>
      </c>
      <c r="E9" s="199">
        <v>0</v>
      </c>
      <c r="F9" s="199">
        <v>0</v>
      </c>
      <c r="G9" s="199">
        <v>0</v>
      </c>
      <c r="H9" s="199">
        <v>0</v>
      </c>
      <c r="I9" s="199">
        <v>0</v>
      </c>
      <c r="J9" s="199">
        <v>0</v>
      </c>
      <c r="K9" s="199">
        <v>0</v>
      </c>
      <c r="L9" s="199">
        <v>0</v>
      </c>
      <c r="M9" s="199">
        <v>0</v>
      </c>
      <c r="N9" s="199">
        <v>0</v>
      </c>
      <c r="O9" s="199">
        <v>0</v>
      </c>
      <c r="P9" s="199">
        <v>0</v>
      </c>
      <c r="Q9" s="199">
        <v>0</v>
      </c>
      <c r="R9" s="199">
        <v>0</v>
      </c>
      <c r="S9" s="199">
        <v>0</v>
      </c>
      <c r="T9" s="199">
        <v>0</v>
      </c>
      <c r="U9" s="199">
        <v>0</v>
      </c>
      <c r="V9" s="199">
        <v>0</v>
      </c>
      <c r="W9" s="199">
        <v>0</v>
      </c>
      <c r="X9" s="199">
        <v>0</v>
      </c>
      <c r="Y9" s="199">
        <v>0</v>
      </c>
      <c r="Z9" s="199">
        <v>0</v>
      </c>
      <c r="AA9" s="199">
        <v>0</v>
      </c>
      <c r="AB9" s="199">
        <v>0</v>
      </c>
      <c r="AC9" s="199">
        <v>0</v>
      </c>
      <c r="AD9" s="199">
        <v>0</v>
      </c>
      <c r="AE9" s="199">
        <v>0</v>
      </c>
      <c r="AF9" s="199">
        <v>0</v>
      </c>
      <c r="AG9" s="199">
        <v>0</v>
      </c>
      <c r="AH9" s="199">
        <v>0</v>
      </c>
      <c r="AI9" s="199">
        <v>0</v>
      </c>
      <c r="AJ9" s="199">
        <v>0</v>
      </c>
      <c r="AK9" s="199">
        <v>0</v>
      </c>
      <c r="AL9" s="199">
        <v>0</v>
      </c>
      <c r="AM9" s="199">
        <v>0</v>
      </c>
      <c r="AN9" s="199">
        <v>0</v>
      </c>
      <c r="AO9" s="199">
        <v>0</v>
      </c>
      <c r="AP9" s="199">
        <v>0</v>
      </c>
      <c r="AQ9" s="199">
        <v>0</v>
      </c>
      <c r="AR9" s="199">
        <v>0</v>
      </c>
      <c r="AS9" s="199">
        <v>0</v>
      </c>
      <c r="AT9" s="199">
        <v>0</v>
      </c>
      <c r="AU9" s="199">
        <v>0</v>
      </c>
      <c r="AV9" s="199">
        <v>0</v>
      </c>
      <c r="AW9" s="199">
        <v>0</v>
      </c>
      <c r="AX9" s="199">
        <v>0</v>
      </c>
      <c r="AY9" s="199">
        <v>0</v>
      </c>
      <c r="AZ9" s="199">
        <v>0</v>
      </c>
      <c r="BA9" s="199">
        <v>0</v>
      </c>
      <c r="BB9" s="199">
        <v>0</v>
      </c>
    </row>
    <row r="10" spans="1:54">
      <c r="A10" s="189" t="s">
        <v>79</v>
      </c>
      <c r="B10" s="189" t="s">
        <v>503</v>
      </c>
      <c r="C10" s="199">
        <v>3300</v>
      </c>
      <c r="D10" s="199">
        <v>450</v>
      </c>
      <c r="E10" s="199">
        <v>1000</v>
      </c>
      <c r="F10" s="199">
        <v>1000</v>
      </c>
      <c r="G10" s="199">
        <v>1000</v>
      </c>
      <c r="H10" s="199">
        <v>1000</v>
      </c>
      <c r="I10" s="199">
        <v>1000</v>
      </c>
      <c r="J10" s="199">
        <v>1000</v>
      </c>
      <c r="K10" s="199">
        <v>1000</v>
      </c>
      <c r="L10" s="199">
        <v>1000</v>
      </c>
      <c r="M10" s="199">
        <v>1000</v>
      </c>
      <c r="N10" s="199">
        <v>1000</v>
      </c>
      <c r="O10" s="199">
        <v>1000</v>
      </c>
      <c r="P10" s="199">
        <v>1000</v>
      </c>
      <c r="Q10" s="199">
        <v>1000</v>
      </c>
      <c r="R10" s="199">
        <v>1000</v>
      </c>
      <c r="S10" s="199">
        <v>1000</v>
      </c>
      <c r="T10" s="199">
        <v>1000</v>
      </c>
      <c r="U10" s="199">
        <v>1000</v>
      </c>
      <c r="V10" s="199">
        <v>1000</v>
      </c>
      <c r="W10" s="199">
        <v>1000</v>
      </c>
      <c r="X10" s="199">
        <v>1000</v>
      </c>
      <c r="Y10" s="199">
        <v>1000</v>
      </c>
      <c r="Z10" s="199">
        <v>1000</v>
      </c>
      <c r="AA10" s="199">
        <v>1000</v>
      </c>
      <c r="AB10" s="199">
        <v>1000</v>
      </c>
      <c r="AC10" s="199">
        <v>1000</v>
      </c>
      <c r="AD10" s="199">
        <v>1000</v>
      </c>
      <c r="AE10" s="199">
        <v>1000</v>
      </c>
      <c r="AF10" s="199">
        <v>1000</v>
      </c>
      <c r="AG10" s="199">
        <v>1000</v>
      </c>
      <c r="AH10" s="199">
        <v>1000</v>
      </c>
      <c r="AI10" s="199">
        <v>1000</v>
      </c>
      <c r="AJ10" s="199">
        <v>1000</v>
      </c>
      <c r="AK10" s="199">
        <v>1000</v>
      </c>
      <c r="AL10" s="199">
        <v>1000</v>
      </c>
      <c r="AM10" s="199">
        <v>1000</v>
      </c>
      <c r="AN10" s="199">
        <v>1000</v>
      </c>
      <c r="AO10" s="199">
        <v>1000</v>
      </c>
      <c r="AP10" s="199">
        <v>1000</v>
      </c>
      <c r="AQ10" s="199">
        <v>1000</v>
      </c>
      <c r="AR10" s="199">
        <v>1000</v>
      </c>
      <c r="AS10" s="199">
        <v>1000</v>
      </c>
      <c r="AT10" s="199">
        <v>1000</v>
      </c>
      <c r="AU10" s="199">
        <v>1000</v>
      </c>
      <c r="AV10" s="199">
        <v>1000</v>
      </c>
      <c r="AW10" s="199">
        <v>1000</v>
      </c>
      <c r="AX10" s="199">
        <v>1000</v>
      </c>
      <c r="AY10" s="199">
        <v>1000</v>
      </c>
      <c r="AZ10" s="199">
        <v>1000</v>
      </c>
      <c r="BA10" s="199">
        <v>1000</v>
      </c>
      <c r="BB10" s="199">
        <v>1000</v>
      </c>
    </row>
    <row r="11" spans="1:54">
      <c r="A11" s="189" t="s">
        <v>76</v>
      </c>
      <c r="B11" s="189" t="s">
        <v>503</v>
      </c>
      <c r="C11" s="199">
        <v>17927</v>
      </c>
      <c r="D11" s="199">
        <v>26336.885020740854</v>
      </c>
      <c r="E11" s="199">
        <v>24191.951011204015</v>
      </c>
      <c r="F11" s="199">
        <v>20278.35166652219</v>
      </c>
      <c r="G11" s="199">
        <v>15684.737525268094</v>
      </c>
      <c r="H11" s="199">
        <v>17927.767845644368</v>
      </c>
      <c r="I11" s="199">
        <v>21444.303227588811</v>
      </c>
      <c r="J11" s="199">
        <v>24759.586070107573</v>
      </c>
      <c r="K11" s="199">
        <v>25067.66080873393</v>
      </c>
      <c r="L11" s="199">
        <v>23026.095218655857</v>
      </c>
      <c r="M11" s="199">
        <v>19301.099615094245</v>
      </c>
      <c r="N11" s="199">
        <v>14928.860411844607</v>
      </c>
      <c r="O11" s="199">
        <v>16766.530175276217</v>
      </c>
      <c r="P11" s="199">
        <v>20055.28854728529</v>
      </c>
      <c r="Q11" s="199">
        <v>23155.830137139215</v>
      </c>
      <c r="R11" s="199">
        <v>23443.949910102147</v>
      </c>
      <c r="S11" s="199">
        <v>21534.6229171622</v>
      </c>
      <c r="T11" s="199">
        <v>18050.906944955386</v>
      </c>
      <c r="U11" s="199">
        <v>13961.871368079539</v>
      </c>
      <c r="V11" s="199">
        <v>15887.373433832285</v>
      </c>
      <c r="W11" s="199">
        <v>19003.685028630684</v>
      </c>
      <c r="X11" s="199">
        <v>21941.649030137385</v>
      </c>
      <c r="Y11" s="199">
        <v>22214.661178678583</v>
      </c>
      <c r="Z11" s="199">
        <v>20405.450171569701</v>
      </c>
      <c r="AA11" s="199">
        <v>17104.403621731377</v>
      </c>
      <c r="AB11" s="199">
        <v>13229.77753541998</v>
      </c>
      <c r="AC11" s="199">
        <v>15352.681614474574</v>
      </c>
      <c r="AD11" s="199">
        <v>18364.113297986944</v>
      </c>
      <c r="AE11" s="199">
        <v>21203.199701902355</v>
      </c>
      <c r="AF11" s="199">
        <v>21467.023587637355</v>
      </c>
      <c r="AG11" s="199">
        <v>19718.701835069001</v>
      </c>
      <c r="AH11" s="199">
        <v>16528.752477782269</v>
      </c>
      <c r="AI11" s="199">
        <v>12784.527485147499</v>
      </c>
      <c r="AJ11" s="199">
        <v>15280.703869561035</v>
      </c>
      <c r="AK11" s="199">
        <v>18278.01710347721</v>
      </c>
      <c r="AL11" s="199">
        <v>21103.793061563021</v>
      </c>
      <c r="AM11" s="199">
        <v>21366.380065766421</v>
      </c>
      <c r="AN11" s="199">
        <v>19626.254943616983</v>
      </c>
      <c r="AO11" s="199">
        <v>16451.260977635273</v>
      </c>
      <c r="AP11" s="199">
        <v>12724.589978380049</v>
      </c>
      <c r="AQ11" s="199">
        <v>15243.858119188628</v>
      </c>
      <c r="AR11" s="199">
        <v>18233.944051525799</v>
      </c>
      <c r="AS11" s="199">
        <v>21052.906329008365</v>
      </c>
      <c r="AT11" s="199">
        <v>21314.860167665822</v>
      </c>
      <c r="AU11" s="199">
        <v>19578.930939659404</v>
      </c>
      <c r="AV11" s="199">
        <v>16411.592709702883</v>
      </c>
      <c r="AW11" s="199">
        <v>12693.907683249094</v>
      </c>
      <c r="AX11" s="199">
        <v>14446.104779730247</v>
      </c>
      <c r="AY11" s="199">
        <v>17279.711229042914</v>
      </c>
      <c r="AZ11" s="199">
        <v>19951.149398580776</v>
      </c>
      <c r="BA11" s="199">
        <v>20199.394466929629</v>
      </c>
      <c r="BB11" s="199">
        <v>18554.311226066209</v>
      </c>
    </row>
    <row r="12" spans="1:54">
      <c r="A12" s="189" t="s">
        <v>78</v>
      </c>
      <c r="B12" s="189" t="s">
        <v>503</v>
      </c>
      <c r="C12" s="199">
        <v>343.63470487090905</v>
      </c>
      <c r="D12" s="199">
        <v>390.83230207067146</v>
      </c>
      <c r="E12" s="199">
        <v>325.41622681330529</v>
      </c>
      <c r="F12" s="199">
        <v>254.57368069936507</v>
      </c>
      <c r="G12" s="199">
        <v>0</v>
      </c>
      <c r="H12" s="199">
        <v>308.89960375932225</v>
      </c>
      <c r="I12" s="199">
        <v>346.43478287471248</v>
      </c>
      <c r="J12" s="199">
        <v>375.11662622534197</v>
      </c>
      <c r="K12" s="199">
        <v>380.05965283030002</v>
      </c>
      <c r="L12" s="199">
        <v>324.52239711813104</v>
      </c>
      <c r="M12" s="199">
        <v>250.79164297858298</v>
      </c>
      <c r="N12" s="199">
        <v>0</v>
      </c>
      <c r="O12" s="199">
        <v>302.74858915854719</v>
      </c>
      <c r="P12" s="199">
        <v>345.46279142513851</v>
      </c>
      <c r="Q12" s="199">
        <v>375.72246530465935</v>
      </c>
      <c r="R12" s="199">
        <v>376.64708999897556</v>
      </c>
      <c r="S12" s="199">
        <v>320.98109967978183</v>
      </c>
      <c r="T12" s="199">
        <v>249.73182631703381</v>
      </c>
      <c r="U12" s="199">
        <v>0</v>
      </c>
      <c r="V12" s="199">
        <v>307.93631919058055</v>
      </c>
      <c r="W12" s="199">
        <v>346.46704190180418</v>
      </c>
      <c r="X12" s="199">
        <v>376.48833669072906</v>
      </c>
      <c r="Y12" s="199">
        <v>376.79590504307532</v>
      </c>
      <c r="Z12" s="199">
        <v>322.33348562667783</v>
      </c>
      <c r="AA12" s="199">
        <v>250.85005699548338</v>
      </c>
      <c r="AB12" s="199">
        <v>0</v>
      </c>
      <c r="AC12" s="199">
        <v>304.77485687266096</v>
      </c>
      <c r="AD12" s="199">
        <v>348.42075073504282</v>
      </c>
      <c r="AE12" s="199">
        <v>378.52766472275198</v>
      </c>
      <c r="AF12" s="199">
        <v>378.78399646916</v>
      </c>
      <c r="AG12" s="199">
        <v>324.06671260084073</v>
      </c>
      <c r="AH12" s="199">
        <v>252.35620899622452</v>
      </c>
      <c r="AI12" s="199">
        <v>0</v>
      </c>
      <c r="AJ12" s="199">
        <v>306.47682377074506</v>
      </c>
      <c r="AK12" s="199">
        <v>348.42075073504282</v>
      </c>
      <c r="AL12" s="199">
        <v>378.52766472275198</v>
      </c>
      <c r="AM12" s="199">
        <v>378.78399646916</v>
      </c>
      <c r="AN12" s="199">
        <v>324.06671260084073</v>
      </c>
      <c r="AO12" s="199">
        <v>252.35620899622452</v>
      </c>
      <c r="AP12" s="199">
        <v>0</v>
      </c>
      <c r="AQ12" s="199">
        <v>306.47682377074506</v>
      </c>
      <c r="AR12" s="199">
        <v>348.42075073504282</v>
      </c>
      <c r="AS12" s="199">
        <v>378.52766472275198</v>
      </c>
      <c r="AT12" s="199">
        <v>378.78399646916</v>
      </c>
      <c r="AU12" s="199">
        <v>324.06671260084073</v>
      </c>
      <c r="AV12" s="199">
        <v>252.35620899622452</v>
      </c>
      <c r="AW12" s="199">
        <v>0</v>
      </c>
      <c r="AX12" s="199">
        <v>306.47682377074506</v>
      </c>
      <c r="AY12" s="199">
        <v>348.42075073504282</v>
      </c>
      <c r="AZ12" s="199">
        <v>378.52766472275198</v>
      </c>
      <c r="BA12" s="199">
        <v>378.78399646916</v>
      </c>
      <c r="BB12" s="199">
        <v>324.06671260084073</v>
      </c>
    </row>
    <row r="13" spans="1:54">
      <c r="A13" s="189" t="s">
        <v>80</v>
      </c>
      <c r="B13" s="189" t="s">
        <v>503</v>
      </c>
      <c r="C13" s="199">
        <v>83025.242499793079</v>
      </c>
      <c r="D13" s="199">
        <v>98437.211948154989</v>
      </c>
      <c r="E13" s="199">
        <v>86235.472714410891</v>
      </c>
      <c r="F13" s="199">
        <v>64038.835455359163</v>
      </c>
      <c r="G13" s="199">
        <v>64443.231284780682</v>
      </c>
      <c r="H13" s="199">
        <v>95061.284078675366</v>
      </c>
      <c r="I13" s="199">
        <v>98702.947156450537</v>
      </c>
      <c r="J13" s="199">
        <v>101532.54917660677</v>
      </c>
      <c r="K13" s="199">
        <v>98233.915375772107</v>
      </c>
      <c r="L13" s="199">
        <v>86311.051798848101</v>
      </c>
      <c r="M13" s="199">
        <v>63860.2248204145</v>
      </c>
      <c r="N13" s="199">
        <v>64344.003757638871</v>
      </c>
      <c r="O13" s="199">
        <v>94933.772955303924</v>
      </c>
      <c r="P13" s="199">
        <v>99155.627299102664</v>
      </c>
      <c r="Q13" s="199">
        <v>102139.332009203</v>
      </c>
      <c r="R13" s="199">
        <v>98324.992414828157</v>
      </c>
      <c r="S13" s="199">
        <v>86433.949463753263</v>
      </c>
      <c r="T13" s="199">
        <v>63947.088700938446</v>
      </c>
      <c r="U13" s="199">
        <v>64460.309645720612</v>
      </c>
      <c r="V13" s="199">
        <v>95601.661800149988</v>
      </c>
      <c r="W13" s="199">
        <v>99419.221588506844</v>
      </c>
      <c r="X13" s="199">
        <v>102393.6814407022</v>
      </c>
      <c r="Y13" s="199">
        <v>98518.644129121982</v>
      </c>
      <c r="Z13" s="199">
        <v>86613.413931849762</v>
      </c>
      <c r="AA13" s="199">
        <v>64075.331259620456</v>
      </c>
      <c r="AB13" s="199">
        <v>64598.157969466178</v>
      </c>
      <c r="AC13" s="199">
        <v>95306.207916111976</v>
      </c>
      <c r="AD13" s="199">
        <v>99633.116347315634</v>
      </c>
      <c r="AE13" s="199">
        <v>102617.81544367716</v>
      </c>
      <c r="AF13" s="199">
        <v>98737.716647260138</v>
      </c>
      <c r="AG13" s="199">
        <v>86804.04306330657</v>
      </c>
      <c r="AH13" s="199">
        <v>64206.016303344775</v>
      </c>
      <c r="AI13" s="199">
        <v>64734.690490790643</v>
      </c>
      <c r="AJ13" s="199">
        <v>95487.705108822149</v>
      </c>
      <c r="AK13" s="199">
        <v>99633.11634731559</v>
      </c>
      <c r="AL13" s="199">
        <v>102617.81544367716</v>
      </c>
      <c r="AM13" s="199">
        <v>98737.716647260138</v>
      </c>
      <c r="AN13" s="199">
        <v>86804.043063306599</v>
      </c>
      <c r="AO13" s="199">
        <v>64206.016303344761</v>
      </c>
      <c r="AP13" s="199">
        <v>64734.690490790657</v>
      </c>
      <c r="AQ13" s="199">
        <v>95487.705108822134</v>
      </c>
      <c r="AR13" s="199">
        <v>99633.116347315619</v>
      </c>
      <c r="AS13" s="199">
        <v>102617.81544367713</v>
      </c>
      <c r="AT13" s="199">
        <v>98737.716647260153</v>
      </c>
      <c r="AU13" s="199">
        <v>86804.043063306584</v>
      </c>
      <c r="AV13" s="199">
        <v>64206.016303344775</v>
      </c>
      <c r="AW13" s="199">
        <v>64734.690490790643</v>
      </c>
      <c r="AX13" s="199">
        <v>95487.705108822134</v>
      </c>
      <c r="AY13" s="199">
        <v>99633.116347315605</v>
      </c>
      <c r="AZ13" s="199">
        <v>102617.81544367713</v>
      </c>
      <c r="BA13" s="199">
        <v>98737.716647260124</v>
      </c>
      <c r="BB13" s="199">
        <v>86804.043063306584</v>
      </c>
    </row>
    <row r="14" spans="1:54">
      <c r="A14" s="189" t="s">
        <v>505</v>
      </c>
      <c r="B14" s="189" t="s">
        <v>503</v>
      </c>
      <c r="C14" s="199">
        <v>0</v>
      </c>
      <c r="D14" s="199">
        <v>0</v>
      </c>
      <c r="E14" s="199">
        <v>0</v>
      </c>
      <c r="F14" s="199">
        <v>0</v>
      </c>
      <c r="G14" s="199">
        <v>0</v>
      </c>
      <c r="H14" s="199">
        <v>0</v>
      </c>
      <c r="I14" s="199">
        <v>0</v>
      </c>
      <c r="J14" s="199">
        <v>0</v>
      </c>
      <c r="K14" s="199">
        <v>0</v>
      </c>
      <c r="L14" s="199">
        <v>0</v>
      </c>
      <c r="M14" s="199">
        <v>0</v>
      </c>
      <c r="N14" s="199">
        <v>0</v>
      </c>
      <c r="O14" s="199">
        <v>0</v>
      </c>
      <c r="P14" s="199">
        <v>0</v>
      </c>
      <c r="Q14" s="199">
        <v>0</v>
      </c>
      <c r="R14" s="199">
        <v>0</v>
      </c>
      <c r="S14" s="199">
        <v>0</v>
      </c>
      <c r="T14" s="199">
        <v>0</v>
      </c>
      <c r="U14" s="199">
        <v>0</v>
      </c>
      <c r="V14" s="199">
        <v>0</v>
      </c>
      <c r="W14" s="199">
        <v>0</v>
      </c>
      <c r="X14" s="199">
        <v>0</v>
      </c>
      <c r="Y14" s="199">
        <v>0</v>
      </c>
      <c r="Z14" s="199">
        <v>0</v>
      </c>
      <c r="AA14" s="199">
        <v>0</v>
      </c>
      <c r="AB14" s="199">
        <v>0</v>
      </c>
      <c r="AC14" s="199">
        <v>0</v>
      </c>
      <c r="AD14" s="199">
        <v>0</v>
      </c>
      <c r="AE14" s="199">
        <v>0</v>
      </c>
      <c r="AF14" s="199">
        <v>0</v>
      </c>
      <c r="AG14" s="199">
        <v>0</v>
      </c>
      <c r="AH14" s="199">
        <v>0</v>
      </c>
      <c r="AI14" s="199">
        <v>0</v>
      </c>
      <c r="AJ14" s="199">
        <v>0</v>
      </c>
      <c r="AK14" s="199">
        <v>0</v>
      </c>
      <c r="AL14" s="199">
        <v>0</v>
      </c>
      <c r="AM14" s="199">
        <v>0</v>
      </c>
      <c r="AN14" s="199">
        <v>0</v>
      </c>
      <c r="AO14" s="199">
        <v>0</v>
      </c>
      <c r="AP14" s="199">
        <v>0</v>
      </c>
      <c r="AQ14" s="199">
        <v>0</v>
      </c>
      <c r="AR14" s="199">
        <v>0</v>
      </c>
      <c r="AS14" s="199">
        <v>0</v>
      </c>
      <c r="AT14" s="199">
        <v>0</v>
      </c>
      <c r="AU14" s="199">
        <v>0</v>
      </c>
      <c r="AV14" s="199">
        <v>0</v>
      </c>
      <c r="AW14" s="199">
        <v>0</v>
      </c>
      <c r="AX14" s="199">
        <v>0</v>
      </c>
      <c r="AY14" s="199">
        <v>0</v>
      </c>
      <c r="AZ14" s="199">
        <v>0</v>
      </c>
      <c r="BA14" s="199">
        <v>0</v>
      </c>
      <c r="BB14" s="199">
        <v>0</v>
      </c>
    </row>
    <row r="15" spans="1:54">
      <c r="A15" s="189" t="s">
        <v>458</v>
      </c>
      <c r="B15" s="189" t="s">
        <v>503</v>
      </c>
      <c r="C15" s="199">
        <v>132090</v>
      </c>
      <c r="D15" s="199">
        <v>130210</v>
      </c>
      <c r="E15" s="199">
        <v>130650</v>
      </c>
      <c r="F15" s="199">
        <v>130650</v>
      </c>
      <c r="G15" s="199">
        <v>130650</v>
      </c>
      <c r="H15" s="199">
        <v>130650</v>
      </c>
      <c r="I15" s="199">
        <v>130650</v>
      </c>
      <c r="J15" s="199">
        <v>130650</v>
      </c>
      <c r="K15" s="199">
        <v>130650</v>
      </c>
      <c r="L15" s="199">
        <v>130650</v>
      </c>
      <c r="M15" s="199">
        <v>130650</v>
      </c>
      <c r="N15" s="199">
        <v>130650</v>
      </c>
      <c r="O15" s="199">
        <v>130650</v>
      </c>
      <c r="P15" s="199">
        <v>130650</v>
      </c>
      <c r="Q15" s="199">
        <v>130650</v>
      </c>
      <c r="R15" s="199">
        <v>130650</v>
      </c>
      <c r="S15" s="199">
        <v>120650</v>
      </c>
      <c r="T15" s="199">
        <v>120650</v>
      </c>
      <c r="U15" s="199">
        <v>120650</v>
      </c>
      <c r="V15" s="199">
        <v>120650</v>
      </c>
      <c r="W15" s="199">
        <v>120650</v>
      </c>
      <c r="X15" s="199">
        <v>120650</v>
      </c>
      <c r="Y15" s="199">
        <v>120650</v>
      </c>
      <c r="Z15" s="199">
        <v>120650</v>
      </c>
      <c r="AA15" s="199">
        <v>120650</v>
      </c>
      <c r="AB15" s="199">
        <v>120650</v>
      </c>
      <c r="AC15" s="199">
        <v>120650</v>
      </c>
      <c r="AD15" s="199">
        <v>120650</v>
      </c>
      <c r="AE15" s="199">
        <v>120650</v>
      </c>
      <c r="AF15" s="199">
        <v>120650</v>
      </c>
      <c r="AG15" s="199">
        <v>120650</v>
      </c>
      <c r="AH15" s="199">
        <v>120650</v>
      </c>
      <c r="AI15" s="199">
        <v>120650</v>
      </c>
      <c r="AJ15" s="199">
        <v>120650</v>
      </c>
      <c r="AK15" s="199">
        <v>120650</v>
      </c>
      <c r="AL15" s="199">
        <v>120650</v>
      </c>
      <c r="AM15" s="199">
        <v>120650</v>
      </c>
      <c r="AN15" s="199">
        <v>120650</v>
      </c>
      <c r="AO15" s="199">
        <v>120650</v>
      </c>
      <c r="AP15" s="199">
        <v>120650</v>
      </c>
      <c r="AQ15" s="199">
        <v>120650</v>
      </c>
      <c r="AR15" s="199">
        <v>120650</v>
      </c>
      <c r="AS15" s="199">
        <v>120650</v>
      </c>
      <c r="AT15" s="199">
        <v>120650</v>
      </c>
      <c r="AU15" s="199">
        <v>120650</v>
      </c>
      <c r="AV15" s="199">
        <v>120650</v>
      </c>
      <c r="AW15" s="199">
        <v>120650</v>
      </c>
      <c r="AX15" s="199">
        <v>120650</v>
      </c>
      <c r="AY15" s="199">
        <v>120650</v>
      </c>
      <c r="AZ15" s="199">
        <v>120650</v>
      </c>
      <c r="BA15" s="199">
        <v>120650</v>
      </c>
      <c r="BB15" s="199">
        <v>120650</v>
      </c>
    </row>
    <row r="16" spans="1:54">
      <c r="A16" s="189" t="s">
        <v>75</v>
      </c>
      <c r="B16" s="189" t="s">
        <v>503</v>
      </c>
      <c r="C16" s="199">
        <v>0</v>
      </c>
      <c r="D16" s="199">
        <v>6040</v>
      </c>
      <c r="E16" s="199">
        <v>0</v>
      </c>
      <c r="F16" s="199">
        <v>0</v>
      </c>
      <c r="G16" s="199">
        <v>0</v>
      </c>
      <c r="H16" s="199">
        <v>0</v>
      </c>
      <c r="I16" s="199">
        <v>0</v>
      </c>
      <c r="J16" s="199">
        <v>0</v>
      </c>
      <c r="K16" s="199">
        <v>0</v>
      </c>
      <c r="L16" s="199">
        <v>0</v>
      </c>
      <c r="M16" s="199">
        <v>0</v>
      </c>
      <c r="N16" s="199">
        <v>0</v>
      </c>
      <c r="O16" s="199">
        <v>0</v>
      </c>
      <c r="P16" s="199">
        <v>0</v>
      </c>
      <c r="Q16" s="199">
        <v>0</v>
      </c>
      <c r="R16" s="199">
        <v>0</v>
      </c>
      <c r="S16" s="199">
        <v>0</v>
      </c>
      <c r="T16" s="199">
        <v>0</v>
      </c>
      <c r="U16" s="199">
        <v>0</v>
      </c>
      <c r="V16" s="199">
        <v>0</v>
      </c>
      <c r="W16" s="199">
        <v>0</v>
      </c>
      <c r="X16" s="199">
        <v>0</v>
      </c>
      <c r="Y16" s="199">
        <v>0</v>
      </c>
      <c r="Z16" s="199">
        <v>0</v>
      </c>
      <c r="AA16" s="199">
        <v>0</v>
      </c>
      <c r="AB16" s="199">
        <v>0</v>
      </c>
      <c r="AC16" s="199">
        <v>0</v>
      </c>
      <c r="AD16" s="199">
        <v>0</v>
      </c>
      <c r="AE16" s="199">
        <v>0</v>
      </c>
      <c r="AF16" s="199">
        <v>0</v>
      </c>
      <c r="AG16" s="199">
        <v>0</v>
      </c>
      <c r="AH16" s="199">
        <v>0</v>
      </c>
      <c r="AI16" s="199">
        <v>0</v>
      </c>
      <c r="AJ16" s="199">
        <v>0</v>
      </c>
      <c r="AK16" s="199">
        <v>0</v>
      </c>
      <c r="AL16" s="199">
        <v>0</v>
      </c>
      <c r="AM16" s="199">
        <v>0</v>
      </c>
      <c r="AN16" s="199">
        <v>0</v>
      </c>
      <c r="AO16" s="199">
        <v>0</v>
      </c>
      <c r="AP16" s="199">
        <v>0</v>
      </c>
      <c r="AQ16" s="199">
        <v>0</v>
      </c>
      <c r="AR16" s="199">
        <v>0</v>
      </c>
      <c r="AS16" s="199">
        <v>0</v>
      </c>
      <c r="AT16" s="199">
        <v>0</v>
      </c>
      <c r="AU16" s="199">
        <v>0</v>
      </c>
      <c r="AV16" s="199">
        <v>0</v>
      </c>
      <c r="AW16" s="199">
        <v>0</v>
      </c>
      <c r="AX16" s="199">
        <v>0</v>
      </c>
      <c r="AY16" s="199">
        <v>0</v>
      </c>
      <c r="AZ16" s="199">
        <v>0</v>
      </c>
      <c r="BA16" s="199">
        <v>0</v>
      </c>
      <c r="BB16" s="199">
        <v>0</v>
      </c>
    </row>
    <row r="17" spans="1:54">
      <c r="A17" s="189" t="s">
        <v>86</v>
      </c>
      <c r="B17" s="189" t="s">
        <v>503</v>
      </c>
      <c r="C17" s="199">
        <v>800</v>
      </c>
      <c r="D17" s="199">
        <v>0</v>
      </c>
      <c r="E17" s="199">
        <v>10000</v>
      </c>
      <c r="F17" s="199">
        <v>1000</v>
      </c>
      <c r="G17" s="199">
        <v>1000</v>
      </c>
      <c r="H17" s="199">
        <v>5000</v>
      </c>
      <c r="I17" s="199">
        <v>1000</v>
      </c>
      <c r="J17" s="199">
        <v>42000</v>
      </c>
      <c r="K17" s="199">
        <v>1000</v>
      </c>
      <c r="L17" s="199">
        <v>1000</v>
      </c>
      <c r="M17" s="199">
        <v>1000</v>
      </c>
      <c r="N17" s="199">
        <v>1000</v>
      </c>
      <c r="O17" s="199">
        <v>1000</v>
      </c>
      <c r="P17" s="199">
        <v>1000</v>
      </c>
      <c r="Q17" s="199">
        <v>1000</v>
      </c>
      <c r="R17" s="199">
        <v>1000</v>
      </c>
      <c r="S17" s="199">
        <v>1000</v>
      </c>
      <c r="T17" s="199">
        <v>1000</v>
      </c>
      <c r="U17" s="199">
        <v>1000</v>
      </c>
      <c r="V17" s="199">
        <v>1000</v>
      </c>
      <c r="W17" s="199">
        <v>1000</v>
      </c>
      <c r="X17" s="199">
        <v>1000</v>
      </c>
      <c r="Y17" s="199">
        <v>1000</v>
      </c>
      <c r="Z17" s="199">
        <v>1000</v>
      </c>
      <c r="AA17" s="199">
        <v>1000</v>
      </c>
      <c r="AB17" s="199">
        <v>1000</v>
      </c>
      <c r="AC17" s="199">
        <v>1000</v>
      </c>
      <c r="AD17" s="199">
        <v>1000</v>
      </c>
      <c r="AE17" s="199">
        <v>1000</v>
      </c>
      <c r="AF17" s="199">
        <v>1000</v>
      </c>
      <c r="AG17" s="199">
        <v>1000</v>
      </c>
      <c r="AH17" s="199">
        <v>1000</v>
      </c>
      <c r="AI17" s="199">
        <v>1000</v>
      </c>
      <c r="AJ17" s="199">
        <v>1000</v>
      </c>
      <c r="AK17" s="199">
        <v>1000</v>
      </c>
      <c r="AL17" s="199">
        <v>1000</v>
      </c>
      <c r="AM17" s="199">
        <v>1000</v>
      </c>
      <c r="AN17" s="199">
        <v>1000</v>
      </c>
      <c r="AO17" s="199">
        <v>1000</v>
      </c>
      <c r="AP17" s="199">
        <v>1000</v>
      </c>
      <c r="AQ17" s="199">
        <v>1000</v>
      </c>
      <c r="AR17" s="199">
        <v>1000</v>
      </c>
      <c r="AS17" s="199">
        <v>1000</v>
      </c>
      <c r="AT17" s="199">
        <v>1000</v>
      </c>
      <c r="AU17" s="199">
        <v>1000</v>
      </c>
      <c r="AV17" s="199">
        <v>1000</v>
      </c>
      <c r="AW17" s="199">
        <v>1000</v>
      </c>
      <c r="AX17" s="199">
        <v>1000</v>
      </c>
      <c r="AY17" s="199">
        <v>1000</v>
      </c>
      <c r="AZ17" s="199">
        <v>1000</v>
      </c>
      <c r="BA17" s="199">
        <v>1000</v>
      </c>
      <c r="BB17" s="199">
        <v>1000</v>
      </c>
    </row>
    <row r="18" spans="1:54">
      <c r="A18" s="189" t="s">
        <v>73</v>
      </c>
      <c r="B18" s="189" t="s">
        <v>503</v>
      </c>
      <c r="C18" s="199">
        <v>27806.48</v>
      </c>
      <c r="D18" s="199">
        <v>36559.500000000015</v>
      </c>
      <c r="E18" s="199">
        <v>31916.999999999993</v>
      </c>
      <c r="F18" s="199">
        <v>24241.25</v>
      </c>
      <c r="G18" s="199">
        <v>24191.249999999993</v>
      </c>
      <c r="H18" s="199">
        <v>37720</v>
      </c>
      <c r="I18" s="199">
        <v>37719.999999999993</v>
      </c>
      <c r="J18" s="199">
        <v>37644.999999999985</v>
      </c>
      <c r="K18" s="199">
        <v>35259.5</v>
      </c>
      <c r="L18" s="199">
        <v>31616.999999999989</v>
      </c>
      <c r="M18" s="199">
        <v>24011.250000000007</v>
      </c>
      <c r="N18" s="199">
        <v>24011.250000000011</v>
      </c>
      <c r="O18" s="199">
        <v>36790.000000000015</v>
      </c>
      <c r="P18" s="199">
        <v>36769.999999999985</v>
      </c>
      <c r="Q18" s="199">
        <v>36769.999999999985</v>
      </c>
      <c r="R18" s="199">
        <v>34584.500000000007</v>
      </c>
      <c r="S18" s="199">
        <v>30742</v>
      </c>
      <c r="T18" s="199">
        <v>23726.249999999985</v>
      </c>
      <c r="U18" s="199">
        <v>23726.25</v>
      </c>
      <c r="V18" s="199">
        <v>36484.999999999993</v>
      </c>
      <c r="W18" s="199">
        <v>36485</v>
      </c>
      <c r="X18" s="199">
        <v>36484.999999999993</v>
      </c>
      <c r="Y18" s="199">
        <v>34299.499999999971</v>
      </c>
      <c r="Z18" s="199">
        <v>30656.999999999993</v>
      </c>
      <c r="AA18" s="199">
        <v>23676.25</v>
      </c>
      <c r="AB18" s="199">
        <v>23676.249999999993</v>
      </c>
      <c r="AC18" s="199">
        <v>36450.000000000007</v>
      </c>
      <c r="AD18" s="199">
        <v>36450.000000000015</v>
      </c>
      <c r="AE18" s="199">
        <v>36450</v>
      </c>
      <c r="AF18" s="199">
        <v>34264.5</v>
      </c>
      <c r="AG18" s="199">
        <v>30621.999999999978</v>
      </c>
      <c r="AH18" s="199">
        <v>23676.250000000007</v>
      </c>
      <c r="AI18" s="199">
        <v>23676.249999999985</v>
      </c>
      <c r="AJ18" s="199">
        <v>36425.000000000007</v>
      </c>
      <c r="AK18" s="199">
        <v>36449.999999999971</v>
      </c>
      <c r="AL18" s="199">
        <v>36450</v>
      </c>
      <c r="AM18" s="199">
        <v>34264.5</v>
      </c>
      <c r="AN18" s="199">
        <v>30622</v>
      </c>
      <c r="AO18" s="199">
        <v>23676.249999999993</v>
      </c>
      <c r="AP18" s="199">
        <v>23676.25</v>
      </c>
      <c r="AQ18" s="199">
        <v>36425</v>
      </c>
      <c r="AR18" s="199">
        <v>36450</v>
      </c>
      <c r="AS18" s="199">
        <v>36449.999999999978</v>
      </c>
      <c r="AT18" s="199">
        <v>34264.5</v>
      </c>
      <c r="AU18" s="199">
        <v>30621.999999999982</v>
      </c>
      <c r="AV18" s="199">
        <v>23676.25</v>
      </c>
      <c r="AW18" s="199">
        <v>23676.249999999985</v>
      </c>
      <c r="AX18" s="199">
        <v>36424.999999999993</v>
      </c>
      <c r="AY18" s="199">
        <v>36449.999999999985</v>
      </c>
      <c r="AZ18" s="199">
        <v>36449.999999999985</v>
      </c>
      <c r="BA18" s="199">
        <v>34264.5</v>
      </c>
      <c r="BB18" s="199">
        <v>30621.999999999978</v>
      </c>
    </row>
    <row r="19" spans="1:54">
      <c r="A19" s="189" t="s">
        <v>506</v>
      </c>
      <c r="B19" s="189" t="s">
        <v>503</v>
      </c>
      <c r="C19" s="199">
        <v>0</v>
      </c>
      <c r="D19" s="199">
        <v>0</v>
      </c>
      <c r="E19" s="199">
        <v>0</v>
      </c>
      <c r="F19" s="199">
        <v>0</v>
      </c>
      <c r="G19" s="199">
        <v>0</v>
      </c>
      <c r="H19" s="199">
        <v>0</v>
      </c>
      <c r="I19" s="199">
        <v>0</v>
      </c>
      <c r="J19" s="199">
        <v>0</v>
      </c>
      <c r="K19" s="199">
        <v>0</v>
      </c>
      <c r="L19" s="199">
        <v>0</v>
      </c>
      <c r="M19" s="199">
        <v>0</v>
      </c>
      <c r="N19" s="199">
        <v>0</v>
      </c>
      <c r="O19" s="199">
        <v>0</v>
      </c>
      <c r="P19" s="199">
        <v>0</v>
      </c>
      <c r="Q19" s="199">
        <v>0</v>
      </c>
      <c r="R19" s="199">
        <v>0</v>
      </c>
      <c r="S19" s="199">
        <v>0</v>
      </c>
      <c r="T19" s="199">
        <v>0</v>
      </c>
      <c r="U19" s="199">
        <v>0</v>
      </c>
      <c r="V19" s="199">
        <v>0</v>
      </c>
      <c r="W19" s="199">
        <v>0</v>
      </c>
      <c r="X19" s="199">
        <v>0</v>
      </c>
      <c r="Y19" s="199">
        <v>0</v>
      </c>
      <c r="Z19" s="199">
        <v>0</v>
      </c>
      <c r="AA19" s="199">
        <v>0</v>
      </c>
      <c r="AB19" s="199">
        <v>0</v>
      </c>
      <c r="AC19" s="199">
        <v>0</v>
      </c>
      <c r="AD19" s="199">
        <v>0</v>
      </c>
      <c r="AE19" s="199">
        <v>0</v>
      </c>
      <c r="AF19" s="199">
        <v>0</v>
      </c>
      <c r="AG19" s="199">
        <v>0</v>
      </c>
      <c r="AH19" s="199">
        <v>0</v>
      </c>
      <c r="AI19" s="199">
        <v>0</v>
      </c>
      <c r="AJ19" s="199">
        <v>0</v>
      </c>
      <c r="AK19" s="199">
        <v>0</v>
      </c>
      <c r="AL19" s="199">
        <v>0</v>
      </c>
      <c r="AM19" s="199">
        <v>0</v>
      </c>
      <c r="AN19" s="199">
        <v>0</v>
      </c>
      <c r="AO19" s="199">
        <v>0</v>
      </c>
      <c r="AP19" s="199">
        <v>0</v>
      </c>
      <c r="AQ19" s="199">
        <v>0</v>
      </c>
      <c r="AR19" s="199">
        <v>0</v>
      </c>
      <c r="AS19" s="199">
        <v>0</v>
      </c>
      <c r="AT19" s="199">
        <v>0</v>
      </c>
      <c r="AU19" s="199">
        <v>0</v>
      </c>
      <c r="AV19" s="199">
        <v>0</v>
      </c>
      <c r="AW19" s="199">
        <v>0</v>
      </c>
      <c r="AX19" s="199">
        <v>0</v>
      </c>
      <c r="AY19" s="199">
        <v>0</v>
      </c>
      <c r="AZ19" s="199">
        <v>0</v>
      </c>
      <c r="BA19" s="199">
        <v>0</v>
      </c>
      <c r="BB19" s="199">
        <v>0</v>
      </c>
    </row>
    <row r="20" spans="1:54">
      <c r="A20" s="189"/>
      <c r="B20" s="189"/>
      <c r="C20" s="199">
        <v>0</v>
      </c>
      <c r="D20" s="199">
        <v>0</v>
      </c>
      <c r="E20" s="199">
        <v>0</v>
      </c>
      <c r="F20" s="199">
        <v>0</v>
      </c>
      <c r="G20" s="199">
        <v>0</v>
      </c>
      <c r="H20" s="199">
        <v>0</v>
      </c>
      <c r="I20" s="199">
        <v>0</v>
      </c>
      <c r="J20" s="199">
        <v>0</v>
      </c>
      <c r="K20" s="199">
        <v>0</v>
      </c>
      <c r="L20" s="199">
        <v>4000</v>
      </c>
      <c r="M20" s="199">
        <v>0</v>
      </c>
      <c r="N20" s="199">
        <v>0</v>
      </c>
      <c r="O20" s="199">
        <v>0</v>
      </c>
      <c r="P20" s="199">
        <v>0</v>
      </c>
      <c r="Q20" s="199">
        <v>0</v>
      </c>
      <c r="R20" s="199">
        <v>0</v>
      </c>
      <c r="S20" s="199">
        <v>0</v>
      </c>
      <c r="T20" s="199">
        <v>0</v>
      </c>
      <c r="U20" s="199">
        <v>0</v>
      </c>
      <c r="V20" s="199">
        <v>0</v>
      </c>
      <c r="W20" s="199">
        <v>0</v>
      </c>
      <c r="X20" s="199">
        <v>0</v>
      </c>
      <c r="Y20" s="199">
        <v>0</v>
      </c>
      <c r="Z20" s="199">
        <v>0</v>
      </c>
      <c r="AA20" s="199">
        <v>0</v>
      </c>
      <c r="AB20" s="199">
        <v>0</v>
      </c>
      <c r="AC20" s="199">
        <v>0</v>
      </c>
      <c r="AD20" s="199">
        <v>0</v>
      </c>
      <c r="AE20" s="199">
        <v>0</v>
      </c>
      <c r="AF20" s="199">
        <v>0</v>
      </c>
      <c r="AG20" s="199">
        <v>0</v>
      </c>
      <c r="AH20" s="199">
        <v>0</v>
      </c>
      <c r="AI20" s="199">
        <v>0</v>
      </c>
      <c r="AJ20" s="199">
        <v>0</v>
      </c>
      <c r="AK20" s="199">
        <v>0</v>
      </c>
      <c r="AL20" s="199">
        <v>0</v>
      </c>
      <c r="AM20" s="199">
        <v>0</v>
      </c>
      <c r="AN20" s="199">
        <v>0</v>
      </c>
      <c r="AO20" s="199">
        <v>0</v>
      </c>
      <c r="AP20" s="199">
        <v>0</v>
      </c>
      <c r="AQ20" s="199">
        <v>0</v>
      </c>
      <c r="AR20" s="199">
        <v>0</v>
      </c>
      <c r="AS20" s="199">
        <v>0</v>
      </c>
      <c r="AT20" s="199">
        <v>0</v>
      </c>
      <c r="AU20" s="199">
        <v>0</v>
      </c>
      <c r="AV20" s="199">
        <v>0</v>
      </c>
      <c r="AW20" s="199">
        <v>0</v>
      </c>
      <c r="AX20" s="199">
        <v>0</v>
      </c>
      <c r="AY20" s="199">
        <v>0</v>
      </c>
      <c r="AZ20" s="199">
        <v>0</v>
      </c>
      <c r="BA20" s="199">
        <v>0</v>
      </c>
      <c r="BB20" s="199">
        <v>0</v>
      </c>
    </row>
    <row r="21" spans="1:54">
      <c r="A21" s="189"/>
      <c r="B21" s="189"/>
      <c r="C21" s="199"/>
      <c r="D21" s="199"/>
      <c r="E21" s="199"/>
      <c r="F21" s="199"/>
      <c r="G21" s="199"/>
      <c r="H21" s="199"/>
      <c r="I21" s="199"/>
      <c r="J21" s="199"/>
      <c r="K21" s="199"/>
      <c r="L21" s="199"/>
      <c r="M21" s="199"/>
      <c r="N21" s="199"/>
      <c r="O21" s="199"/>
      <c r="P21" s="199"/>
      <c r="Q21" s="199"/>
      <c r="R21" s="199"/>
      <c r="S21" s="199"/>
      <c r="T21" s="199"/>
      <c r="U21" s="199"/>
      <c r="V21" s="199"/>
      <c r="W21" s="199"/>
      <c r="X21" s="199"/>
      <c r="Y21" s="199"/>
      <c r="Z21" s="199"/>
      <c r="AA21" s="199"/>
      <c r="AB21" s="199"/>
      <c r="AC21" s="199"/>
      <c r="AD21" s="199"/>
      <c r="AE21" s="199"/>
      <c r="AF21" s="199"/>
      <c r="AG21" s="199"/>
      <c r="AH21" s="199"/>
      <c r="AI21" s="199"/>
      <c r="AJ21" s="199"/>
      <c r="AK21" s="199"/>
      <c r="AL21" s="199"/>
      <c r="AM21" s="199"/>
      <c r="AN21" s="199"/>
      <c r="AO21" s="199"/>
      <c r="AP21" s="199"/>
      <c r="AQ21" s="199"/>
      <c r="AR21" s="199"/>
      <c r="AS21" s="199"/>
      <c r="AT21" s="199"/>
      <c r="AU21" s="199"/>
      <c r="AV21" s="199"/>
      <c r="AW21" s="199"/>
      <c r="AX21" s="199"/>
      <c r="AY21" s="199"/>
      <c r="AZ21" s="199"/>
      <c r="BA21" s="199"/>
      <c r="BB21" s="199"/>
    </row>
    <row r="22" spans="1:54">
      <c r="A22" s="200" t="s">
        <v>163</v>
      </c>
      <c r="B22" s="190"/>
      <c r="C22" s="201">
        <v>277851.16691987077</v>
      </c>
      <c r="D22" s="202">
        <v>311498.59542033734</v>
      </c>
      <c r="E22" s="202">
        <v>295795.69055399363</v>
      </c>
      <c r="F22" s="202">
        <v>250377.06186331587</v>
      </c>
      <c r="G22" s="202">
        <v>245883.26987078393</v>
      </c>
      <c r="H22" s="202">
        <v>302668.10700613313</v>
      </c>
      <c r="I22" s="202">
        <v>305863.84064496809</v>
      </c>
      <c r="J22" s="203">
        <v>352962.40735099372</v>
      </c>
      <c r="K22" s="203">
        <v>305782.30198670714</v>
      </c>
      <c r="L22" s="203">
        <v>290771.52001618751</v>
      </c>
      <c r="M22" s="203">
        <v>250354.41713922247</v>
      </c>
      <c r="N22" s="203">
        <v>246215.16523021861</v>
      </c>
      <c r="O22" s="203">
        <v>298643.20719779277</v>
      </c>
      <c r="P22" s="203">
        <v>306176.53411586717</v>
      </c>
      <c r="Q22" s="203">
        <v>323291.04008970095</v>
      </c>
      <c r="R22" s="203">
        <v>316771.25556430011</v>
      </c>
      <c r="S22" s="203">
        <v>297724.40408216068</v>
      </c>
      <c r="T22" s="203">
        <v>262105.02853294602</v>
      </c>
      <c r="U22" s="203">
        <v>258279.48207453531</v>
      </c>
      <c r="V22" s="203">
        <v>309645.35422987788</v>
      </c>
      <c r="W22" s="203">
        <v>316104.5291370934</v>
      </c>
      <c r="X22" s="203">
        <v>331046.97428558441</v>
      </c>
      <c r="Y22" s="203">
        <v>324450.76736221439</v>
      </c>
      <c r="Z22" s="203">
        <v>305691.04819061153</v>
      </c>
      <c r="AA22" s="203">
        <v>270237.88599908247</v>
      </c>
      <c r="AB22" s="203">
        <v>266635.23656562128</v>
      </c>
      <c r="AC22" s="203">
        <v>317263.8198655133</v>
      </c>
      <c r="AD22" s="203">
        <v>324645.80587409169</v>
      </c>
      <c r="AE22" s="203">
        <v>330499.6982883563</v>
      </c>
      <c r="AF22" s="203">
        <v>323889.19038073748</v>
      </c>
      <c r="AG22" s="203">
        <v>305161.66221254179</v>
      </c>
      <c r="AH22" s="203">
        <v>269794.4260508584</v>
      </c>
      <c r="AI22" s="203">
        <v>266326.5190366733</v>
      </c>
      <c r="AJ22" s="203">
        <v>317350.04128020798</v>
      </c>
      <c r="AK22" s="203">
        <v>324559.70967958192</v>
      </c>
      <c r="AL22" s="203">
        <v>330400.29164801701</v>
      </c>
      <c r="AM22" s="203">
        <v>323788.54685886658</v>
      </c>
      <c r="AN22" s="203">
        <v>305069.21532108984</v>
      </c>
      <c r="AO22" s="203">
        <v>269716.93455071142</v>
      </c>
      <c r="AP22" s="203">
        <v>266266.58152990584</v>
      </c>
      <c r="AQ22" s="203">
        <v>317313.19552983559</v>
      </c>
      <c r="AR22" s="203">
        <v>324515.63662763051</v>
      </c>
      <c r="AS22" s="203">
        <v>330349.40491546231</v>
      </c>
      <c r="AT22" s="203">
        <v>323737.02696076594</v>
      </c>
      <c r="AU22" s="203">
        <v>305021.89131713222</v>
      </c>
      <c r="AV22" s="203">
        <v>269677.26628277905</v>
      </c>
      <c r="AW22" s="203">
        <v>266235.89923477487</v>
      </c>
      <c r="AX22" s="203">
        <v>316515.44219037716</v>
      </c>
      <c r="AY22" s="203">
        <v>323561.40380514762</v>
      </c>
      <c r="AZ22" s="203">
        <v>329247.64798503474</v>
      </c>
      <c r="BA22" s="203">
        <v>322621.56126002973</v>
      </c>
      <c r="BB22" s="203">
        <v>303997.27160353906</v>
      </c>
    </row>
    <row r="23" spans="1:54">
      <c r="A23" s="190"/>
      <c r="B23" s="190"/>
      <c r="C23" s="197"/>
      <c r="D23" s="197"/>
      <c r="E23" s="197"/>
      <c r="F23" s="197"/>
      <c r="G23" s="197"/>
      <c r="H23" s="197"/>
      <c r="I23" s="197"/>
      <c r="J23" s="189"/>
      <c r="K23" s="189"/>
      <c r="L23" s="189"/>
      <c r="M23" s="189"/>
      <c r="N23" s="189"/>
      <c r="O23" s="189"/>
      <c r="P23" s="189"/>
      <c r="Q23" s="189"/>
      <c r="R23" s="189"/>
      <c r="S23" s="189"/>
      <c r="T23" s="189"/>
      <c r="U23" s="189"/>
      <c r="V23" s="189"/>
      <c r="W23" s="189"/>
      <c r="X23" s="189"/>
      <c r="Y23" s="189"/>
      <c r="Z23" s="189"/>
      <c r="AA23" s="189"/>
      <c r="AB23" s="189"/>
      <c r="AC23" s="189"/>
      <c r="AD23" s="189"/>
      <c r="AE23" s="189"/>
      <c r="AF23" s="189"/>
      <c r="AG23" s="189"/>
      <c r="AH23" s="189"/>
      <c r="AI23" s="189"/>
      <c r="AJ23" s="189"/>
      <c r="AK23" s="189"/>
      <c r="AL23" s="189"/>
      <c r="AM23" s="189"/>
      <c r="AN23" s="189"/>
      <c r="AO23" s="189"/>
      <c r="AP23" s="189"/>
      <c r="AQ23" s="189"/>
      <c r="AR23" s="189"/>
      <c r="AS23" s="189"/>
      <c r="AT23" s="189"/>
      <c r="AU23" s="189"/>
      <c r="AV23" s="189"/>
      <c r="AW23" s="189"/>
      <c r="AX23" s="189"/>
      <c r="AY23" s="189"/>
      <c r="AZ23" s="189"/>
      <c r="BA23" s="189"/>
      <c r="BB23" s="189"/>
    </row>
    <row r="24" spans="1:54">
      <c r="A24" s="190"/>
      <c r="B24" s="190"/>
      <c r="C24" s="197">
        <v>0</v>
      </c>
      <c r="D24" s="197">
        <v>0</v>
      </c>
      <c r="E24" s="197">
        <v>0</v>
      </c>
      <c r="F24" s="197">
        <v>0</v>
      </c>
      <c r="G24" s="197">
        <v>0</v>
      </c>
      <c r="H24" s="197">
        <v>0</v>
      </c>
      <c r="I24" s="197">
        <v>0</v>
      </c>
      <c r="J24" s="197">
        <v>0</v>
      </c>
      <c r="K24" s="197">
        <v>0</v>
      </c>
      <c r="L24" s="197">
        <v>0</v>
      </c>
      <c r="M24" s="197">
        <v>0</v>
      </c>
      <c r="N24" s="197">
        <v>0</v>
      </c>
      <c r="O24" s="197">
        <v>0</v>
      </c>
      <c r="P24" s="197">
        <v>0</v>
      </c>
      <c r="Q24" s="197">
        <v>0</v>
      </c>
      <c r="R24" s="197">
        <v>0</v>
      </c>
      <c r="S24" s="197">
        <v>0</v>
      </c>
      <c r="T24" s="197">
        <v>0</v>
      </c>
      <c r="U24" s="197">
        <v>0</v>
      </c>
      <c r="V24" s="197">
        <v>0</v>
      </c>
      <c r="W24" s="197">
        <v>0</v>
      </c>
      <c r="X24" s="197">
        <v>0</v>
      </c>
      <c r="Y24" s="197">
        <v>0</v>
      </c>
      <c r="Z24" s="197">
        <v>0</v>
      </c>
      <c r="AA24" s="197">
        <v>0</v>
      </c>
      <c r="AB24" s="197">
        <v>0</v>
      </c>
      <c r="AC24" s="197">
        <v>0</v>
      </c>
      <c r="AD24" s="197">
        <v>0</v>
      </c>
      <c r="AE24" s="197">
        <v>0</v>
      </c>
      <c r="AF24" s="197">
        <v>0</v>
      </c>
      <c r="AG24" s="197">
        <v>0</v>
      </c>
      <c r="AH24" s="197">
        <v>0</v>
      </c>
      <c r="AI24" s="197">
        <v>0</v>
      </c>
      <c r="AJ24" s="197">
        <v>0</v>
      </c>
      <c r="AK24" s="197">
        <v>0</v>
      </c>
      <c r="AL24" s="197">
        <v>0</v>
      </c>
      <c r="AM24" s="197">
        <v>0</v>
      </c>
      <c r="AN24" s="197">
        <v>0</v>
      </c>
      <c r="AO24" s="197">
        <v>0</v>
      </c>
      <c r="AP24" s="197">
        <v>0</v>
      </c>
      <c r="AQ24" s="197">
        <v>0</v>
      </c>
      <c r="AR24" s="197">
        <v>0</v>
      </c>
      <c r="AS24" s="197">
        <v>0</v>
      </c>
      <c r="AT24" s="197">
        <v>0</v>
      </c>
      <c r="AU24" s="197">
        <v>0</v>
      </c>
      <c r="AV24" s="197">
        <v>0</v>
      </c>
      <c r="AW24" s="197">
        <v>0</v>
      </c>
      <c r="AX24" s="197">
        <v>0</v>
      </c>
      <c r="AY24" s="197">
        <v>0</v>
      </c>
      <c r="AZ24" s="197">
        <v>0</v>
      </c>
      <c r="BA24" s="197">
        <v>0</v>
      </c>
      <c r="BB24" s="197">
        <v>0</v>
      </c>
    </row>
    <row r="25" spans="1:54">
      <c r="A25" s="191" t="s">
        <v>20</v>
      </c>
      <c r="B25" s="191"/>
      <c r="C25" s="193">
        <v>44132</v>
      </c>
      <c r="D25" s="194">
        <v>44133</v>
      </c>
      <c r="E25" s="193">
        <v>44134</v>
      </c>
      <c r="F25" s="193">
        <v>44135</v>
      </c>
      <c r="G25" s="193">
        <v>44136</v>
      </c>
      <c r="H25" s="193">
        <v>44137</v>
      </c>
      <c r="I25" s="193">
        <v>44138</v>
      </c>
      <c r="J25" s="193">
        <v>44139</v>
      </c>
      <c r="K25" s="193">
        <v>44140</v>
      </c>
      <c r="L25" s="193">
        <v>44141</v>
      </c>
      <c r="M25" s="193">
        <v>44142</v>
      </c>
      <c r="N25" s="193">
        <v>44143</v>
      </c>
      <c r="O25" s="193">
        <v>44144</v>
      </c>
      <c r="P25" s="193">
        <v>44145</v>
      </c>
      <c r="Q25" s="193">
        <v>44146</v>
      </c>
      <c r="R25" s="193">
        <v>44147</v>
      </c>
      <c r="S25" s="193">
        <v>44148</v>
      </c>
      <c r="T25" s="193">
        <v>44149</v>
      </c>
      <c r="U25" s="193">
        <v>44150</v>
      </c>
      <c r="V25" s="193">
        <v>44151</v>
      </c>
      <c r="W25" s="193">
        <v>44152</v>
      </c>
      <c r="X25" s="193">
        <v>44153</v>
      </c>
      <c r="Y25" s="193">
        <v>44154</v>
      </c>
      <c r="Z25" s="193">
        <v>44155</v>
      </c>
      <c r="AA25" s="193">
        <v>44156</v>
      </c>
      <c r="AB25" s="193">
        <v>44157</v>
      </c>
      <c r="AC25" s="193">
        <v>44158</v>
      </c>
      <c r="AD25" s="193">
        <v>44159</v>
      </c>
      <c r="AE25" s="193">
        <v>44160</v>
      </c>
      <c r="AF25" s="193">
        <v>44161</v>
      </c>
      <c r="AG25" s="193">
        <v>44162</v>
      </c>
      <c r="AH25" s="193">
        <v>44163</v>
      </c>
      <c r="AI25" s="193">
        <v>44164</v>
      </c>
      <c r="AJ25" s="193">
        <v>44165</v>
      </c>
      <c r="AK25" s="193">
        <v>44166</v>
      </c>
      <c r="AL25" s="193">
        <v>44167</v>
      </c>
      <c r="AM25" s="193">
        <v>44168</v>
      </c>
      <c r="AN25" s="193">
        <v>44169</v>
      </c>
      <c r="AO25" s="193">
        <v>44170</v>
      </c>
      <c r="AP25" s="193">
        <v>44171</v>
      </c>
      <c r="AQ25" s="193">
        <v>44172</v>
      </c>
      <c r="AR25" s="193">
        <v>44173</v>
      </c>
      <c r="AS25" s="193">
        <v>44174</v>
      </c>
      <c r="AT25" s="193">
        <v>44175</v>
      </c>
      <c r="AU25" s="193">
        <v>44176</v>
      </c>
      <c r="AV25" s="193">
        <v>44177</v>
      </c>
      <c r="AW25" s="193">
        <v>44178</v>
      </c>
      <c r="AX25" s="193">
        <v>44179</v>
      </c>
      <c r="AY25" s="193">
        <v>44180</v>
      </c>
      <c r="AZ25" s="193">
        <v>44181</v>
      </c>
      <c r="BA25" s="193">
        <v>44182</v>
      </c>
      <c r="BB25" s="193">
        <v>44183</v>
      </c>
    </row>
    <row r="26" spans="1:54">
      <c r="A26" s="192" t="s">
        <v>157</v>
      </c>
      <c r="B26" s="192"/>
      <c r="C26" s="195" t="s">
        <v>162</v>
      </c>
      <c r="D26" s="196" t="s">
        <v>158</v>
      </c>
      <c r="E26" s="195" t="s">
        <v>159</v>
      </c>
      <c r="F26" s="195" t="s">
        <v>160</v>
      </c>
      <c r="G26" s="195" t="s">
        <v>160</v>
      </c>
      <c r="H26" s="195" t="s">
        <v>161</v>
      </c>
      <c r="I26" s="195" t="s">
        <v>158</v>
      </c>
      <c r="J26" s="195" t="s">
        <v>162</v>
      </c>
      <c r="K26" s="195" t="s">
        <v>158</v>
      </c>
      <c r="L26" s="195" t="s">
        <v>159</v>
      </c>
      <c r="M26" s="195" t="s">
        <v>160</v>
      </c>
      <c r="N26" s="195" t="s">
        <v>160</v>
      </c>
      <c r="O26" s="195" t="s">
        <v>161</v>
      </c>
      <c r="P26" s="195" t="s">
        <v>158</v>
      </c>
      <c r="Q26" s="195" t="s">
        <v>162</v>
      </c>
      <c r="R26" s="195" t="s">
        <v>158</v>
      </c>
      <c r="S26" s="195" t="s">
        <v>159</v>
      </c>
      <c r="T26" s="195" t="s">
        <v>160</v>
      </c>
      <c r="U26" s="195" t="s">
        <v>160</v>
      </c>
      <c r="V26" s="195" t="s">
        <v>161</v>
      </c>
      <c r="W26" s="195" t="s">
        <v>158</v>
      </c>
      <c r="X26" s="195" t="s">
        <v>162</v>
      </c>
      <c r="Y26" s="195" t="s">
        <v>158</v>
      </c>
      <c r="Z26" s="195" t="s">
        <v>159</v>
      </c>
      <c r="AA26" s="195" t="s">
        <v>160</v>
      </c>
      <c r="AB26" s="195" t="s">
        <v>160</v>
      </c>
      <c r="AC26" s="195" t="s">
        <v>161</v>
      </c>
      <c r="AD26" s="195" t="s">
        <v>158</v>
      </c>
      <c r="AE26" s="195" t="s">
        <v>162</v>
      </c>
      <c r="AF26" s="195" t="s">
        <v>158</v>
      </c>
      <c r="AG26" s="195" t="s">
        <v>159</v>
      </c>
      <c r="AH26" s="195" t="s">
        <v>160</v>
      </c>
      <c r="AI26" s="195" t="s">
        <v>160</v>
      </c>
      <c r="AJ26" s="195" t="s">
        <v>161</v>
      </c>
      <c r="AK26" s="195" t="s">
        <v>158</v>
      </c>
      <c r="AL26" s="195" t="s">
        <v>162</v>
      </c>
      <c r="AM26" s="195" t="s">
        <v>158</v>
      </c>
      <c r="AN26" s="195" t="s">
        <v>159</v>
      </c>
      <c r="AO26" s="195" t="s">
        <v>160</v>
      </c>
      <c r="AP26" s="195" t="s">
        <v>160</v>
      </c>
      <c r="AQ26" s="195" t="s">
        <v>161</v>
      </c>
      <c r="AR26" s="195" t="s">
        <v>158</v>
      </c>
      <c r="AS26" s="195" t="s">
        <v>162</v>
      </c>
      <c r="AT26" s="195" t="s">
        <v>158</v>
      </c>
      <c r="AU26" s="195" t="s">
        <v>159</v>
      </c>
      <c r="AV26" s="195" t="s">
        <v>160</v>
      </c>
      <c r="AW26" s="195" t="s">
        <v>160</v>
      </c>
      <c r="AX26" s="195" t="s">
        <v>161</v>
      </c>
      <c r="AY26" s="195" t="s">
        <v>158</v>
      </c>
      <c r="AZ26" s="195" t="s">
        <v>162</v>
      </c>
      <c r="BA26" s="195" t="s">
        <v>158</v>
      </c>
      <c r="BB26" s="195" t="s">
        <v>159</v>
      </c>
    </row>
    <row r="27" spans="1:54">
      <c r="A27" s="190"/>
      <c r="B27" s="190"/>
      <c r="C27" s="197"/>
      <c r="D27" s="197"/>
      <c r="E27" s="197"/>
      <c r="F27" s="197"/>
      <c r="G27" s="197"/>
      <c r="H27" s="197"/>
      <c r="I27" s="197"/>
      <c r="J27" s="189"/>
      <c r="K27" s="189"/>
      <c r="L27" s="189"/>
      <c r="M27" s="189"/>
      <c r="N27" s="189"/>
      <c r="O27" s="189"/>
      <c r="P27" s="189"/>
      <c r="Q27" s="189"/>
      <c r="R27" s="189"/>
      <c r="S27" s="189"/>
      <c r="T27" s="189"/>
      <c r="U27" s="189"/>
      <c r="V27" s="189"/>
      <c r="W27" s="189"/>
      <c r="X27" s="189"/>
      <c r="Y27" s="189"/>
      <c r="Z27" s="189"/>
      <c r="AA27" s="189"/>
      <c r="AB27" s="189"/>
      <c r="AC27" s="189"/>
      <c r="AD27" s="189"/>
      <c r="AE27" s="189"/>
      <c r="AF27" s="189"/>
      <c r="AG27" s="189"/>
      <c r="AH27" s="189"/>
      <c r="AI27" s="189"/>
      <c r="AJ27" s="189"/>
      <c r="AK27" s="189"/>
      <c r="AL27" s="189"/>
      <c r="AM27" s="189"/>
      <c r="AN27" s="189"/>
      <c r="AO27" s="189"/>
      <c r="AP27" s="189"/>
      <c r="AQ27" s="189"/>
      <c r="AR27" s="189"/>
      <c r="AS27" s="189"/>
      <c r="AT27" s="189"/>
      <c r="AU27" s="189"/>
      <c r="AV27" s="189"/>
      <c r="AW27" s="189"/>
      <c r="AX27" s="189"/>
      <c r="AY27" s="189"/>
      <c r="AZ27" s="189"/>
      <c r="BA27" s="189"/>
      <c r="BB27" s="189"/>
    </row>
    <row r="28" spans="1:54">
      <c r="A28" s="189" t="s">
        <v>460</v>
      </c>
      <c r="B28" s="190" t="s">
        <v>55</v>
      </c>
      <c r="C28" s="199">
        <v>1.5</v>
      </c>
      <c r="D28" s="199">
        <v>0</v>
      </c>
      <c r="E28" s="199">
        <v>5</v>
      </c>
      <c r="F28" s="199">
        <v>5</v>
      </c>
      <c r="G28" s="199">
        <v>0</v>
      </c>
      <c r="H28" s="199">
        <v>0</v>
      </c>
      <c r="I28" s="199">
        <v>0</v>
      </c>
      <c r="J28" s="199">
        <v>0</v>
      </c>
      <c r="K28" s="199">
        <v>0</v>
      </c>
      <c r="L28" s="199">
        <v>0</v>
      </c>
      <c r="M28" s="199">
        <v>0</v>
      </c>
      <c r="N28" s="199">
        <v>0</v>
      </c>
      <c r="O28" s="199">
        <v>0</v>
      </c>
      <c r="P28" s="199">
        <v>0</v>
      </c>
      <c r="Q28" s="199">
        <v>0</v>
      </c>
      <c r="R28" s="199">
        <v>0</v>
      </c>
      <c r="S28" s="199">
        <v>0</v>
      </c>
      <c r="T28" s="199">
        <v>0</v>
      </c>
      <c r="U28" s="199">
        <v>625</v>
      </c>
      <c r="V28" s="199">
        <v>0</v>
      </c>
      <c r="W28" s="199">
        <v>4625</v>
      </c>
      <c r="X28" s="199">
        <v>3764.8293990202678</v>
      </c>
      <c r="Y28" s="199">
        <v>2794.2548878002976</v>
      </c>
      <c r="Z28" s="199">
        <v>2529.4254887800298</v>
      </c>
      <c r="AA28" s="199">
        <v>2500</v>
      </c>
      <c r="AB28" s="199">
        <v>1250</v>
      </c>
      <c r="AC28" s="199">
        <v>0</v>
      </c>
      <c r="AD28" s="199">
        <v>5250</v>
      </c>
      <c r="AE28" s="199">
        <v>3500</v>
      </c>
      <c r="AF28" s="199">
        <v>2500</v>
      </c>
      <c r="AG28" s="199">
        <v>2500</v>
      </c>
      <c r="AH28" s="199">
        <v>2500</v>
      </c>
      <c r="AI28" s="199">
        <v>1250</v>
      </c>
      <c r="AJ28" s="199">
        <v>0</v>
      </c>
      <c r="AK28" s="199">
        <v>5250</v>
      </c>
      <c r="AL28" s="199">
        <v>3500</v>
      </c>
      <c r="AM28" s="199">
        <v>2500</v>
      </c>
      <c r="AN28" s="199">
        <v>2500</v>
      </c>
      <c r="AO28" s="199">
        <v>2500</v>
      </c>
      <c r="AP28" s="199">
        <v>1250</v>
      </c>
      <c r="AQ28" s="199">
        <v>0</v>
      </c>
      <c r="AR28" s="199">
        <v>5250</v>
      </c>
      <c r="AS28" s="199">
        <v>3500</v>
      </c>
      <c r="AT28" s="199">
        <v>2500</v>
      </c>
      <c r="AU28" s="199">
        <v>2500</v>
      </c>
      <c r="AV28" s="199">
        <v>2500</v>
      </c>
      <c r="AW28" s="199">
        <v>1250</v>
      </c>
      <c r="AX28" s="199">
        <v>0</v>
      </c>
      <c r="AY28" s="199">
        <v>5250</v>
      </c>
      <c r="AZ28" s="199">
        <v>3500</v>
      </c>
      <c r="BA28" s="199">
        <v>2500</v>
      </c>
      <c r="BB28" s="199">
        <v>2500</v>
      </c>
    </row>
    <row r="29" spans="1:54">
      <c r="A29" s="189" t="s">
        <v>82</v>
      </c>
      <c r="B29" s="190" t="s">
        <v>55</v>
      </c>
      <c r="C29" s="199">
        <v>10483.445728762155</v>
      </c>
      <c r="D29" s="199">
        <v>12282.954845954426</v>
      </c>
      <c r="E29" s="199">
        <v>11530.509656345959</v>
      </c>
      <c r="F29" s="199">
        <v>9152.9032648181728</v>
      </c>
      <c r="G29" s="199">
        <v>8764.0510607351462</v>
      </c>
      <c r="H29" s="199">
        <v>12766.848786322176</v>
      </c>
      <c r="I29" s="199">
        <v>13483.15547805407</v>
      </c>
      <c r="J29" s="199">
        <v>13483.155478054072</v>
      </c>
      <c r="K29" s="199">
        <v>12796.96158223915</v>
      </c>
      <c r="L29" s="199">
        <v>11530.509656345957</v>
      </c>
      <c r="M29" s="199">
        <v>9152.9032648181746</v>
      </c>
      <c r="N29" s="199">
        <v>8764.0510607351462</v>
      </c>
      <c r="O29" s="199">
        <v>12766.848786322182</v>
      </c>
      <c r="P29" s="199">
        <v>13483.15547805407</v>
      </c>
      <c r="Q29" s="199">
        <v>13483.15547805407</v>
      </c>
      <c r="R29" s="199">
        <v>12796.961582239153</v>
      </c>
      <c r="S29" s="199">
        <v>11530.509656345959</v>
      </c>
      <c r="T29" s="199">
        <v>9152.903264818171</v>
      </c>
      <c r="U29" s="199">
        <v>8764.0510607351462</v>
      </c>
      <c r="V29" s="199">
        <v>12766.848786322182</v>
      </c>
      <c r="W29" s="199">
        <v>13483.155478054072</v>
      </c>
      <c r="X29" s="199">
        <v>13483.15547805407</v>
      </c>
      <c r="Y29" s="199">
        <v>12796.961582239146</v>
      </c>
      <c r="Z29" s="199">
        <v>11530.509656345957</v>
      </c>
      <c r="AA29" s="199">
        <v>9152.9032648181746</v>
      </c>
      <c r="AB29" s="199">
        <v>8764.0510607351462</v>
      </c>
      <c r="AC29" s="199">
        <v>12766.84878632218</v>
      </c>
      <c r="AD29" s="199">
        <v>13483.155478054074</v>
      </c>
      <c r="AE29" s="199">
        <v>13483.15547805407</v>
      </c>
      <c r="AF29" s="199">
        <v>12796.96158223915</v>
      </c>
      <c r="AG29" s="199">
        <v>11530.509656345959</v>
      </c>
      <c r="AH29" s="199">
        <v>9152.9032648181746</v>
      </c>
      <c r="AI29" s="199">
        <v>8764.0510607351425</v>
      </c>
      <c r="AJ29" s="199">
        <v>12766.848786322178</v>
      </c>
      <c r="AK29" s="199">
        <v>13483.155478054066</v>
      </c>
      <c r="AL29" s="199">
        <v>13483.155478054068</v>
      </c>
      <c r="AM29" s="199">
        <v>12796.961582239152</v>
      </c>
      <c r="AN29" s="199">
        <v>11530.509656345959</v>
      </c>
      <c r="AO29" s="199">
        <v>9152.9032648181746</v>
      </c>
      <c r="AP29" s="199">
        <v>8764.0510607351462</v>
      </c>
      <c r="AQ29" s="199">
        <v>12766.848786322178</v>
      </c>
      <c r="AR29" s="199">
        <v>13483.155478054072</v>
      </c>
      <c r="AS29" s="199">
        <v>13483.155478054068</v>
      </c>
      <c r="AT29" s="199">
        <v>12796.96158223915</v>
      </c>
      <c r="AU29" s="199">
        <v>11530.509656345959</v>
      </c>
      <c r="AV29" s="199">
        <v>9152.9032648181746</v>
      </c>
      <c r="AW29" s="199">
        <v>8764.0510607351443</v>
      </c>
      <c r="AX29" s="199">
        <v>12766.848786322178</v>
      </c>
      <c r="AY29" s="199">
        <v>13483.15547805407</v>
      </c>
      <c r="AZ29" s="199">
        <v>13483.15547805407</v>
      </c>
      <c r="BA29" s="199">
        <v>12796.961582239152</v>
      </c>
      <c r="BB29" s="199">
        <v>11530.509656345959</v>
      </c>
    </row>
    <row r="30" spans="1:54">
      <c r="A30" s="189" t="s">
        <v>504</v>
      </c>
      <c r="B30" s="190" t="s">
        <v>55</v>
      </c>
      <c r="C30" s="199">
        <v>0</v>
      </c>
      <c r="D30" s="199">
        <v>0</v>
      </c>
      <c r="E30" s="199">
        <v>993</v>
      </c>
      <c r="F30" s="199">
        <v>993</v>
      </c>
      <c r="G30" s="199">
        <v>993</v>
      </c>
      <c r="H30" s="199">
        <v>993</v>
      </c>
      <c r="I30" s="199">
        <v>3792</v>
      </c>
      <c r="J30" s="199">
        <v>3792</v>
      </c>
      <c r="K30" s="199">
        <v>3792</v>
      </c>
      <c r="L30" s="199">
        <v>3792</v>
      </c>
      <c r="M30" s="199">
        <v>3792</v>
      </c>
      <c r="N30" s="199">
        <v>3792</v>
      </c>
      <c r="O30" s="199">
        <v>3792</v>
      </c>
      <c r="P30" s="199">
        <v>2919</v>
      </c>
      <c r="Q30" s="199">
        <v>2919</v>
      </c>
      <c r="R30" s="199">
        <v>2919</v>
      </c>
      <c r="S30" s="199">
        <v>2919</v>
      </c>
      <c r="T30" s="199">
        <v>2919</v>
      </c>
      <c r="U30" s="199">
        <v>2919</v>
      </c>
      <c r="V30" s="199">
        <v>2919</v>
      </c>
      <c r="W30" s="199">
        <v>3972</v>
      </c>
      <c r="X30" s="199">
        <v>3972</v>
      </c>
      <c r="Y30" s="199">
        <v>3972</v>
      </c>
      <c r="Z30" s="199">
        <v>3972</v>
      </c>
      <c r="AA30" s="199">
        <v>3972</v>
      </c>
      <c r="AB30" s="199">
        <v>3972</v>
      </c>
      <c r="AC30" s="199">
        <v>3972</v>
      </c>
      <c r="AD30" s="199">
        <v>4503</v>
      </c>
      <c r="AE30" s="199">
        <v>4503</v>
      </c>
      <c r="AF30" s="199">
        <v>4503</v>
      </c>
      <c r="AG30" s="199">
        <v>4503</v>
      </c>
      <c r="AH30" s="199">
        <v>4503</v>
      </c>
      <c r="AI30" s="199">
        <v>4503</v>
      </c>
      <c r="AJ30" s="199">
        <v>4503</v>
      </c>
      <c r="AK30" s="199">
        <v>4503</v>
      </c>
      <c r="AL30" s="199">
        <v>4503</v>
      </c>
      <c r="AM30" s="199">
        <v>4503</v>
      </c>
      <c r="AN30" s="199">
        <v>4503</v>
      </c>
      <c r="AO30" s="199">
        <v>4503</v>
      </c>
      <c r="AP30" s="199">
        <v>4503</v>
      </c>
      <c r="AQ30" s="199">
        <v>4503</v>
      </c>
      <c r="AR30" s="199">
        <v>4503</v>
      </c>
      <c r="AS30" s="199">
        <v>4503</v>
      </c>
      <c r="AT30" s="199">
        <v>4503</v>
      </c>
      <c r="AU30" s="199">
        <v>4503</v>
      </c>
      <c r="AV30" s="199">
        <v>4503</v>
      </c>
      <c r="AW30" s="199">
        <v>4503</v>
      </c>
      <c r="AX30" s="199">
        <v>4503</v>
      </c>
      <c r="AY30" s="199">
        <v>4503</v>
      </c>
      <c r="AZ30" s="199">
        <v>4503</v>
      </c>
      <c r="BA30" s="199">
        <v>4503</v>
      </c>
      <c r="BB30" s="199">
        <v>4503</v>
      </c>
    </row>
    <row r="31" spans="1:54">
      <c r="A31" s="189" t="s">
        <v>424</v>
      </c>
      <c r="B31" s="190" t="s">
        <v>55</v>
      </c>
      <c r="C31" s="199">
        <v>184.8</v>
      </c>
      <c r="D31" s="199">
        <v>147.84</v>
      </c>
      <c r="E31" s="199">
        <v>108.02000000000001</v>
      </c>
      <c r="F31" s="199">
        <v>64.570000000000007</v>
      </c>
      <c r="G31" s="199">
        <v>8.25</v>
      </c>
      <c r="H31" s="199">
        <v>6.9300000000000006</v>
      </c>
      <c r="I31" s="199">
        <v>56.925000000000004</v>
      </c>
      <c r="J31" s="199">
        <v>116.65500000000002</v>
      </c>
      <c r="K31" s="199">
        <v>127.215</v>
      </c>
      <c r="L31" s="199">
        <v>114.67500000000001</v>
      </c>
      <c r="M31" s="199">
        <v>94.875000000000014</v>
      </c>
      <c r="N31" s="199">
        <v>20.625</v>
      </c>
      <c r="O31" s="199">
        <v>14.025</v>
      </c>
      <c r="P31" s="199">
        <v>76.724999999999994</v>
      </c>
      <c r="Q31" s="199">
        <v>127.05000000000001</v>
      </c>
      <c r="R31" s="199">
        <v>129.52500000000001</v>
      </c>
      <c r="S31" s="199">
        <v>114.67500000000001</v>
      </c>
      <c r="T31" s="199">
        <v>94.875000000000014</v>
      </c>
      <c r="U31" s="199">
        <v>20.625</v>
      </c>
      <c r="V31" s="199">
        <v>14.025</v>
      </c>
      <c r="W31" s="199">
        <v>76.724999999999994</v>
      </c>
      <c r="X31" s="199">
        <v>127.05000000000001</v>
      </c>
      <c r="Y31" s="199">
        <v>3750.5250000000001</v>
      </c>
      <c r="Z31" s="199">
        <v>3735.6750000000002</v>
      </c>
      <c r="AA31" s="199">
        <v>3715.875</v>
      </c>
      <c r="AB31" s="199">
        <v>3641.625</v>
      </c>
      <c r="AC31" s="199">
        <v>3635.0250000000001</v>
      </c>
      <c r="AD31" s="199">
        <v>3697.7249999999999</v>
      </c>
      <c r="AE31" s="199">
        <v>3748.05</v>
      </c>
      <c r="AF31" s="199">
        <v>8124.5249999999996</v>
      </c>
      <c r="AG31" s="199">
        <v>8109.6750000000002</v>
      </c>
      <c r="AH31" s="199">
        <v>8089.875</v>
      </c>
      <c r="AI31" s="199">
        <v>8015.625</v>
      </c>
      <c r="AJ31" s="199">
        <v>8009.0249999999996</v>
      </c>
      <c r="AK31" s="199">
        <v>8071.7250000000004</v>
      </c>
      <c r="AL31" s="199">
        <v>8122.05</v>
      </c>
      <c r="AM31" s="199">
        <v>12499.525</v>
      </c>
      <c r="AN31" s="199">
        <v>12484.674999999999</v>
      </c>
      <c r="AO31" s="199">
        <v>12464.875</v>
      </c>
      <c r="AP31" s="199">
        <v>12390.625</v>
      </c>
      <c r="AQ31" s="199">
        <v>12384.025</v>
      </c>
      <c r="AR31" s="199">
        <v>12446.725</v>
      </c>
      <c r="AS31" s="199">
        <v>12497.05</v>
      </c>
      <c r="AT31" s="199">
        <v>15456.525</v>
      </c>
      <c r="AU31" s="199">
        <v>15441.674999999999</v>
      </c>
      <c r="AV31" s="199">
        <v>15421.875</v>
      </c>
      <c r="AW31" s="199">
        <v>15347.625</v>
      </c>
      <c r="AX31" s="199">
        <v>15341.025</v>
      </c>
      <c r="AY31" s="199">
        <v>15403.725</v>
      </c>
      <c r="AZ31" s="199">
        <v>15454.05</v>
      </c>
      <c r="BA31" s="199">
        <v>15456.525</v>
      </c>
      <c r="BB31" s="199">
        <v>15441.674999999999</v>
      </c>
    </row>
    <row r="32" spans="1:54">
      <c r="A32" s="189" t="s">
        <v>457</v>
      </c>
      <c r="B32" s="190" t="s">
        <v>55</v>
      </c>
      <c r="C32" s="199">
        <v>0</v>
      </c>
      <c r="D32" s="199">
        <v>0</v>
      </c>
      <c r="E32" s="199">
        <v>0</v>
      </c>
      <c r="F32" s="199">
        <v>0</v>
      </c>
      <c r="G32" s="199">
        <v>0</v>
      </c>
      <c r="H32" s="199">
        <v>0</v>
      </c>
      <c r="I32" s="199">
        <v>1367</v>
      </c>
      <c r="J32" s="199">
        <v>1367</v>
      </c>
      <c r="K32" s="199">
        <v>1367</v>
      </c>
      <c r="L32" s="199">
        <v>1367</v>
      </c>
      <c r="M32" s="199">
        <v>1367</v>
      </c>
      <c r="N32" s="199">
        <v>1367</v>
      </c>
      <c r="O32" s="199">
        <v>1367</v>
      </c>
      <c r="P32" s="199">
        <v>1367</v>
      </c>
      <c r="Q32" s="199">
        <v>1367</v>
      </c>
      <c r="R32" s="199">
        <v>1367</v>
      </c>
      <c r="S32" s="199">
        <v>1367</v>
      </c>
      <c r="T32" s="199">
        <v>1367</v>
      </c>
      <c r="U32" s="199">
        <v>1367</v>
      </c>
      <c r="V32" s="199">
        <v>1367</v>
      </c>
      <c r="W32" s="199">
        <v>1367</v>
      </c>
      <c r="X32" s="199">
        <v>1367</v>
      </c>
      <c r="Y32" s="199">
        <v>1367</v>
      </c>
      <c r="Z32" s="199">
        <v>1367</v>
      </c>
      <c r="AA32" s="199">
        <v>1367</v>
      </c>
      <c r="AB32" s="199">
        <v>1367</v>
      </c>
      <c r="AC32" s="199">
        <v>1367</v>
      </c>
      <c r="AD32" s="199">
        <v>1367</v>
      </c>
      <c r="AE32" s="199">
        <v>1367</v>
      </c>
      <c r="AF32" s="199">
        <v>1367</v>
      </c>
      <c r="AG32" s="199">
        <v>1367</v>
      </c>
      <c r="AH32" s="199">
        <v>1367</v>
      </c>
      <c r="AI32" s="199">
        <v>1367</v>
      </c>
      <c r="AJ32" s="199">
        <v>1367</v>
      </c>
      <c r="AK32" s="199">
        <v>1367</v>
      </c>
      <c r="AL32" s="199">
        <v>1367</v>
      </c>
      <c r="AM32" s="199">
        <v>1367</v>
      </c>
      <c r="AN32" s="199">
        <v>1367</v>
      </c>
      <c r="AO32" s="199">
        <v>1367</v>
      </c>
      <c r="AP32" s="199">
        <v>1367</v>
      </c>
      <c r="AQ32" s="199">
        <v>1367</v>
      </c>
      <c r="AR32" s="199">
        <v>1367</v>
      </c>
      <c r="AS32" s="199">
        <v>1367</v>
      </c>
      <c r="AT32" s="199">
        <v>1367</v>
      </c>
      <c r="AU32" s="199">
        <v>1367</v>
      </c>
      <c r="AV32" s="199">
        <v>1367</v>
      </c>
      <c r="AW32" s="199">
        <v>1367</v>
      </c>
      <c r="AX32" s="199">
        <v>1367</v>
      </c>
      <c r="AY32" s="199">
        <v>1367</v>
      </c>
      <c r="AZ32" s="199">
        <v>1367</v>
      </c>
      <c r="BA32" s="199">
        <v>1367</v>
      </c>
      <c r="BB32" s="199">
        <v>1367</v>
      </c>
    </row>
    <row r="33" spans="1:54">
      <c r="A33" s="189" t="s">
        <v>459</v>
      </c>
      <c r="B33" s="190" t="s">
        <v>55</v>
      </c>
      <c r="C33" s="199">
        <v>0</v>
      </c>
      <c r="D33" s="199">
        <v>4322</v>
      </c>
      <c r="E33" s="199">
        <v>3991</v>
      </c>
      <c r="F33" s="199">
        <v>2331</v>
      </c>
      <c r="G33" s="199">
        <v>1851</v>
      </c>
      <c r="H33" s="199">
        <v>2876</v>
      </c>
      <c r="I33" s="199">
        <v>2876</v>
      </c>
      <c r="J33" s="199">
        <v>1260</v>
      </c>
      <c r="K33" s="199">
        <v>1260</v>
      </c>
      <c r="L33" s="199">
        <v>1260</v>
      </c>
      <c r="M33" s="199">
        <v>1080</v>
      </c>
      <c r="N33" s="199">
        <v>180</v>
      </c>
      <c r="O33" s="199">
        <v>0</v>
      </c>
      <c r="P33" s="199">
        <v>0</v>
      </c>
      <c r="Q33" s="199">
        <v>0</v>
      </c>
      <c r="R33" s="199">
        <v>0</v>
      </c>
      <c r="S33" s="199">
        <v>0</v>
      </c>
      <c r="T33" s="199">
        <v>0</v>
      </c>
      <c r="U33" s="199">
        <v>0</v>
      </c>
      <c r="V33" s="199">
        <v>0</v>
      </c>
      <c r="W33" s="199">
        <v>0</v>
      </c>
      <c r="X33" s="199">
        <v>0</v>
      </c>
      <c r="Y33" s="199">
        <v>0</v>
      </c>
      <c r="Z33" s="199">
        <v>0</v>
      </c>
      <c r="AA33" s="199">
        <v>0</v>
      </c>
      <c r="AB33" s="199">
        <v>0</v>
      </c>
      <c r="AC33" s="199">
        <v>0</v>
      </c>
      <c r="AD33" s="199">
        <v>0</v>
      </c>
      <c r="AE33" s="199">
        <v>0</v>
      </c>
      <c r="AF33" s="199">
        <v>0</v>
      </c>
      <c r="AG33" s="199">
        <v>0</v>
      </c>
      <c r="AH33" s="199">
        <v>0</v>
      </c>
      <c r="AI33" s="199">
        <v>0</v>
      </c>
      <c r="AJ33" s="199">
        <v>0</v>
      </c>
      <c r="AK33" s="199">
        <v>0</v>
      </c>
      <c r="AL33" s="199">
        <v>0</v>
      </c>
      <c r="AM33" s="199">
        <v>0</v>
      </c>
      <c r="AN33" s="199">
        <v>0</v>
      </c>
      <c r="AO33" s="199">
        <v>0</v>
      </c>
      <c r="AP33" s="199">
        <v>0</v>
      </c>
      <c r="AQ33" s="199">
        <v>0</v>
      </c>
      <c r="AR33" s="199">
        <v>0</v>
      </c>
      <c r="AS33" s="199">
        <v>0</v>
      </c>
      <c r="AT33" s="199">
        <v>0</v>
      </c>
      <c r="AU33" s="199">
        <v>0</v>
      </c>
      <c r="AV33" s="199">
        <v>0</v>
      </c>
      <c r="AW33" s="199">
        <v>0</v>
      </c>
      <c r="AX33" s="199">
        <v>0</v>
      </c>
      <c r="AY33" s="199">
        <v>0</v>
      </c>
      <c r="AZ33" s="199">
        <v>0</v>
      </c>
      <c r="BA33" s="199">
        <v>0</v>
      </c>
      <c r="BB33" s="199">
        <v>0</v>
      </c>
    </row>
    <row r="34" spans="1:54">
      <c r="A34" s="189" t="s">
        <v>79</v>
      </c>
      <c r="B34" s="190" t="s">
        <v>55</v>
      </c>
      <c r="C34" s="199">
        <v>872</v>
      </c>
      <c r="D34" s="199">
        <v>892</v>
      </c>
      <c r="E34" s="199">
        <v>912.46387025530271</v>
      </c>
      <c r="F34" s="199">
        <v>782.44295597599933</v>
      </c>
      <c r="G34" s="199">
        <v>329.96878063444984</v>
      </c>
      <c r="H34" s="199">
        <v>299.83815108434504</v>
      </c>
      <c r="I34" s="199">
        <v>899.87230960554223</v>
      </c>
      <c r="J34" s="199">
        <v>1220.3914605564155</v>
      </c>
      <c r="K34" s="199">
        <v>1358.9440169260859</v>
      </c>
      <c r="L34" s="199">
        <v>1015.2428757433371</v>
      </c>
      <c r="M34" s="199">
        <v>825.2022294446756</v>
      </c>
      <c r="N34" s="199">
        <v>318.14294650741436</v>
      </c>
      <c r="O34" s="199">
        <v>294.01917399084721</v>
      </c>
      <c r="P34" s="199">
        <v>897.09941384922445</v>
      </c>
      <c r="Q34" s="199">
        <v>1243.729632176477</v>
      </c>
      <c r="R34" s="199">
        <v>1361.8687222892679</v>
      </c>
      <c r="S34" s="199">
        <v>1007.3777662894265</v>
      </c>
      <c r="T34" s="199">
        <v>823.60308453142807</v>
      </c>
      <c r="U34" s="199">
        <v>318.65880096399837</v>
      </c>
      <c r="V34" s="199">
        <v>294.77415996738421</v>
      </c>
      <c r="W34" s="199">
        <v>896.48666844850459</v>
      </c>
      <c r="X34" s="199">
        <v>1242.1772659571054</v>
      </c>
      <c r="Y34" s="199">
        <v>1361.9522060210084</v>
      </c>
      <c r="Z34" s="199">
        <v>1007.843167388143</v>
      </c>
      <c r="AA34" s="199">
        <v>823.79282096524651</v>
      </c>
      <c r="AB34" s="199">
        <v>318.58363580043357</v>
      </c>
      <c r="AC34" s="199">
        <v>294.73100287799525</v>
      </c>
      <c r="AD34" s="199">
        <v>896.55320310989032</v>
      </c>
      <c r="AE34" s="199">
        <v>1242.2726656629713</v>
      </c>
      <c r="AF34" s="199">
        <v>1361.951925622523</v>
      </c>
      <c r="AG34" s="199">
        <v>1007.7964946260666</v>
      </c>
      <c r="AH34" s="199">
        <v>823.78591136171531</v>
      </c>
      <c r="AI34" s="199">
        <v>318.58975920913787</v>
      </c>
      <c r="AJ34" s="199">
        <v>294.73342619285836</v>
      </c>
      <c r="AK34" s="199">
        <v>896.5482787972395</v>
      </c>
      <c r="AL34" s="199">
        <v>1242.264529014735</v>
      </c>
      <c r="AM34" s="199">
        <v>1361.953835749988</v>
      </c>
      <c r="AN34" s="199">
        <v>1007.7998813496822</v>
      </c>
      <c r="AO34" s="199">
        <v>823.78606667753184</v>
      </c>
      <c r="AP34" s="199">
        <v>318.58930739675083</v>
      </c>
      <c r="AQ34" s="199">
        <v>294.73324838194998</v>
      </c>
      <c r="AR34" s="199">
        <v>896.54880418966775</v>
      </c>
      <c r="AS34" s="199">
        <v>1242.2650541471376</v>
      </c>
      <c r="AT34" s="199">
        <v>1361.9536112503299</v>
      </c>
      <c r="AU34" s="199">
        <v>1007.7996440011781</v>
      </c>
      <c r="AV34" s="199">
        <v>823.78606751710959</v>
      </c>
      <c r="AW34" s="199">
        <v>318.58934622701696</v>
      </c>
      <c r="AX34" s="199">
        <v>294.73325694540557</v>
      </c>
      <c r="AY34" s="199">
        <v>896.54875965054043</v>
      </c>
      <c r="AZ34" s="199">
        <v>1242.2650210447409</v>
      </c>
      <c r="BA34" s="199">
        <v>1361.9536318514449</v>
      </c>
      <c r="BB34" s="199">
        <v>1007.7996620887089</v>
      </c>
    </row>
    <row r="35" spans="1:54">
      <c r="A35" s="189" t="s">
        <v>76</v>
      </c>
      <c r="B35" s="190" t="s">
        <v>55</v>
      </c>
      <c r="C35" s="199">
        <v>18060</v>
      </c>
      <c r="D35" s="199">
        <v>18638</v>
      </c>
      <c r="E35" s="199">
        <v>17927</v>
      </c>
      <c r="F35" s="199">
        <v>26336.885020740854</v>
      </c>
      <c r="G35" s="199">
        <v>24191.951011204015</v>
      </c>
      <c r="H35" s="199">
        <v>20278.35166652219</v>
      </c>
      <c r="I35" s="199">
        <v>15684.737525268094</v>
      </c>
      <c r="J35" s="199">
        <v>17927.767845644368</v>
      </c>
      <c r="K35" s="199">
        <v>21444.303227588811</v>
      </c>
      <c r="L35" s="199">
        <v>24759.586070107573</v>
      </c>
      <c r="M35" s="199">
        <v>25067.66080873393</v>
      </c>
      <c r="N35" s="199">
        <v>23026.095218655857</v>
      </c>
      <c r="O35" s="199">
        <v>19301.099615094245</v>
      </c>
      <c r="P35" s="199">
        <v>14928.860411844607</v>
      </c>
      <c r="Q35" s="199">
        <v>16766.530175276217</v>
      </c>
      <c r="R35" s="199">
        <v>20055.28854728529</v>
      </c>
      <c r="S35" s="199">
        <v>23155.830137139215</v>
      </c>
      <c r="T35" s="199">
        <v>23443.949910102147</v>
      </c>
      <c r="U35" s="199">
        <v>21534.6229171622</v>
      </c>
      <c r="V35" s="199">
        <v>18050.906944955386</v>
      </c>
      <c r="W35" s="199">
        <v>13961.871368079539</v>
      </c>
      <c r="X35" s="199">
        <v>15887.373433832285</v>
      </c>
      <c r="Y35" s="199">
        <v>19003.685028630684</v>
      </c>
      <c r="Z35" s="199">
        <v>21941.649030137385</v>
      </c>
      <c r="AA35" s="199">
        <v>22214.661178678583</v>
      </c>
      <c r="AB35" s="199">
        <v>20405.450171569701</v>
      </c>
      <c r="AC35" s="199">
        <v>17104.403621731377</v>
      </c>
      <c r="AD35" s="199">
        <v>13229.77753541998</v>
      </c>
      <c r="AE35" s="199">
        <v>15352.681614474574</v>
      </c>
      <c r="AF35" s="199">
        <v>18364.113297986944</v>
      </c>
      <c r="AG35" s="199">
        <v>21203.199701902355</v>
      </c>
      <c r="AH35" s="199">
        <v>21467.023587637355</v>
      </c>
      <c r="AI35" s="199">
        <v>19718.701835069001</v>
      </c>
      <c r="AJ35" s="199">
        <v>16528.752477782269</v>
      </c>
      <c r="AK35" s="199">
        <v>12784.527485147499</v>
      </c>
      <c r="AL35" s="199">
        <v>15280.703869561035</v>
      </c>
      <c r="AM35" s="199">
        <v>18278.01710347721</v>
      </c>
      <c r="AN35" s="199">
        <v>21103.793061563021</v>
      </c>
      <c r="AO35" s="199">
        <v>21366.380065766421</v>
      </c>
      <c r="AP35" s="199">
        <v>19626.254943616983</v>
      </c>
      <c r="AQ35" s="199">
        <v>16451.260977635273</v>
      </c>
      <c r="AR35" s="199">
        <v>12724.589978380049</v>
      </c>
      <c r="AS35" s="199">
        <v>15243.858119188628</v>
      </c>
      <c r="AT35" s="199">
        <v>18233.944051525799</v>
      </c>
      <c r="AU35" s="199">
        <v>21052.906329008365</v>
      </c>
      <c r="AV35" s="199">
        <v>21314.860167665822</v>
      </c>
      <c r="AW35" s="199">
        <v>19578.930939659404</v>
      </c>
      <c r="AX35" s="199">
        <v>16411.592709702883</v>
      </c>
      <c r="AY35" s="199">
        <v>12693.907683249094</v>
      </c>
      <c r="AZ35" s="199">
        <v>14446.104779730247</v>
      </c>
      <c r="BA35" s="199">
        <v>17279.711229042914</v>
      </c>
      <c r="BB35" s="199">
        <v>19951.149398580776</v>
      </c>
    </row>
    <row r="36" spans="1:54">
      <c r="A36" s="189" t="s">
        <v>78</v>
      </c>
      <c r="B36" s="190" t="s">
        <v>55</v>
      </c>
      <c r="C36" s="199">
        <v>83.41</v>
      </c>
      <c r="D36" s="199">
        <v>353.40000000000003</v>
      </c>
      <c r="E36" s="199">
        <v>428.64</v>
      </c>
      <c r="F36" s="199">
        <v>283.47999999999996</v>
      </c>
      <c r="G36" s="199">
        <v>505.4</v>
      </c>
      <c r="H36" s="199">
        <v>570</v>
      </c>
      <c r="I36" s="199">
        <v>418</v>
      </c>
      <c r="J36" s="199">
        <v>75.999999999999986</v>
      </c>
      <c r="K36" s="199">
        <v>456</v>
      </c>
      <c r="L36" s="199">
        <v>570</v>
      </c>
      <c r="M36" s="199">
        <v>570</v>
      </c>
      <c r="N36" s="199">
        <v>570</v>
      </c>
      <c r="O36" s="199">
        <v>570</v>
      </c>
      <c r="P36" s="199">
        <v>418</v>
      </c>
      <c r="Q36" s="199">
        <v>75.999999999999986</v>
      </c>
      <c r="R36" s="199">
        <v>456</v>
      </c>
      <c r="S36" s="199">
        <v>570</v>
      </c>
      <c r="T36" s="199">
        <v>570</v>
      </c>
      <c r="U36" s="199">
        <v>570</v>
      </c>
      <c r="V36" s="199">
        <v>570</v>
      </c>
      <c r="W36" s="199">
        <v>418</v>
      </c>
      <c r="X36" s="199">
        <v>75.999999999999986</v>
      </c>
      <c r="Y36" s="199">
        <v>456</v>
      </c>
      <c r="Z36" s="199">
        <v>570</v>
      </c>
      <c r="AA36" s="199">
        <v>570</v>
      </c>
      <c r="AB36" s="199">
        <v>570</v>
      </c>
      <c r="AC36" s="199">
        <v>570</v>
      </c>
      <c r="AD36" s="199">
        <v>418</v>
      </c>
      <c r="AE36" s="199">
        <v>75.999999999999986</v>
      </c>
      <c r="AF36" s="199">
        <v>456</v>
      </c>
      <c r="AG36" s="199">
        <v>570</v>
      </c>
      <c r="AH36" s="199">
        <v>570</v>
      </c>
      <c r="AI36" s="199">
        <v>570</v>
      </c>
      <c r="AJ36" s="199">
        <v>570</v>
      </c>
      <c r="AK36" s="199">
        <v>0</v>
      </c>
      <c r="AL36" s="199">
        <v>0</v>
      </c>
      <c r="AM36" s="199">
        <v>0</v>
      </c>
      <c r="AN36" s="199">
        <v>0</v>
      </c>
      <c r="AO36" s="199">
        <v>0</v>
      </c>
      <c r="AP36" s="199">
        <v>0</v>
      </c>
      <c r="AQ36" s="199">
        <v>0</v>
      </c>
      <c r="AR36" s="199">
        <v>0</v>
      </c>
      <c r="AS36" s="199">
        <v>0</v>
      </c>
      <c r="AT36" s="199">
        <v>0</v>
      </c>
      <c r="AU36" s="199">
        <v>0</v>
      </c>
      <c r="AV36" s="199">
        <v>0</v>
      </c>
      <c r="AW36" s="199">
        <v>0</v>
      </c>
      <c r="AX36" s="199">
        <v>0</v>
      </c>
      <c r="AY36" s="199">
        <v>0</v>
      </c>
      <c r="AZ36" s="199">
        <v>0</v>
      </c>
      <c r="BA36" s="199">
        <v>0</v>
      </c>
      <c r="BB36" s="199">
        <v>0</v>
      </c>
    </row>
    <row r="37" spans="1:54">
      <c r="A37" s="189" t="s">
        <v>80</v>
      </c>
      <c r="B37" s="190" t="s">
        <v>55</v>
      </c>
      <c r="C37" s="199">
        <v>74253.008402304651</v>
      </c>
      <c r="D37" s="199">
        <v>80797.459463886087</v>
      </c>
      <c r="E37" s="199">
        <v>77357.724405404966</v>
      </c>
      <c r="F37" s="199">
        <v>66831.336625679309</v>
      </c>
      <c r="G37" s="199">
        <v>53972.634027946515</v>
      </c>
      <c r="H37" s="199">
        <v>62222.197389614761</v>
      </c>
      <c r="I37" s="199">
        <v>99836.75590385565</v>
      </c>
      <c r="J37" s="199">
        <v>89086.893753581564</v>
      </c>
      <c r="K37" s="199">
        <v>81898.063687344227</v>
      </c>
      <c r="L37" s="199">
        <v>78062.605553256901</v>
      </c>
      <c r="M37" s="199">
        <v>67815.280578441307</v>
      </c>
      <c r="N37" s="199">
        <v>54054.614099539249</v>
      </c>
      <c r="O37" s="199">
        <v>62218.718776957161</v>
      </c>
      <c r="P37" s="199">
        <v>99710.943183249488</v>
      </c>
      <c r="Q37" s="199">
        <v>88993.140865023408</v>
      </c>
      <c r="R37" s="199">
        <v>81983.522908713261</v>
      </c>
      <c r="S37" s="199">
        <v>78382.72663560322</v>
      </c>
      <c r="T37" s="199">
        <v>68053.003411147554</v>
      </c>
      <c r="U37" s="199">
        <v>54106.055372547467</v>
      </c>
      <c r="V37" s="199">
        <v>62220.143319685463</v>
      </c>
      <c r="W37" s="199">
        <v>99844.900926423477</v>
      </c>
      <c r="X37" s="199">
        <v>89122.663238686597</v>
      </c>
      <c r="Y37" s="199">
        <v>82131.468184604892</v>
      </c>
      <c r="Z37" s="199">
        <v>78550.018828058688</v>
      </c>
      <c r="AA37" s="199">
        <v>68201.201468092666</v>
      </c>
      <c r="AB37" s="199">
        <v>54172.283405631315</v>
      </c>
      <c r="AC37" s="199">
        <v>62223.292567293465</v>
      </c>
      <c r="AD37" s="199">
        <v>100047.2288130231</v>
      </c>
      <c r="AE37" s="199">
        <v>89264.704207425559</v>
      </c>
      <c r="AF37" s="199">
        <v>82254.012338204615</v>
      </c>
      <c r="AG37" s="199">
        <v>78691.817630637874</v>
      </c>
      <c r="AH37" s="199">
        <v>68346.382598099954</v>
      </c>
      <c r="AI37" s="199">
        <v>54243.689100697091</v>
      </c>
      <c r="AJ37" s="199">
        <v>62226.884789795913</v>
      </c>
      <c r="AK37" s="199">
        <v>100799.9994849729</v>
      </c>
      <c r="AL37" s="199">
        <v>89752.444461518447</v>
      </c>
      <c r="AM37" s="199">
        <v>82701.057880156339</v>
      </c>
      <c r="AN37" s="199">
        <v>79108.469733271908</v>
      </c>
      <c r="AO37" s="199">
        <v>68757.897571484558</v>
      </c>
      <c r="AP37" s="199">
        <v>54459.731452408785</v>
      </c>
      <c r="AQ37" s="199">
        <v>62237.172674065696</v>
      </c>
      <c r="AR37" s="199">
        <v>100799.99948497293</v>
      </c>
      <c r="AS37" s="199">
        <v>89752.444461518447</v>
      </c>
      <c r="AT37" s="199">
        <v>82701.057880156339</v>
      </c>
      <c r="AU37" s="199">
        <v>79108.469733271893</v>
      </c>
      <c r="AV37" s="199">
        <v>68757.897571484558</v>
      </c>
      <c r="AW37" s="199">
        <v>54459.731452408778</v>
      </c>
      <c r="AX37" s="199">
        <v>62237.172674065696</v>
      </c>
      <c r="AY37" s="199">
        <v>100799.99948497291</v>
      </c>
      <c r="AZ37" s="199">
        <v>89752.444461518462</v>
      </c>
      <c r="BA37" s="199">
        <v>82701.057880156339</v>
      </c>
      <c r="BB37" s="199">
        <v>79108.469733271893</v>
      </c>
    </row>
    <row r="38" spans="1:54">
      <c r="A38" s="189" t="s">
        <v>505</v>
      </c>
      <c r="B38" s="190" t="s">
        <v>55</v>
      </c>
      <c r="C38" s="199">
        <v>0</v>
      </c>
      <c r="D38" s="199">
        <v>0</v>
      </c>
      <c r="E38" s="199">
        <v>0</v>
      </c>
      <c r="F38" s="199">
        <v>0</v>
      </c>
      <c r="G38" s="199">
        <v>0</v>
      </c>
      <c r="H38" s="199">
        <v>0</v>
      </c>
      <c r="I38" s="199">
        <v>0</v>
      </c>
      <c r="J38" s="199">
        <v>0</v>
      </c>
      <c r="K38" s="199">
        <v>0</v>
      </c>
      <c r="L38" s="199">
        <v>0</v>
      </c>
      <c r="M38" s="199">
        <v>0</v>
      </c>
      <c r="N38" s="199">
        <v>0</v>
      </c>
      <c r="O38" s="199">
        <v>0</v>
      </c>
      <c r="P38" s="199">
        <v>0</v>
      </c>
      <c r="Q38" s="199">
        <v>0</v>
      </c>
      <c r="R38" s="199">
        <v>0</v>
      </c>
      <c r="S38" s="199">
        <v>0</v>
      </c>
      <c r="T38" s="199">
        <v>0</v>
      </c>
      <c r="U38" s="199">
        <v>0</v>
      </c>
      <c r="V38" s="199">
        <v>0</v>
      </c>
      <c r="W38" s="199">
        <v>0</v>
      </c>
      <c r="X38" s="199">
        <v>0</v>
      </c>
      <c r="Y38" s="199">
        <v>0</v>
      </c>
      <c r="Z38" s="199">
        <v>0</v>
      </c>
      <c r="AA38" s="199">
        <v>0</v>
      </c>
      <c r="AB38" s="199">
        <v>0</v>
      </c>
      <c r="AC38" s="199">
        <v>0</v>
      </c>
      <c r="AD38" s="199">
        <v>0</v>
      </c>
      <c r="AE38" s="199">
        <v>0</v>
      </c>
      <c r="AF38" s="199">
        <v>0</v>
      </c>
      <c r="AG38" s="199">
        <v>0</v>
      </c>
      <c r="AH38" s="199">
        <v>0</v>
      </c>
      <c r="AI38" s="199">
        <v>0</v>
      </c>
      <c r="AJ38" s="199">
        <v>0</v>
      </c>
      <c r="AK38" s="199">
        <v>0</v>
      </c>
      <c r="AL38" s="199">
        <v>0</v>
      </c>
      <c r="AM38" s="199">
        <v>0</v>
      </c>
      <c r="AN38" s="199">
        <v>0</v>
      </c>
      <c r="AO38" s="199">
        <v>0</v>
      </c>
      <c r="AP38" s="199">
        <v>0</v>
      </c>
      <c r="AQ38" s="199">
        <v>0</v>
      </c>
      <c r="AR38" s="199">
        <v>0</v>
      </c>
      <c r="AS38" s="199">
        <v>0</v>
      </c>
      <c r="AT38" s="199">
        <v>0</v>
      </c>
      <c r="AU38" s="199">
        <v>0</v>
      </c>
      <c r="AV38" s="199">
        <v>0</v>
      </c>
      <c r="AW38" s="199">
        <v>0</v>
      </c>
      <c r="AX38" s="199">
        <v>0</v>
      </c>
      <c r="AY38" s="199">
        <v>0</v>
      </c>
      <c r="AZ38" s="199">
        <v>0</v>
      </c>
      <c r="BA38" s="199">
        <v>0</v>
      </c>
      <c r="BB38" s="199">
        <v>0</v>
      </c>
    </row>
    <row r="39" spans="1:54">
      <c r="A39" s="189" t="s">
        <v>458</v>
      </c>
      <c r="B39" s="190" t="s">
        <v>55</v>
      </c>
      <c r="C39" s="199">
        <v>122673.7</v>
      </c>
      <c r="D39" s="199">
        <v>114024.4</v>
      </c>
      <c r="E39" s="199">
        <v>110787.1</v>
      </c>
      <c r="F39" s="199">
        <v>91845.8</v>
      </c>
      <c r="G39" s="199">
        <v>20160.5</v>
      </c>
      <c r="H39" s="199">
        <v>14088.3</v>
      </c>
      <c r="I39" s="199">
        <v>75489.600000000006</v>
      </c>
      <c r="J39" s="199">
        <v>124564.9</v>
      </c>
      <c r="K39" s="199">
        <v>126571.5</v>
      </c>
      <c r="L39" s="199">
        <v>110601.8</v>
      </c>
      <c r="M39" s="199">
        <v>91615</v>
      </c>
      <c r="N39" s="199">
        <v>20142.5</v>
      </c>
      <c r="O39" s="199">
        <v>14112.5</v>
      </c>
      <c r="P39" s="199">
        <v>75615</v>
      </c>
      <c r="Q39" s="199">
        <v>124742.5</v>
      </c>
      <c r="R39" s="199">
        <v>126727.5</v>
      </c>
      <c r="S39" s="199">
        <v>110742.5</v>
      </c>
      <c r="T39" s="199">
        <v>91667.5</v>
      </c>
      <c r="U39" s="199">
        <v>20142.5</v>
      </c>
      <c r="V39" s="199">
        <v>14112.5</v>
      </c>
      <c r="W39" s="199">
        <v>75615</v>
      </c>
      <c r="X39" s="199">
        <v>124742.5</v>
      </c>
      <c r="Y39" s="199">
        <v>126727.5</v>
      </c>
      <c r="Z39" s="199">
        <v>110742.5</v>
      </c>
      <c r="AA39" s="199">
        <v>91667.5</v>
      </c>
      <c r="AB39" s="199">
        <v>20142.5</v>
      </c>
      <c r="AC39" s="199">
        <v>14112.5</v>
      </c>
      <c r="AD39" s="199">
        <v>75615</v>
      </c>
      <c r="AE39" s="199">
        <v>124742.5</v>
      </c>
      <c r="AF39" s="199">
        <v>126727.5</v>
      </c>
      <c r="AG39" s="199">
        <v>110742.5</v>
      </c>
      <c r="AH39" s="199">
        <v>91667.5</v>
      </c>
      <c r="AI39" s="199">
        <v>20142.5</v>
      </c>
      <c r="AJ39" s="199">
        <v>14112.5</v>
      </c>
      <c r="AK39" s="199">
        <v>75615</v>
      </c>
      <c r="AL39" s="199">
        <v>124742.5</v>
      </c>
      <c r="AM39" s="199">
        <v>126727.5</v>
      </c>
      <c r="AN39" s="199">
        <v>110742.5</v>
      </c>
      <c r="AO39" s="199">
        <v>91667.5</v>
      </c>
      <c r="AP39" s="199">
        <v>20142.5</v>
      </c>
      <c r="AQ39" s="199">
        <v>14112.5</v>
      </c>
      <c r="AR39" s="199">
        <v>75615</v>
      </c>
      <c r="AS39" s="199">
        <v>124742.5</v>
      </c>
      <c r="AT39" s="199">
        <v>126727.5</v>
      </c>
      <c r="AU39" s="199">
        <v>110742.5</v>
      </c>
      <c r="AV39" s="199">
        <v>91667.5</v>
      </c>
      <c r="AW39" s="199">
        <v>20142.5</v>
      </c>
      <c r="AX39" s="199">
        <v>14112.5</v>
      </c>
      <c r="AY39" s="199">
        <v>75615</v>
      </c>
      <c r="AZ39" s="199">
        <v>124742.5</v>
      </c>
      <c r="BA39" s="199">
        <v>126727.5</v>
      </c>
      <c r="BB39" s="199">
        <v>110742.5</v>
      </c>
    </row>
    <row r="40" spans="1:54">
      <c r="A40" s="189" t="s">
        <v>75</v>
      </c>
      <c r="B40" s="190" t="s">
        <v>55</v>
      </c>
      <c r="C40" s="199">
        <v>2012</v>
      </c>
      <c r="D40" s="199">
        <v>2005</v>
      </c>
      <c r="E40" s="199">
        <v>2114</v>
      </c>
      <c r="F40" s="199">
        <v>1992</v>
      </c>
      <c r="G40" s="199">
        <v>120</v>
      </c>
      <c r="H40" s="199">
        <v>9.9999999999999982</v>
      </c>
      <c r="I40" s="199">
        <v>2172</v>
      </c>
      <c r="J40" s="199">
        <v>2012</v>
      </c>
      <c r="K40" s="199">
        <v>2005</v>
      </c>
      <c r="L40" s="199">
        <v>2114</v>
      </c>
      <c r="M40" s="199">
        <v>1992</v>
      </c>
      <c r="N40" s="199">
        <v>120</v>
      </c>
      <c r="O40" s="199">
        <v>9.9999999999999982</v>
      </c>
      <c r="P40" s="199">
        <v>2172</v>
      </c>
      <c r="Q40" s="199">
        <v>2012</v>
      </c>
      <c r="R40" s="199">
        <v>2005</v>
      </c>
      <c r="S40" s="199">
        <v>2114</v>
      </c>
      <c r="T40" s="199">
        <v>1992</v>
      </c>
      <c r="U40" s="199">
        <v>120</v>
      </c>
      <c r="V40" s="199">
        <v>9.9999999999999982</v>
      </c>
      <c r="W40" s="199">
        <v>2172</v>
      </c>
      <c r="X40" s="199">
        <v>2012</v>
      </c>
      <c r="Y40" s="199">
        <v>2005</v>
      </c>
      <c r="Z40" s="199">
        <v>2114</v>
      </c>
      <c r="AA40" s="199">
        <v>1992</v>
      </c>
      <c r="AB40" s="199">
        <v>120</v>
      </c>
      <c r="AC40" s="199">
        <v>9.9999999999999982</v>
      </c>
      <c r="AD40" s="199">
        <v>2172</v>
      </c>
      <c r="AE40" s="199">
        <v>2012</v>
      </c>
      <c r="AF40" s="199">
        <v>2005</v>
      </c>
      <c r="AG40" s="199">
        <v>2114</v>
      </c>
      <c r="AH40" s="199">
        <v>1992</v>
      </c>
      <c r="AI40" s="199">
        <v>120</v>
      </c>
      <c r="AJ40" s="199">
        <v>9.9999999999999982</v>
      </c>
      <c r="AK40" s="199">
        <v>2172</v>
      </c>
      <c r="AL40" s="199">
        <v>2012</v>
      </c>
      <c r="AM40" s="199">
        <v>2005</v>
      </c>
      <c r="AN40" s="199">
        <v>2114</v>
      </c>
      <c r="AO40" s="199">
        <v>1992</v>
      </c>
      <c r="AP40" s="199">
        <v>120</v>
      </c>
      <c r="AQ40" s="199">
        <v>9.9999999999999982</v>
      </c>
      <c r="AR40" s="199">
        <v>2172</v>
      </c>
      <c r="AS40" s="199">
        <v>2012</v>
      </c>
      <c r="AT40" s="199">
        <v>2005</v>
      </c>
      <c r="AU40" s="199">
        <v>2114</v>
      </c>
      <c r="AV40" s="199">
        <v>1992</v>
      </c>
      <c r="AW40" s="199">
        <v>120</v>
      </c>
      <c r="AX40" s="199">
        <v>9.9999999999999982</v>
      </c>
      <c r="AY40" s="199">
        <v>2172</v>
      </c>
      <c r="AZ40" s="199">
        <v>2012</v>
      </c>
      <c r="BA40" s="199">
        <v>2005</v>
      </c>
      <c r="BB40" s="199">
        <v>2114</v>
      </c>
    </row>
    <row r="41" spans="1:54">
      <c r="A41" s="189" t="s">
        <v>86</v>
      </c>
      <c r="B41" s="190" t="s">
        <v>55</v>
      </c>
      <c r="C41" s="199">
        <v>3800</v>
      </c>
      <c r="D41" s="199">
        <v>4000</v>
      </c>
      <c r="E41" s="199">
        <v>4000</v>
      </c>
      <c r="F41" s="199">
        <v>4000</v>
      </c>
      <c r="G41" s="199">
        <v>2200</v>
      </c>
      <c r="H41" s="199">
        <v>200</v>
      </c>
      <c r="I41" s="199">
        <v>1800</v>
      </c>
      <c r="J41" s="199">
        <v>3800</v>
      </c>
      <c r="K41" s="199">
        <v>4000</v>
      </c>
      <c r="L41" s="199">
        <v>4000</v>
      </c>
      <c r="M41" s="199">
        <v>4000</v>
      </c>
      <c r="N41" s="199">
        <v>2200</v>
      </c>
      <c r="O41" s="199">
        <v>200</v>
      </c>
      <c r="P41" s="199">
        <v>1800</v>
      </c>
      <c r="Q41" s="199">
        <v>3800</v>
      </c>
      <c r="R41" s="199">
        <v>4000</v>
      </c>
      <c r="S41" s="199">
        <v>4000</v>
      </c>
      <c r="T41" s="199">
        <v>4000</v>
      </c>
      <c r="U41" s="199">
        <v>2200</v>
      </c>
      <c r="V41" s="199">
        <v>200</v>
      </c>
      <c r="W41" s="199">
        <v>1800</v>
      </c>
      <c r="X41" s="199">
        <v>3800</v>
      </c>
      <c r="Y41" s="199">
        <v>4000</v>
      </c>
      <c r="Z41" s="199">
        <v>4000</v>
      </c>
      <c r="AA41" s="199">
        <v>4000</v>
      </c>
      <c r="AB41" s="199">
        <v>2200</v>
      </c>
      <c r="AC41" s="199">
        <v>200</v>
      </c>
      <c r="AD41" s="199">
        <v>1800</v>
      </c>
      <c r="AE41" s="199">
        <v>3800</v>
      </c>
      <c r="AF41" s="199">
        <v>4000</v>
      </c>
      <c r="AG41" s="199">
        <v>4000</v>
      </c>
      <c r="AH41" s="199">
        <v>4000</v>
      </c>
      <c r="AI41" s="199">
        <v>2200</v>
      </c>
      <c r="AJ41" s="199">
        <v>200</v>
      </c>
      <c r="AK41" s="199">
        <v>1800</v>
      </c>
      <c r="AL41" s="199">
        <v>3800</v>
      </c>
      <c r="AM41" s="199">
        <v>4000</v>
      </c>
      <c r="AN41" s="199">
        <v>4000</v>
      </c>
      <c r="AO41" s="199">
        <v>4000</v>
      </c>
      <c r="AP41" s="199">
        <v>2200</v>
      </c>
      <c r="AQ41" s="199">
        <v>200</v>
      </c>
      <c r="AR41" s="199">
        <v>1800</v>
      </c>
      <c r="AS41" s="199">
        <v>3800</v>
      </c>
      <c r="AT41" s="199">
        <v>4000</v>
      </c>
      <c r="AU41" s="199">
        <v>4000</v>
      </c>
      <c r="AV41" s="199">
        <v>4000</v>
      </c>
      <c r="AW41" s="199">
        <v>2200</v>
      </c>
      <c r="AX41" s="199">
        <v>200</v>
      </c>
      <c r="AY41" s="199">
        <v>1800</v>
      </c>
      <c r="AZ41" s="199">
        <v>3800</v>
      </c>
      <c r="BA41" s="199">
        <v>4000</v>
      </c>
      <c r="BB41" s="199">
        <v>4000</v>
      </c>
    </row>
    <row r="42" spans="1:54">
      <c r="A42" s="189" t="s">
        <v>73</v>
      </c>
      <c r="B42" s="190" t="s">
        <v>55</v>
      </c>
      <c r="C42" s="199">
        <v>28103.836000000003</v>
      </c>
      <c r="D42" s="199">
        <v>34364.376000000011</v>
      </c>
      <c r="E42" s="199">
        <v>33301.620000000003</v>
      </c>
      <c r="F42" s="199">
        <v>26363.359999999997</v>
      </c>
      <c r="G42" s="199">
        <v>24207.394999999993</v>
      </c>
      <c r="H42" s="199">
        <v>34230.224999999999</v>
      </c>
      <c r="I42" s="199">
        <v>37572.444999999992</v>
      </c>
      <c r="J42" s="199">
        <v>37578.059999999983</v>
      </c>
      <c r="K42" s="199">
        <v>35731.999999999993</v>
      </c>
      <c r="L42" s="199">
        <v>32225.899999999994</v>
      </c>
      <c r="M42" s="199">
        <v>25927.200000000008</v>
      </c>
      <c r="N42" s="199">
        <v>24015.985000000008</v>
      </c>
      <c r="O42" s="199">
        <v>34103.175000000017</v>
      </c>
      <c r="P42" s="199">
        <v>36853.724999999984</v>
      </c>
      <c r="Q42" s="199">
        <v>36760.569999999992</v>
      </c>
      <c r="R42" s="199">
        <v>34980.200000000004</v>
      </c>
      <c r="S42" s="199">
        <v>31629.1</v>
      </c>
      <c r="T42" s="199">
        <v>25221.599999999988</v>
      </c>
      <c r="U42" s="199">
        <v>23726.46</v>
      </c>
      <c r="V42" s="199">
        <v>33909.25</v>
      </c>
      <c r="W42" s="199">
        <v>36491.870000000017</v>
      </c>
      <c r="X42" s="199">
        <v>36481.800000000003</v>
      </c>
      <c r="Y42" s="199">
        <v>34729.39999999998</v>
      </c>
      <c r="Z42" s="199">
        <v>31378.299999999988</v>
      </c>
      <c r="AA42" s="199">
        <v>25113.200000000004</v>
      </c>
      <c r="AB42" s="199">
        <v>23683.33</v>
      </c>
      <c r="AC42" s="199">
        <v>33875.25</v>
      </c>
      <c r="AD42" s="199">
        <v>36445.800000000017</v>
      </c>
      <c r="AE42" s="199">
        <v>36447</v>
      </c>
      <c r="AF42" s="199">
        <v>34698.599999999991</v>
      </c>
      <c r="AG42" s="199">
        <v>31347.499999999985</v>
      </c>
      <c r="AH42" s="199">
        <v>25082.400000000009</v>
      </c>
      <c r="AI42" s="199">
        <v>23679.199999999993</v>
      </c>
      <c r="AJ42" s="199">
        <v>33875.25</v>
      </c>
      <c r="AK42" s="199">
        <v>36424.999999999978</v>
      </c>
      <c r="AL42" s="199">
        <v>36424.999999999985</v>
      </c>
      <c r="AM42" s="199">
        <v>34676.6</v>
      </c>
      <c r="AN42" s="199">
        <v>31325.5</v>
      </c>
      <c r="AO42" s="199">
        <v>25060.400000000001</v>
      </c>
      <c r="AP42" s="199">
        <v>23676.25</v>
      </c>
      <c r="AQ42" s="199">
        <v>33875.25</v>
      </c>
      <c r="AR42" s="199">
        <v>36425.000000000015</v>
      </c>
      <c r="AS42" s="199">
        <v>36424.999999999985</v>
      </c>
      <c r="AT42" s="199">
        <v>34676.599999999991</v>
      </c>
      <c r="AU42" s="199">
        <v>31325.499999999989</v>
      </c>
      <c r="AV42" s="199">
        <v>25060.400000000001</v>
      </c>
      <c r="AW42" s="199">
        <v>23676.249999999989</v>
      </c>
      <c r="AX42" s="199">
        <v>33875.249999999993</v>
      </c>
      <c r="AY42" s="199">
        <v>36424.999999999993</v>
      </c>
      <c r="AZ42" s="199">
        <v>36424.999999999993</v>
      </c>
      <c r="BA42" s="199">
        <v>34676.600000000006</v>
      </c>
      <c r="BB42" s="199">
        <v>31325.499999999985</v>
      </c>
    </row>
    <row r="43" spans="1:54">
      <c r="A43" s="189" t="s">
        <v>506</v>
      </c>
      <c r="B43" s="190" t="s">
        <v>55</v>
      </c>
      <c r="C43" s="199">
        <v>0</v>
      </c>
      <c r="D43" s="199">
        <v>0</v>
      </c>
      <c r="E43" s="199">
        <v>0</v>
      </c>
      <c r="F43" s="199">
        <v>0</v>
      </c>
      <c r="G43" s="199">
        <v>0</v>
      </c>
      <c r="H43" s="199">
        <v>0</v>
      </c>
      <c r="I43" s="199">
        <v>0</v>
      </c>
      <c r="J43" s="199">
        <v>0</v>
      </c>
      <c r="K43" s="199">
        <v>0</v>
      </c>
      <c r="L43" s="199">
        <v>0</v>
      </c>
      <c r="M43" s="199">
        <v>0</v>
      </c>
      <c r="N43" s="199">
        <v>0</v>
      </c>
      <c r="O43" s="199">
        <v>0</v>
      </c>
      <c r="P43" s="199">
        <v>0</v>
      </c>
      <c r="Q43" s="199">
        <v>0</v>
      </c>
      <c r="R43" s="199">
        <v>0</v>
      </c>
      <c r="S43" s="199">
        <v>0</v>
      </c>
      <c r="T43" s="199">
        <v>0</v>
      </c>
      <c r="U43" s="199">
        <v>0</v>
      </c>
      <c r="V43" s="199">
        <v>0</v>
      </c>
      <c r="W43" s="199">
        <v>0</v>
      </c>
      <c r="X43" s="199">
        <v>0</v>
      </c>
      <c r="Y43" s="199">
        <v>0</v>
      </c>
      <c r="Z43" s="199">
        <v>0</v>
      </c>
      <c r="AA43" s="199">
        <v>0</v>
      </c>
      <c r="AB43" s="199">
        <v>0</v>
      </c>
      <c r="AC43" s="199">
        <v>0</v>
      </c>
      <c r="AD43" s="199">
        <v>0</v>
      </c>
      <c r="AE43" s="199">
        <v>0</v>
      </c>
      <c r="AF43" s="199">
        <v>0</v>
      </c>
      <c r="AG43" s="199">
        <v>0</v>
      </c>
      <c r="AH43" s="199">
        <v>0</v>
      </c>
      <c r="AI43" s="199">
        <v>0</v>
      </c>
      <c r="AJ43" s="199">
        <v>0</v>
      </c>
      <c r="AK43" s="199">
        <v>0</v>
      </c>
      <c r="AL43" s="199">
        <v>0</v>
      </c>
      <c r="AM43" s="199">
        <v>0</v>
      </c>
      <c r="AN43" s="199">
        <v>0</v>
      </c>
      <c r="AO43" s="199">
        <v>0</v>
      </c>
      <c r="AP43" s="199">
        <v>0</v>
      </c>
      <c r="AQ43" s="199">
        <v>0</v>
      </c>
      <c r="AR43" s="199">
        <v>0</v>
      </c>
      <c r="AS43" s="199">
        <v>0</v>
      </c>
      <c r="AT43" s="199">
        <v>0</v>
      </c>
      <c r="AU43" s="199">
        <v>0</v>
      </c>
      <c r="AV43" s="199">
        <v>0</v>
      </c>
      <c r="AW43" s="199">
        <v>0</v>
      </c>
      <c r="AX43" s="199">
        <v>0</v>
      </c>
      <c r="AY43" s="199">
        <v>0</v>
      </c>
      <c r="AZ43" s="199">
        <v>0</v>
      </c>
      <c r="BA43" s="199">
        <v>0</v>
      </c>
      <c r="BB43" s="199">
        <v>0</v>
      </c>
    </row>
    <row r="44" spans="1:54">
      <c r="A44" s="189"/>
      <c r="B44" s="190"/>
      <c r="C44" s="199">
        <v>0</v>
      </c>
      <c r="D44" s="199">
        <v>0</v>
      </c>
      <c r="E44" s="199">
        <v>0</v>
      </c>
      <c r="F44" s="199">
        <v>0</v>
      </c>
      <c r="G44" s="199">
        <v>0</v>
      </c>
      <c r="H44" s="199">
        <v>0</v>
      </c>
      <c r="I44" s="199">
        <v>0</v>
      </c>
      <c r="J44" s="199">
        <v>0</v>
      </c>
      <c r="K44" s="199">
        <v>0</v>
      </c>
      <c r="L44" s="199">
        <v>0</v>
      </c>
      <c r="M44" s="199">
        <v>0</v>
      </c>
      <c r="N44" s="199">
        <v>330.00000000000006</v>
      </c>
      <c r="O44" s="199">
        <v>0</v>
      </c>
      <c r="P44" s="199">
        <v>792.00000000000011</v>
      </c>
      <c r="Q44" s="199">
        <v>198.00000000000003</v>
      </c>
      <c r="R44" s="199">
        <v>0</v>
      </c>
      <c r="S44" s="199">
        <v>0</v>
      </c>
      <c r="T44" s="199">
        <v>0</v>
      </c>
      <c r="U44" s="199">
        <v>0</v>
      </c>
      <c r="V44" s="199">
        <v>0</v>
      </c>
      <c r="W44" s="199">
        <v>0</v>
      </c>
      <c r="X44" s="199">
        <v>0</v>
      </c>
      <c r="Y44" s="199">
        <v>0</v>
      </c>
      <c r="Z44" s="199">
        <v>0</v>
      </c>
      <c r="AA44" s="199">
        <v>0</v>
      </c>
      <c r="AB44" s="199">
        <v>0</v>
      </c>
      <c r="AC44" s="199">
        <v>0</v>
      </c>
      <c r="AD44" s="199">
        <v>0</v>
      </c>
      <c r="AE44" s="199">
        <v>0</v>
      </c>
      <c r="AF44" s="199">
        <v>0</v>
      </c>
      <c r="AG44" s="199">
        <v>0</v>
      </c>
      <c r="AH44" s="199">
        <v>0</v>
      </c>
      <c r="AI44" s="199">
        <v>0</v>
      </c>
      <c r="AJ44" s="199">
        <v>0</v>
      </c>
      <c r="AK44" s="199">
        <v>0</v>
      </c>
      <c r="AL44" s="199">
        <v>0</v>
      </c>
      <c r="AM44" s="199">
        <v>0</v>
      </c>
      <c r="AN44" s="199">
        <v>0</v>
      </c>
      <c r="AO44" s="199">
        <v>0</v>
      </c>
      <c r="AP44" s="199">
        <v>0</v>
      </c>
      <c r="AQ44" s="199">
        <v>0</v>
      </c>
      <c r="AR44" s="199">
        <v>0</v>
      </c>
      <c r="AS44" s="199">
        <v>0</v>
      </c>
      <c r="AT44" s="199">
        <v>0</v>
      </c>
      <c r="AU44" s="199">
        <v>0</v>
      </c>
      <c r="AV44" s="199">
        <v>0</v>
      </c>
      <c r="AW44" s="199">
        <v>0</v>
      </c>
      <c r="AX44" s="199">
        <v>0</v>
      </c>
      <c r="AY44" s="199">
        <v>0</v>
      </c>
      <c r="AZ44" s="199">
        <v>0</v>
      </c>
      <c r="BA44" s="199">
        <v>0</v>
      </c>
      <c r="BB44" s="199">
        <v>0</v>
      </c>
    </row>
    <row r="45" spans="1:54">
      <c r="A45" s="189"/>
      <c r="B45" s="190"/>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199"/>
      <c r="AJ45" s="199"/>
      <c r="AK45" s="199"/>
      <c r="AL45" s="199"/>
      <c r="AM45" s="199"/>
      <c r="AN45" s="199"/>
      <c r="AO45" s="199"/>
      <c r="AP45" s="199"/>
      <c r="AQ45" s="199"/>
      <c r="AR45" s="199"/>
      <c r="AS45" s="199"/>
      <c r="AT45" s="199"/>
      <c r="AU45" s="199"/>
      <c r="AV45" s="199"/>
      <c r="AW45" s="199"/>
      <c r="AX45" s="199"/>
      <c r="AY45" s="199"/>
      <c r="AZ45" s="199"/>
      <c r="BA45" s="199"/>
      <c r="BB45" s="199"/>
    </row>
    <row r="46" spans="1:54">
      <c r="A46" s="200" t="s">
        <v>163</v>
      </c>
      <c r="B46" s="190"/>
      <c r="C46" s="201">
        <v>260527.70013106681</v>
      </c>
      <c r="D46" s="201">
        <v>271827.43030984054</v>
      </c>
      <c r="E46" s="201">
        <v>263456.07793200621</v>
      </c>
      <c r="F46" s="201">
        <v>230981.77786721435</v>
      </c>
      <c r="G46" s="201">
        <v>137304.14988052013</v>
      </c>
      <c r="H46" s="201">
        <v>148541.69099354348</v>
      </c>
      <c r="I46" s="201">
        <v>255448.49121678335</v>
      </c>
      <c r="J46" s="201">
        <v>296284.82353783638</v>
      </c>
      <c r="K46" s="201">
        <v>292808.98751409829</v>
      </c>
      <c r="L46" s="201">
        <v>271413.31915545376</v>
      </c>
      <c r="M46" s="201">
        <v>233299.1218814381</v>
      </c>
      <c r="N46" s="201">
        <v>138901.01332543767</v>
      </c>
      <c r="O46" s="201">
        <v>148749.38635236444</v>
      </c>
      <c r="P46" s="201">
        <v>251033.50848699737</v>
      </c>
      <c r="Q46" s="201">
        <v>292488.67615053017</v>
      </c>
      <c r="R46" s="201">
        <v>288781.86676052696</v>
      </c>
      <c r="S46" s="201">
        <v>267532.71919537778</v>
      </c>
      <c r="T46" s="201">
        <v>229305.43467059929</v>
      </c>
      <c r="U46" s="201">
        <v>136413.97315140881</v>
      </c>
      <c r="V46" s="201">
        <v>146434.44821093042</v>
      </c>
      <c r="W46" s="201">
        <v>254724.00944100562</v>
      </c>
      <c r="X46" s="201">
        <v>296078.54881555034</v>
      </c>
      <c r="Y46" s="201">
        <v>295095.74688929599</v>
      </c>
      <c r="Z46" s="201">
        <v>273438.92117071018</v>
      </c>
      <c r="AA46" s="201">
        <v>235290.13373255468</v>
      </c>
      <c r="AB46" s="201">
        <v>140606.82327373658</v>
      </c>
      <c r="AC46" s="201">
        <v>150131.05097822502</v>
      </c>
      <c r="AD46" s="201">
        <v>258925.24002960706</v>
      </c>
      <c r="AE46" s="201">
        <v>299538.36396561714</v>
      </c>
      <c r="AF46" s="201">
        <v>299158.66414405324</v>
      </c>
      <c r="AG46" s="201">
        <v>277686.99848351226</v>
      </c>
      <c r="AH46" s="201">
        <v>239561.87036191719</v>
      </c>
      <c r="AI46" s="201">
        <v>144892.35675571035</v>
      </c>
      <c r="AJ46" s="201">
        <v>154463.99448009321</v>
      </c>
      <c r="AK46" s="201">
        <v>263167.95572697168</v>
      </c>
      <c r="AL46" s="201">
        <v>304230.11833814828</v>
      </c>
      <c r="AM46" s="201">
        <v>303416.61540162266</v>
      </c>
      <c r="AN46" s="201">
        <v>281787.24733253056</v>
      </c>
      <c r="AO46" s="201">
        <v>243655.74196874668</v>
      </c>
      <c r="AP46" s="201">
        <v>148818.00176415767</v>
      </c>
      <c r="AQ46" s="201">
        <v>158201.79068640509</v>
      </c>
      <c r="AR46" s="201">
        <v>267483.01874559675</v>
      </c>
      <c r="AS46" s="201">
        <v>308568.27311290824</v>
      </c>
      <c r="AT46" s="201">
        <v>306329.54212517157</v>
      </c>
      <c r="AU46" s="201">
        <v>284693.36036262737</v>
      </c>
      <c r="AV46" s="201">
        <v>246561.22207148565</v>
      </c>
      <c r="AW46" s="201">
        <v>151727.67779903035</v>
      </c>
      <c r="AX46" s="201">
        <v>161119.12242703617</v>
      </c>
      <c r="AY46" s="201">
        <v>270409.33640592662</v>
      </c>
      <c r="AZ46" s="201">
        <v>310727.51974034752</v>
      </c>
      <c r="BA46" s="201">
        <v>305375.3093232899</v>
      </c>
      <c r="BB46" s="201">
        <v>283591.60345028731</v>
      </c>
    </row>
  </sheetData>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89999084444715716"/>
  </sheetPr>
  <dimension ref="B2:L33"/>
  <sheetViews>
    <sheetView showGridLines="0" topLeftCell="A8" zoomScale="70" zoomScaleNormal="70" workbookViewId="0">
      <selection activeCell="I39" sqref="I39"/>
    </sheetView>
  </sheetViews>
  <sheetFormatPr defaultRowHeight="13.8"/>
  <cols>
    <col min="1" max="2" width="2.59765625" customWidth="1"/>
    <col min="3" max="3" width="53.59765625" bestFit="1" customWidth="1"/>
    <col min="4" max="4" width="20.59765625" customWidth="1"/>
    <col min="5" max="5" width="5.59765625" customWidth="1"/>
    <col min="6" max="6" width="0.796875" style="29" customWidth="1"/>
    <col min="7" max="7" width="5.59765625" customWidth="1"/>
    <col min="8" max="8" width="22.09765625" bestFit="1" customWidth="1"/>
    <col min="9" max="11" width="20.59765625" customWidth="1"/>
    <col min="12" max="12" width="30.59765625" customWidth="1"/>
  </cols>
  <sheetData>
    <row r="2" spans="2:12" ht="14.4">
      <c r="B2" s="1" t="s">
        <v>138</v>
      </c>
      <c r="C2" s="1" t="s">
        <v>139</v>
      </c>
      <c r="H2" s="36" t="s">
        <v>140</v>
      </c>
    </row>
    <row r="3" spans="2:12" ht="14.4">
      <c r="B3" s="1"/>
      <c r="C3" s="1"/>
      <c r="H3" s="36"/>
    </row>
    <row r="4" spans="2:12" ht="14.4">
      <c r="B4" s="1"/>
      <c r="C4" s="1"/>
      <c r="H4" s="98" t="s">
        <v>141</v>
      </c>
      <c r="I4" s="126">
        <f>'ONS population estimates'!E8/'ONS population estimates'!$B$8</f>
        <v>0.8426594552640817</v>
      </c>
    </row>
    <row r="5" spans="2:12" ht="14.4">
      <c r="B5" s="1"/>
      <c r="C5" s="1"/>
      <c r="H5" s="98" t="s">
        <v>142</v>
      </c>
      <c r="I5" s="126">
        <f>1/I4</f>
        <v>1.1867190165054391</v>
      </c>
    </row>
    <row r="8" spans="2:12" ht="55.2">
      <c r="C8" s="112" t="s">
        <v>20</v>
      </c>
      <c r="D8" s="103" t="s">
        <v>143</v>
      </c>
      <c r="H8" s="112" t="s">
        <v>144</v>
      </c>
      <c r="I8" s="103" t="s">
        <v>145</v>
      </c>
      <c r="J8" s="103" t="s">
        <v>146</v>
      </c>
      <c r="K8" s="103" t="s">
        <v>147</v>
      </c>
      <c r="L8" s="103" t="s">
        <v>511</v>
      </c>
    </row>
    <row r="9" spans="2:12">
      <c r="C9" s="132">
        <v>44132</v>
      </c>
      <c r="D9" s="100">
        <f>INDEX('Booking data'!$E:$E,MATCH(C9,'Booking data'!$A:$A,0))</f>
        <v>180692.15915100396</v>
      </c>
      <c r="H9" t="s">
        <v>148</v>
      </c>
      <c r="I9" s="2">
        <f>D17-2*D18</f>
        <v>125815.56998040565</v>
      </c>
      <c r="J9" s="35">
        <f>$D$24</f>
        <v>0.2</v>
      </c>
      <c r="K9" s="2">
        <f>I9*J9</f>
        <v>25163.113996081131</v>
      </c>
      <c r="L9" s="2">
        <f>MAX(0,K9-($I$5*(SUMIFS(Calculations!AW$11:AW$32,Calculations!$B$11:$B$32,"Outbreak",Calculations!$G$11:$G$32,1))))</f>
        <v>0</v>
      </c>
    </row>
    <row r="10" spans="2:12">
      <c r="C10" s="132">
        <v>44133</v>
      </c>
      <c r="D10" s="100">
        <f>INDEX('Booking data'!$E:$E,MATCH(C10,'Booking data'!$A:$A,0))</f>
        <v>178628.78680800923</v>
      </c>
      <c r="H10" t="s">
        <v>149</v>
      </c>
      <c r="I10" s="2">
        <f>D17</f>
        <v>173418.10370844413</v>
      </c>
      <c r="J10" s="35">
        <f>$D$24</f>
        <v>0.2</v>
      </c>
      <c r="K10" s="2">
        <f>I10*J10</f>
        <v>34683.620741688828</v>
      </c>
      <c r="L10" s="2"/>
    </row>
    <row r="11" spans="2:12">
      <c r="C11" s="132">
        <v>44134</v>
      </c>
      <c r="D11" s="100">
        <f>INDEX('Booking data'!$E:$E,MATCH(C11,'Booking data'!$A:$A,0))</f>
        <v>159984.54973760649</v>
      </c>
      <c r="H11" t="s">
        <v>150</v>
      </c>
      <c r="I11" s="2">
        <f>D17+2*D18</f>
        <v>221020.63743648262</v>
      </c>
      <c r="J11" s="35">
        <f>$D$24</f>
        <v>0.2</v>
      </c>
      <c r="K11" s="2">
        <f>I11*J11</f>
        <v>44204.12748729653</v>
      </c>
      <c r="L11" s="2">
        <f>MAX(0,K11-($I$5*(SUMIFS(Calculations!AW$11:AW$32,Calculations!$B$11:$B$32,"Outbreak",Calculations!$G$11:$G$32,1))))</f>
        <v>0</v>
      </c>
    </row>
    <row r="12" spans="2:12">
      <c r="C12" s="132">
        <v>44135</v>
      </c>
      <c r="D12" s="100">
        <f>INDEX('Booking data'!$E:$E,MATCH(C12,'Booking data'!$A:$A,0))</f>
        <v>137490.59011087721</v>
      </c>
      <c r="L12" s="38"/>
    </row>
    <row r="13" spans="2:12">
      <c r="C13" s="132">
        <v>44136</v>
      </c>
      <c r="D13" s="100">
        <f>INDEX('Booking data'!$E:$E,MATCH(C13,'Booking data'!$A:$A,0))</f>
        <v>153045.77857490428</v>
      </c>
    </row>
    <row r="14" spans="2:12">
      <c r="C14" s="132">
        <v>44137</v>
      </c>
      <c r="D14" s="100">
        <f>INDEX('Booking data'!$E:$E,MATCH(C14,'Booking data'!$A:$A,0))</f>
        <v>215467.3440262033</v>
      </c>
      <c r="E14" s="2"/>
    </row>
    <row r="15" spans="2:12">
      <c r="C15" s="132">
        <v>44138</v>
      </c>
      <c r="D15" s="100">
        <f>INDEX('Booking data'!$E:$E,MATCH(C15,'Booking data'!$A:$A,0))</f>
        <v>188617.51755050439</v>
      </c>
      <c r="E15" s="2"/>
      <c r="H15" s="36" t="s">
        <v>153</v>
      </c>
    </row>
    <row r="16" spans="2:12">
      <c r="C16" s="132"/>
      <c r="D16" s="100"/>
    </row>
    <row r="17" spans="3:12" ht="55.2">
      <c r="C17" s="113" t="s">
        <v>151</v>
      </c>
      <c r="D17" s="127">
        <f>AVERAGE(D9:D15)</f>
        <v>173418.10370844413</v>
      </c>
      <c r="H17" s="112" t="s">
        <v>144</v>
      </c>
      <c r="I17" s="103" t="s">
        <v>145</v>
      </c>
      <c r="J17" s="103" t="s">
        <v>154</v>
      </c>
      <c r="K17" s="103" t="s">
        <v>147</v>
      </c>
      <c r="L17" s="103" t="s">
        <v>511</v>
      </c>
    </row>
    <row r="18" spans="3:12">
      <c r="C18" s="113" t="s">
        <v>152</v>
      </c>
      <c r="D18" s="127">
        <f>_xlfn.STDEV.P(D9:D15)</f>
        <v>23801.266864019246</v>
      </c>
      <c r="H18" t="s">
        <v>148</v>
      </c>
      <c r="I18" s="2">
        <f>I9</f>
        <v>125815.56998040565</v>
      </c>
      <c r="J18" s="35">
        <f>$D$25</f>
        <v>0.8</v>
      </c>
      <c r="K18" s="2">
        <f>I18*J18</f>
        <v>100652.45598432452</v>
      </c>
      <c r="L18" s="2">
        <f>MAX(0,K18-($I$5*SUM(Calculations!$AW$23:$AW$28)))</f>
        <v>0</v>
      </c>
    </row>
    <row r="19" spans="3:12">
      <c r="H19" t="s">
        <v>149</v>
      </c>
      <c r="I19" s="2">
        <f>I10</f>
        <v>173418.10370844413</v>
      </c>
      <c r="J19" s="35">
        <f>$D$25</f>
        <v>0.8</v>
      </c>
      <c r="K19" s="2">
        <f>I19*J19</f>
        <v>138734.48296675531</v>
      </c>
      <c r="L19" s="2"/>
    </row>
    <row r="20" spans="3:12">
      <c r="H20" t="s">
        <v>150</v>
      </c>
      <c r="I20" s="2">
        <f>I11</f>
        <v>221020.63743648262</v>
      </c>
      <c r="J20" s="35">
        <f>$D$25</f>
        <v>0.8</v>
      </c>
      <c r="K20" s="2">
        <f>I20*J20</f>
        <v>176816.50994918612</v>
      </c>
      <c r="L20" s="2">
        <f>MAX(0,K20-($I$5*SUM(Calculations!$AW$23:$AW$28)))</f>
        <v>72700.458735466731</v>
      </c>
    </row>
    <row r="21" spans="3:12" ht="14.4">
      <c r="C21" s="1" t="s">
        <v>156</v>
      </c>
      <c r="K21" s="2"/>
    </row>
    <row r="24" spans="3:12">
      <c r="C24" s="113" t="s">
        <v>421</v>
      </c>
      <c r="D24" s="125">
        <v>0.2</v>
      </c>
    </row>
    <row r="25" spans="3:12">
      <c r="C25" s="113" t="s">
        <v>422</v>
      </c>
      <c r="D25" s="125">
        <f>1-D24</f>
        <v>0.8</v>
      </c>
    </row>
    <row r="26" spans="3:12" ht="43.2">
      <c r="C26" s="139" t="s">
        <v>423</v>
      </c>
    </row>
    <row r="33" spans="2:2" ht="14.4">
      <c r="B33" s="1" t="s">
        <v>155</v>
      </c>
    </row>
  </sheetData>
  <sortState ref="C9:D14">
    <sortCondition ref="C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4"/>
  <sheetViews>
    <sheetView showGridLines="0" zoomScale="70" zoomScaleNormal="70" workbookViewId="0">
      <selection activeCell="C8" sqref="C8"/>
    </sheetView>
  </sheetViews>
  <sheetFormatPr defaultRowHeight="13.8"/>
  <cols>
    <col min="1" max="1" width="25.59765625" bestFit="1" customWidth="1"/>
    <col min="2" max="2" width="23.59765625" style="25" bestFit="1" customWidth="1"/>
    <col min="3" max="3" width="23.59765625" style="25" customWidth="1"/>
    <col min="4" max="5" width="27.59765625" style="25" customWidth="1"/>
    <col min="7" max="7" width="72.59765625" style="16" bestFit="1" customWidth="1"/>
    <col min="8" max="8" width="103.09765625" style="16" customWidth="1"/>
  </cols>
  <sheetData>
    <row r="2" spans="1:8">
      <c r="A2" s="14" t="s">
        <v>312</v>
      </c>
    </row>
    <row r="6" spans="1:8" s="16" customFormat="1" ht="41.4">
      <c r="A6" s="22" t="s">
        <v>313</v>
      </c>
      <c r="B6" s="23" t="s">
        <v>314</v>
      </c>
      <c r="C6" s="23" t="s">
        <v>315</v>
      </c>
      <c r="D6" s="23" t="s">
        <v>316</v>
      </c>
      <c r="E6" s="23" t="s">
        <v>317</v>
      </c>
      <c r="G6" s="24" t="s">
        <v>318</v>
      </c>
      <c r="H6" s="24" t="s">
        <v>319</v>
      </c>
    </row>
    <row r="7" spans="1:8" s="16" customFormat="1" ht="27.6">
      <c r="A7" s="132">
        <v>44132</v>
      </c>
      <c r="B7" s="133">
        <v>72901</v>
      </c>
      <c r="C7" s="133">
        <v>145802</v>
      </c>
      <c r="D7" s="134">
        <v>1.2392982205388401</v>
      </c>
      <c r="E7" s="140">
        <v>180692.15915100396</v>
      </c>
      <c r="G7" s="135" t="s">
        <v>320</v>
      </c>
      <c r="H7" s="135" t="s">
        <v>321</v>
      </c>
    </row>
    <row r="8" spans="1:8" s="16" customFormat="1" ht="27.6">
      <c r="A8" s="132">
        <v>44133</v>
      </c>
      <c r="B8" s="133">
        <v>72025</v>
      </c>
      <c r="C8" s="133">
        <v>144050</v>
      </c>
      <c r="D8" s="134">
        <v>1.2400471142520599</v>
      </c>
      <c r="E8" s="140">
        <v>178628.78680800923</v>
      </c>
      <c r="G8" s="135" t="s">
        <v>314</v>
      </c>
      <c r="H8" s="135" t="s">
        <v>322</v>
      </c>
    </row>
    <row r="9" spans="1:8" s="16" customFormat="1" ht="41.4">
      <c r="A9" s="132">
        <v>44134</v>
      </c>
      <c r="B9" s="133">
        <v>64539</v>
      </c>
      <c r="C9" s="133">
        <v>129078</v>
      </c>
      <c r="D9" s="134">
        <v>1.23944087867496</v>
      </c>
      <c r="E9" s="140">
        <v>159984.54973760649</v>
      </c>
      <c r="G9" s="135" t="s">
        <v>315</v>
      </c>
      <c r="H9" s="135" t="s">
        <v>323</v>
      </c>
    </row>
    <row r="10" spans="1:8" s="16" customFormat="1" ht="41.4">
      <c r="A10" s="132">
        <v>44135</v>
      </c>
      <c r="B10" s="133">
        <v>54770</v>
      </c>
      <c r="C10" s="133">
        <v>109540</v>
      </c>
      <c r="D10" s="134">
        <v>1.25516332034761</v>
      </c>
      <c r="E10" s="140">
        <v>137490.59011087721</v>
      </c>
      <c r="G10" s="135" t="s">
        <v>316</v>
      </c>
      <c r="H10" s="135" t="s">
        <v>324</v>
      </c>
    </row>
    <row r="11" spans="1:8" s="16" customFormat="1">
      <c r="A11" s="132">
        <v>44136</v>
      </c>
      <c r="B11" s="133">
        <v>60995</v>
      </c>
      <c r="C11" s="133">
        <v>121990</v>
      </c>
      <c r="D11" s="134">
        <v>1.2545764290097901</v>
      </c>
      <c r="E11" s="140">
        <v>153045.77857490428</v>
      </c>
      <c r="G11" s="135" t="s">
        <v>317</v>
      </c>
      <c r="H11" s="135" t="s">
        <v>325</v>
      </c>
    </row>
    <row r="12" spans="1:8" s="16" customFormat="1">
      <c r="A12" s="132">
        <v>44137</v>
      </c>
      <c r="B12" s="133">
        <v>87739</v>
      </c>
      <c r="C12" s="133">
        <v>175478</v>
      </c>
      <c r="D12" s="134">
        <v>1.2278880772872001</v>
      </c>
      <c r="E12" s="140">
        <v>215467.3440262033</v>
      </c>
    </row>
    <row r="13" spans="1:8">
      <c r="A13" s="132">
        <v>44138</v>
      </c>
      <c r="B13" s="133">
        <v>76744</v>
      </c>
      <c r="C13" s="133">
        <v>153488</v>
      </c>
      <c r="D13" s="134">
        <v>1.2288746843434299</v>
      </c>
      <c r="E13" s="140">
        <v>188617.51755050439</v>
      </c>
    </row>
    <row r="14" spans="1:8">
      <c r="A14" s="132"/>
      <c r="B14" s="133"/>
      <c r="C14" s="133"/>
      <c r="D14" s="134"/>
      <c r="E14" s="140"/>
    </row>
    <row r="15" spans="1:8">
      <c r="A15" s="132"/>
      <c r="B15" s="133"/>
      <c r="C15" s="133"/>
      <c r="D15" s="134"/>
      <c r="E15" s="140"/>
    </row>
    <row r="16" spans="1:8">
      <c r="A16" s="132"/>
      <c r="B16" s="133"/>
      <c r="C16" s="133"/>
      <c r="D16" s="134"/>
      <c r="E16" s="140"/>
    </row>
    <row r="17" spans="1:5">
      <c r="A17" s="132"/>
      <c r="B17" s="133"/>
      <c r="C17" s="133"/>
      <c r="D17" s="134"/>
      <c r="E17" s="140"/>
    </row>
    <row r="18" spans="1:5">
      <c r="A18" s="132"/>
      <c r="B18" s="133"/>
      <c r="C18" s="133"/>
      <c r="D18" s="134"/>
      <c r="E18" s="140"/>
    </row>
    <row r="19" spans="1:5">
      <c r="A19" s="132"/>
      <c r="B19" s="133"/>
      <c r="C19" s="133"/>
      <c r="D19" s="134"/>
      <c r="E19" s="140"/>
    </row>
    <row r="20" spans="1:5">
      <c r="A20" s="132"/>
      <c r="B20" s="133"/>
      <c r="C20" s="133"/>
      <c r="D20" s="134"/>
      <c r="E20" s="140"/>
    </row>
    <row r="21" spans="1:5">
      <c r="A21" s="132"/>
      <c r="B21" s="133"/>
      <c r="C21" s="133"/>
      <c r="D21" s="134"/>
      <c r="E21" s="140"/>
    </row>
    <row r="22" spans="1:5">
      <c r="A22" s="132"/>
      <c r="B22" s="133"/>
      <c r="C22" s="133"/>
      <c r="D22" s="134"/>
      <c r="E22" s="140"/>
    </row>
    <row r="23" spans="1:5">
      <c r="A23" s="132"/>
      <c r="B23" s="133"/>
      <c r="C23" s="133"/>
      <c r="D23" s="134"/>
      <c r="E23" s="140"/>
    </row>
    <row r="24" spans="1:5">
      <c r="A24" s="132"/>
      <c r="B24" s="133"/>
      <c r="C24" s="133"/>
      <c r="D24" s="134"/>
      <c r="E24" s="140"/>
    </row>
    <row r="25" spans="1:5">
      <c r="A25" s="132"/>
      <c r="B25" s="133"/>
      <c r="C25" s="133"/>
      <c r="D25" s="134"/>
      <c r="E25" s="140"/>
    </row>
    <row r="29" spans="1:5">
      <c r="A29" s="18"/>
    </row>
    <row r="30" spans="1:5">
      <c r="A30" s="18"/>
    </row>
    <row r="31" spans="1:5">
      <c r="A31" s="18"/>
    </row>
    <row r="32" spans="1:5">
      <c r="A32" s="18"/>
    </row>
    <row r="33" spans="1:1">
      <c r="A33" s="18"/>
    </row>
    <row r="34" spans="1:1">
      <c r="A34" s="18"/>
    </row>
    <row r="35" spans="1:1">
      <c r="A35" s="18"/>
    </row>
    <row r="36" spans="1:1">
      <c r="A36" s="18"/>
    </row>
    <row r="37" spans="1:1">
      <c r="A37" s="18"/>
    </row>
    <row r="38" spans="1:1">
      <c r="A38" s="18"/>
    </row>
    <row r="39" spans="1:1">
      <c r="A39" s="18"/>
    </row>
    <row r="40" spans="1:1">
      <c r="A40" s="18"/>
    </row>
    <row r="41" spans="1:1">
      <c r="A41" s="18"/>
    </row>
    <row r="42" spans="1:1">
      <c r="A42" s="18"/>
    </row>
    <row r="43" spans="1:1">
      <c r="A43" s="18"/>
    </row>
    <row r="44" spans="1:1">
      <c r="A44" s="18"/>
    </row>
    <row r="45" spans="1:1">
      <c r="A45" s="18"/>
    </row>
    <row r="46" spans="1:1">
      <c r="A46" s="18"/>
    </row>
    <row r="47" spans="1:1">
      <c r="A47" s="18"/>
    </row>
    <row r="48" spans="1:1">
      <c r="A48" s="18"/>
    </row>
    <row r="49" spans="1:1">
      <c r="A49" s="18"/>
    </row>
    <row r="50" spans="1:1">
      <c r="A50" s="18"/>
    </row>
    <row r="51" spans="1:1">
      <c r="A51" s="18"/>
    </row>
    <row r="52" spans="1:1">
      <c r="A52" s="18"/>
    </row>
    <row r="53" spans="1:1">
      <c r="A53" s="18"/>
    </row>
    <row r="54" spans="1:1">
      <c r="A54" s="18"/>
    </row>
    <row r="55" spans="1:1">
      <c r="A55" s="18"/>
    </row>
    <row r="56" spans="1:1">
      <c r="A56" s="18"/>
    </row>
    <row r="57" spans="1:1">
      <c r="A57" s="18"/>
    </row>
    <row r="58" spans="1:1">
      <c r="A58" s="18"/>
    </row>
    <row r="59" spans="1:1">
      <c r="A59" s="18"/>
    </row>
    <row r="60" spans="1:1">
      <c r="A60" s="18"/>
    </row>
    <row r="61" spans="1:1">
      <c r="A61" s="18"/>
    </row>
    <row r="62" spans="1:1">
      <c r="A62" s="18"/>
    </row>
    <row r="63" spans="1:1">
      <c r="A63" s="18"/>
    </row>
    <row r="64" spans="1:1">
      <c r="A64" s="18"/>
    </row>
    <row r="65" spans="1:1">
      <c r="A65" s="18"/>
    </row>
    <row r="66" spans="1:1">
      <c r="A66" s="18"/>
    </row>
    <row r="67" spans="1:1">
      <c r="A67" s="18"/>
    </row>
    <row r="68" spans="1:1">
      <c r="A68" s="18"/>
    </row>
    <row r="69" spans="1:1">
      <c r="A69" s="18"/>
    </row>
    <row r="70" spans="1:1">
      <c r="A70" s="18"/>
    </row>
    <row r="71" spans="1:1">
      <c r="A71" s="18"/>
    </row>
    <row r="72" spans="1:1">
      <c r="A72" s="18"/>
    </row>
    <row r="73" spans="1:1">
      <c r="A73" s="18"/>
    </row>
    <row r="74" spans="1:1">
      <c r="A74" s="18"/>
    </row>
    <row r="75" spans="1:1">
      <c r="A75" s="18"/>
    </row>
    <row r="76" spans="1:1">
      <c r="A76" s="18"/>
    </row>
    <row r="77" spans="1:1">
      <c r="A77" s="18"/>
    </row>
    <row r="78" spans="1:1">
      <c r="A78" s="18"/>
    </row>
    <row r="79" spans="1:1">
      <c r="A79" s="18"/>
    </row>
    <row r="80" spans="1:1">
      <c r="A80" s="18"/>
    </row>
    <row r="81" spans="1:1">
      <c r="A81" s="18"/>
    </row>
    <row r="82" spans="1:1">
      <c r="A82" s="18"/>
    </row>
    <row r="83" spans="1:1">
      <c r="A83" s="18"/>
    </row>
    <row r="84" spans="1:1">
      <c r="A84" s="18"/>
    </row>
    <row r="85" spans="1:1">
      <c r="A85" s="18"/>
    </row>
    <row r="86" spans="1:1">
      <c r="A86" s="18"/>
    </row>
    <row r="87" spans="1:1">
      <c r="A87" s="18"/>
    </row>
    <row r="88" spans="1:1">
      <c r="A88" s="18"/>
    </row>
    <row r="89" spans="1:1">
      <c r="A89" s="18"/>
    </row>
    <row r="90" spans="1:1">
      <c r="A90" s="18"/>
    </row>
    <row r="91" spans="1:1">
      <c r="A91" s="18"/>
    </row>
    <row r="92" spans="1:1">
      <c r="A92" s="18"/>
    </row>
    <row r="93" spans="1:1">
      <c r="A93" s="18"/>
    </row>
    <row r="94" spans="1:1">
      <c r="A94" s="18"/>
    </row>
    <row r="95" spans="1:1">
      <c r="A95" s="18"/>
    </row>
    <row r="96" spans="1:1">
      <c r="A96" s="18"/>
    </row>
    <row r="97" spans="1:1">
      <c r="A97" s="18"/>
    </row>
    <row r="98" spans="1:1">
      <c r="A98" s="18"/>
    </row>
    <row r="99" spans="1:1">
      <c r="A99" s="18"/>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row r="112" spans="1:1">
      <c r="A112" s="18"/>
    </row>
    <row r="113" spans="1:1">
      <c r="A113" s="18"/>
    </row>
    <row r="114" spans="1:1">
      <c r="A114" s="18"/>
    </row>
    <row r="115" spans="1:1">
      <c r="A115" s="18"/>
    </row>
    <row r="116" spans="1:1">
      <c r="A116" s="18"/>
    </row>
    <row r="117" spans="1:1">
      <c r="A117" s="18"/>
    </row>
    <row r="118" spans="1:1">
      <c r="A118" s="18"/>
    </row>
    <row r="119" spans="1:1">
      <c r="A119" s="18"/>
    </row>
    <row r="120" spans="1:1">
      <c r="A120" s="18"/>
    </row>
    <row r="121" spans="1:1">
      <c r="A121" s="18"/>
    </row>
    <row r="122" spans="1:1">
      <c r="A122" s="18"/>
    </row>
    <row r="123" spans="1:1">
      <c r="A123" s="18"/>
    </row>
    <row r="124" spans="1:1">
      <c r="A124" s="18"/>
    </row>
    <row r="125" spans="1:1">
      <c r="A125" s="18"/>
    </row>
    <row r="126" spans="1:1">
      <c r="A126" s="18"/>
    </row>
    <row r="127" spans="1:1">
      <c r="A127" s="18"/>
    </row>
    <row r="128" spans="1:1">
      <c r="A128" s="18"/>
    </row>
    <row r="129" spans="1:1">
      <c r="A129" s="18"/>
    </row>
    <row r="130" spans="1:1">
      <c r="A130" s="18"/>
    </row>
    <row r="131" spans="1:1">
      <c r="A131" s="18"/>
    </row>
    <row r="132" spans="1:1">
      <c r="A132" s="18"/>
    </row>
    <row r="133" spans="1:1">
      <c r="A133" s="18"/>
    </row>
    <row r="134" spans="1:1">
      <c r="A134" s="18"/>
    </row>
    <row r="135" spans="1:1">
      <c r="A135" s="18"/>
    </row>
    <row r="136" spans="1:1">
      <c r="A136" s="18"/>
    </row>
    <row r="137" spans="1:1">
      <c r="A137" s="18"/>
    </row>
    <row r="138" spans="1:1">
      <c r="A138" s="18"/>
    </row>
    <row r="139" spans="1:1">
      <c r="A139" s="18"/>
    </row>
    <row r="140" spans="1:1">
      <c r="A140" s="18"/>
    </row>
    <row r="141" spans="1:1">
      <c r="A141" s="18"/>
    </row>
    <row r="142" spans="1:1">
      <c r="A142" s="18"/>
    </row>
    <row r="143" spans="1:1">
      <c r="A143" s="18"/>
    </row>
    <row r="144" spans="1:1">
      <c r="A144" s="18"/>
    </row>
    <row r="145" spans="1:1">
      <c r="A145" s="18"/>
    </row>
    <row r="146" spans="1:1">
      <c r="A146" s="18"/>
    </row>
    <row r="147" spans="1:1">
      <c r="A147" s="18"/>
    </row>
    <row r="148" spans="1:1">
      <c r="A148" s="18"/>
    </row>
    <row r="149" spans="1:1">
      <c r="A149" s="18"/>
    </row>
    <row r="150" spans="1:1">
      <c r="A150" s="18"/>
    </row>
    <row r="151" spans="1:1">
      <c r="A151" s="18"/>
    </row>
    <row r="152" spans="1:1">
      <c r="A152" s="18"/>
    </row>
    <row r="153" spans="1:1">
      <c r="A153" s="18"/>
    </row>
    <row r="154" spans="1:1">
      <c r="A154" s="18"/>
    </row>
    <row r="155" spans="1:1">
      <c r="A155" s="18"/>
    </row>
    <row r="156" spans="1:1">
      <c r="A156" s="18"/>
    </row>
    <row r="157" spans="1:1">
      <c r="A157" s="18"/>
    </row>
    <row r="158" spans="1:1">
      <c r="A158" s="18"/>
    </row>
    <row r="159" spans="1:1">
      <c r="A159" s="18"/>
    </row>
    <row r="160" spans="1:1">
      <c r="A160" s="18"/>
    </row>
    <row r="161" spans="1:1">
      <c r="A161" s="18"/>
    </row>
    <row r="162" spans="1:1">
      <c r="A162" s="18"/>
    </row>
    <row r="163" spans="1:1">
      <c r="A163" s="18"/>
    </row>
    <row r="164" spans="1:1">
      <c r="A164" s="18"/>
    </row>
  </sheetData>
  <sortState ref="A7:E12">
    <sortCondition ref="A7"/>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D13"/>
  <sheetViews>
    <sheetView showGridLines="0" zoomScale="85" zoomScaleNormal="85" workbookViewId="0">
      <selection activeCell="AJ11" sqref="AJ11:GD11"/>
    </sheetView>
  </sheetViews>
  <sheetFormatPr defaultRowHeight="13.8"/>
  <cols>
    <col min="1" max="1" width="56.59765625" bestFit="1" customWidth="1"/>
    <col min="2" max="186" width="10.5" bestFit="1" customWidth="1"/>
  </cols>
  <sheetData>
    <row r="2" spans="1:186">
      <c r="A2" s="14" t="s">
        <v>233</v>
      </c>
    </row>
    <row r="3" spans="1:186">
      <c r="A3" t="s">
        <v>234</v>
      </c>
    </row>
    <row r="5" spans="1:186" ht="14.4">
      <c r="A5" s="1" t="s">
        <v>430</v>
      </c>
    </row>
    <row r="6" spans="1:186">
      <c r="A6" t="s">
        <v>426</v>
      </c>
      <c r="B6">
        <v>50.3</v>
      </c>
      <c r="C6" t="s">
        <v>427</v>
      </c>
    </row>
    <row r="7" spans="1:186">
      <c r="A7" t="s">
        <v>428</v>
      </c>
      <c r="B7">
        <v>163.9</v>
      </c>
      <c r="C7" t="s">
        <v>429</v>
      </c>
    </row>
    <row r="10" spans="1:186">
      <c r="A10" s="112" t="s">
        <v>20</v>
      </c>
      <c r="B10" s="110">
        <v>44102</v>
      </c>
      <c r="C10" s="110">
        <v>44103</v>
      </c>
      <c r="D10" s="110">
        <v>44104</v>
      </c>
      <c r="E10" s="110">
        <v>44105</v>
      </c>
      <c r="F10" s="110">
        <v>44106</v>
      </c>
      <c r="G10" s="110">
        <v>44107</v>
      </c>
      <c r="H10" s="110">
        <v>44108</v>
      </c>
      <c r="I10" s="110">
        <v>44109</v>
      </c>
      <c r="J10" s="110">
        <v>44110</v>
      </c>
      <c r="K10" s="110">
        <v>44111</v>
      </c>
      <c r="L10" s="110">
        <v>44112</v>
      </c>
      <c r="M10" s="110">
        <v>44113</v>
      </c>
      <c r="N10" s="110">
        <v>44114</v>
      </c>
      <c r="O10" s="110">
        <v>44115</v>
      </c>
      <c r="P10" s="110">
        <v>44116</v>
      </c>
      <c r="Q10" s="110">
        <v>44117</v>
      </c>
      <c r="R10" s="110">
        <v>44118</v>
      </c>
      <c r="S10" s="110">
        <v>44119</v>
      </c>
      <c r="T10" s="110">
        <v>44120</v>
      </c>
      <c r="U10" s="110">
        <v>44121</v>
      </c>
      <c r="V10" s="110">
        <v>44122</v>
      </c>
      <c r="W10" s="110">
        <v>44123</v>
      </c>
      <c r="X10" s="110">
        <v>44124</v>
      </c>
      <c r="Y10" s="110">
        <v>44125</v>
      </c>
      <c r="Z10" s="110">
        <v>44126</v>
      </c>
      <c r="AA10" s="110">
        <v>44127</v>
      </c>
      <c r="AB10" s="110">
        <v>44128</v>
      </c>
      <c r="AC10" s="110">
        <v>44129</v>
      </c>
      <c r="AD10" s="110">
        <v>44130</v>
      </c>
      <c r="AE10" s="110">
        <v>44131</v>
      </c>
      <c r="AF10" s="110">
        <v>44132</v>
      </c>
      <c r="AG10" s="110">
        <v>44133</v>
      </c>
      <c r="AH10" s="110">
        <v>44134</v>
      </c>
      <c r="AI10" s="110">
        <v>44135</v>
      </c>
      <c r="AJ10" s="110">
        <v>44136</v>
      </c>
      <c r="AK10" s="110">
        <v>44137</v>
      </c>
      <c r="AL10" s="110">
        <v>44138</v>
      </c>
      <c r="AM10" s="110">
        <v>44139</v>
      </c>
      <c r="AN10" s="110">
        <v>44140</v>
      </c>
      <c r="AO10" s="110">
        <v>44141</v>
      </c>
      <c r="AP10" s="110">
        <v>44142</v>
      </c>
      <c r="AQ10" s="110">
        <v>44143</v>
      </c>
      <c r="AR10" s="110">
        <v>44144</v>
      </c>
      <c r="AS10" s="110">
        <v>44145</v>
      </c>
      <c r="AT10" s="110">
        <v>44146</v>
      </c>
      <c r="AU10" s="110">
        <v>44147</v>
      </c>
      <c r="AV10" s="110">
        <v>44148</v>
      </c>
      <c r="AW10" s="110">
        <v>44149</v>
      </c>
      <c r="AX10" s="110">
        <v>44150</v>
      </c>
      <c r="AY10" s="110">
        <v>44151</v>
      </c>
      <c r="AZ10" s="110">
        <v>44152</v>
      </c>
      <c r="BA10" s="110">
        <f>AZ10+1</f>
        <v>44153</v>
      </c>
      <c r="BB10" s="110">
        <f t="shared" ref="BB10:DL10" si="0">BA10+1</f>
        <v>44154</v>
      </c>
      <c r="BC10" s="110">
        <f t="shared" si="0"/>
        <v>44155</v>
      </c>
      <c r="BD10" s="110">
        <f t="shared" si="0"/>
        <v>44156</v>
      </c>
      <c r="BE10" s="110">
        <f t="shared" si="0"/>
        <v>44157</v>
      </c>
      <c r="BF10" s="110">
        <f t="shared" si="0"/>
        <v>44158</v>
      </c>
      <c r="BG10" s="110">
        <f t="shared" si="0"/>
        <v>44159</v>
      </c>
      <c r="BH10" s="110">
        <f t="shared" si="0"/>
        <v>44160</v>
      </c>
      <c r="BI10" s="110">
        <f t="shared" si="0"/>
        <v>44161</v>
      </c>
      <c r="BJ10" s="110">
        <f t="shared" si="0"/>
        <v>44162</v>
      </c>
      <c r="BK10" s="110">
        <f t="shared" si="0"/>
        <v>44163</v>
      </c>
      <c r="BL10" s="110">
        <f t="shared" si="0"/>
        <v>44164</v>
      </c>
      <c r="BM10" s="110">
        <f t="shared" si="0"/>
        <v>44165</v>
      </c>
      <c r="BN10" s="110">
        <f t="shared" si="0"/>
        <v>44166</v>
      </c>
      <c r="BO10" s="110">
        <f t="shared" si="0"/>
        <v>44167</v>
      </c>
      <c r="BP10" s="110">
        <f t="shared" si="0"/>
        <v>44168</v>
      </c>
      <c r="BQ10" s="110">
        <f t="shared" si="0"/>
        <v>44169</v>
      </c>
      <c r="BR10" s="110">
        <f t="shared" si="0"/>
        <v>44170</v>
      </c>
      <c r="BS10" s="110">
        <f t="shared" si="0"/>
        <v>44171</v>
      </c>
      <c r="BT10" s="110">
        <f t="shared" si="0"/>
        <v>44172</v>
      </c>
      <c r="BU10" s="110">
        <f t="shared" si="0"/>
        <v>44173</v>
      </c>
      <c r="BV10" s="110">
        <f t="shared" si="0"/>
        <v>44174</v>
      </c>
      <c r="BW10" s="110">
        <f t="shared" si="0"/>
        <v>44175</v>
      </c>
      <c r="BX10" s="110">
        <f t="shared" si="0"/>
        <v>44176</v>
      </c>
      <c r="BY10" s="110">
        <f t="shared" si="0"/>
        <v>44177</v>
      </c>
      <c r="BZ10" s="110">
        <f t="shared" si="0"/>
        <v>44178</v>
      </c>
      <c r="CA10" s="110">
        <f t="shared" si="0"/>
        <v>44179</v>
      </c>
      <c r="CB10" s="110">
        <f t="shared" si="0"/>
        <v>44180</v>
      </c>
      <c r="CC10" s="110">
        <f t="shared" si="0"/>
        <v>44181</v>
      </c>
      <c r="CD10" s="110">
        <f t="shared" si="0"/>
        <v>44182</v>
      </c>
      <c r="CE10" s="110">
        <f t="shared" si="0"/>
        <v>44183</v>
      </c>
      <c r="CF10" s="110">
        <f t="shared" si="0"/>
        <v>44184</v>
      </c>
      <c r="CG10" s="110">
        <f t="shared" si="0"/>
        <v>44185</v>
      </c>
      <c r="CH10" s="110">
        <f t="shared" si="0"/>
        <v>44186</v>
      </c>
      <c r="CI10" s="110">
        <f t="shared" si="0"/>
        <v>44187</v>
      </c>
      <c r="CJ10" s="110">
        <f t="shared" si="0"/>
        <v>44188</v>
      </c>
      <c r="CK10" s="110">
        <f t="shared" si="0"/>
        <v>44189</v>
      </c>
      <c r="CL10" s="110">
        <f t="shared" si="0"/>
        <v>44190</v>
      </c>
      <c r="CM10" s="110">
        <f t="shared" si="0"/>
        <v>44191</v>
      </c>
      <c r="CN10" s="110">
        <f t="shared" si="0"/>
        <v>44192</v>
      </c>
      <c r="CO10" s="110">
        <f t="shared" si="0"/>
        <v>44193</v>
      </c>
      <c r="CP10" s="110">
        <f t="shared" si="0"/>
        <v>44194</v>
      </c>
      <c r="CQ10" s="110">
        <f t="shared" si="0"/>
        <v>44195</v>
      </c>
      <c r="CR10" s="110">
        <f t="shared" si="0"/>
        <v>44196</v>
      </c>
      <c r="CS10" s="110">
        <f t="shared" si="0"/>
        <v>44197</v>
      </c>
      <c r="CT10" s="110">
        <f t="shared" si="0"/>
        <v>44198</v>
      </c>
      <c r="CU10" s="110">
        <f t="shared" si="0"/>
        <v>44199</v>
      </c>
      <c r="CV10" s="110">
        <f t="shared" si="0"/>
        <v>44200</v>
      </c>
      <c r="CW10" s="110">
        <f t="shared" si="0"/>
        <v>44201</v>
      </c>
      <c r="CX10" s="110">
        <f t="shared" si="0"/>
        <v>44202</v>
      </c>
      <c r="CY10" s="110">
        <f t="shared" si="0"/>
        <v>44203</v>
      </c>
      <c r="CZ10" s="110">
        <f t="shared" si="0"/>
        <v>44204</v>
      </c>
      <c r="DA10" s="110">
        <f t="shared" si="0"/>
        <v>44205</v>
      </c>
      <c r="DB10" s="110">
        <f t="shared" si="0"/>
        <v>44206</v>
      </c>
      <c r="DC10" s="110">
        <f t="shared" si="0"/>
        <v>44207</v>
      </c>
      <c r="DD10" s="110">
        <f t="shared" si="0"/>
        <v>44208</v>
      </c>
      <c r="DE10" s="110">
        <f t="shared" si="0"/>
        <v>44209</v>
      </c>
      <c r="DF10" s="110">
        <f t="shared" si="0"/>
        <v>44210</v>
      </c>
      <c r="DG10" s="110">
        <f t="shared" si="0"/>
        <v>44211</v>
      </c>
      <c r="DH10" s="110">
        <f t="shared" si="0"/>
        <v>44212</v>
      </c>
      <c r="DI10" s="110">
        <f t="shared" si="0"/>
        <v>44213</v>
      </c>
      <c r="DJ10" s="110">
        <f t="shared" si="0"/>
        <v>44214</v>
      </c>
      <c r="DK10" s="110">
        <f t="shared" si="0"/>
        <v>44215</v>
      </c>
      <c r="DL10" s="110">
        <f t="shared" si="0"/>
        <v>44216</v>
      </c>
      <c r="DM10" s="110">
        <f t="shared" ref="DM10:ET10" si="1">DL10+1</f>
        <v>44217</v>
      </c>
      <c r="DN10" s="110">
        <f t="shared" si="1"/>
        <v>44218</v>
      </c>
      <c r="DO10" s="110">
        <f t="shared" si="1"/>
        <v>44219</v>
      </c>
      <c r="DP10" s="110">
        <f t="shared" si="1"/>
        <v>44220</v>
      </c>
      <c r="DQ10" s="110">
        <f t="shared" si="1"/>
        <v>44221</v>
      </c>
      <c r="DR10" s="110">
        <f t="shared" si="1"/>
        <v>44222</v>
      </c>
      <c r="DS10" s="110">
        <f t="shared" si="1"/>
        <v>44223</v>
      </c>
      <c r="DT10" s="110">
        <f t="shared" si="1"/>
        <v>44224</v>
      </c>
      <c r="DU10" s="110">
        <f t="shared" si="1"/>
        <v>44225</v>
      </c>
      <c r="DV10" s="110">
        <f t="shared" si="1"/>
        <v>44226</v>
      </c>
      <c r="DW10" s="110">
        <f t="shared" si="1"/>
        <v>44227</v>
      </c>
      <c r="DX10" s="110">
        <f t="shared" si="1"/>
        <v>44228</v>
      </c>
      <c r="DY10" s="110">
        <f t="shared" si="1"/>
        <v>44229</v>
      </c>
      <c r="DZ10" s="110">
        <f t="shared" si="1"/>
        <v>44230</v>
      </c>
      <c r="EA10" s="110">
        <f t="shared" si="1"/>
        <v>44231</v>
      </c>
      <c r="EB10" s="110">
        <f t="shared" si="1"/>
        <v>44232</v>
      </c>
      <c r="EC10" s="110">
        <f t="shared" si="1"/>
        <v>44233</v>
      </c>
      <c r="ED10" s="110">
        <f t="shared" si="1"/>
        <v>44234</v>
      </c>
      <c r="EE10" s="110">
        <f t="shared" si="1"/>
        <v>44235</v>
      </c>
      <c r="EF10" s="110">
        <f t="shared" si="1"/>
        <v>44236</v>
      </c>
      <c r="EG10" s="110">
        <f t="shared" si="1"/>
        <v>44237</v>
      </c>
      <c r="EH10" s="110">
        <f t="shared" si="1"/>
        <v>44238</v>
      </c>
      <c r="EI10" s="110">
        <f t="shared" si="1"/>
        <v>44239</v>
      </c>
      <c r="EJ10" s="110">
        <f t="shared" si="1"/>
        <v>44240</v>
      </c>
      <c r="EK10" s="110">
        <f t="shared" si="1"/>
        <v>44241</v>
      </c>
      <c r="EL10" s="110">
        <f t="shared" si="1"/>
        <v>44242</v>
      </c>
      <c r="EM10" s="110">
        <f t="shared" si="1"/>
        <v>44243</v>
      </c>
      <c r="EN10" s="110">
        <f t="shared" si="1"/>
        <v>44244</v>
      </c>
      <c r="EO10" s="110">
        <f t="shared" si="1"/>
        <v>44245</v>
      </c>
      <c r="EP10" s="110">
        <f t="shared" si="1"/>
        <v>44246</v>
      </c>
      <c r="EQ10" s="110">
        <f t="shared" si="1"/>
        <v>44247</v>
      </c>
      <c r="ER10" s="110">
        <f t="shared" si="1"/>
        <v>44248</v>
      </c>
      <c r="ES10" s="110">
        <f t="shared" si="1"/>
        <v>44249</v>
      </c>
      <c r="ET10" s="110">
        <f t="shared" si="1"/>
        <v>44250</v>
      </c>
      <c r="EU10" s="110">
        <f t="shared" ref="EU10:GD10" si="2">ET10+1</f>
        <v>44251</v>
      </c>
      <c r="EV10" s="110">
        <f t="shared" si="2"/>
        <v>44252</v>
      </c>
      <c r="EW10" s="110">
        <f t="shared" si="2"/>
        <v>44253</v>
      </c>
      <c r="EX10" s="110">
        <f t="shared" si="2"/>
        <v>44254</v>
      </c>
      <c r="EY10" s="110">
        <f t="shared" si="2"/>
        <v>44255</v>
      </c>
      <c r="EZ10" s="110">
        <f t="shared" si="2"/>
        <v>44256</v>
      </c>
      <c r="FA10" s="110">
        <f t="shared" si="2"/>
        <v>44257</v>
      </c>
      <c r="FB10" s="110">
        <f t="shared" si="2"/>
        <v>44258</v>
      </c>
      <c r="FC10" s="110">
        <f t="shared" si="2"/>
        <v>44259</v>
      </c>
      <c r="FD10" s="110">
        <f t="shared" si="2"/>
        <v>44260</v>
      </c>
      <c r="FE10" s="110">
        <f t="shared" si="2"/>
        <v>44261</v>
      </c>
      <c r="FF10" s="110">
        <f t="shared" si="2"/>
        <v>44262</v>
      </c>
      <c r="FG10" s="110">
        <f t="shared" si="2"/>
        <v>44263</v>
      </c>
      <c r="FH10" s="110">
        <f t="shared" si="2"/>
        <v>44264</v>
      </c>
      <c r="FI10" s="110">
        <f t="shared" si="2"/>
        <v>44265</v>
      </c>
      <c r="FJ10" s="110">
        <f t="shared" si="2"/>
        <v>44266</v>
      </c>
      <c r="FK10" s="110">
        <f t="shared" si="2"/>
        <v>44267</v>
      </c>
      <c r="FL10" s="110">
        <f t="shared" si="2"/>
        <v>44268</v>
      </c>
      <c r="FM10" s="110">
        <f t="shared" si="2"/>
        <v>44269</v>
      </c>
      <c r="FN10" s="110">
        <f t="shared" si="2"/>
        <v>44270</v>
      </c>
      <c r="FO10" s="110">
        <f t="shared" si="2"/>
        <v>44271</v>
      </c>
      <c r="FP10" s="110">
        <f t="shared" si="2"/>
        <v>44272</v>
      </c>
      <c r="FQ10" s="110">
        <f t="shared" si="2"/>
        <v>44273</v>
      </c>
      <c r="FR10" s="110">
        <f t="shared" si="2"/>
        <v>44274</v>
      </c>
      <c r="FS10" s="110">
        <f t="shared" si="2"/>
        <v>44275</v>
      </c>
      <c r="FT10" s="110">
        <f t="shared" si="2"/>
        <v>44276</v>
      </c>
      <c r="FU10" s="110">
        <f t="shared" si="2"/>
        <v>44277</v>
      </c>
      <c r="FV10" s="110">
        <f t="shared" si="2"/>
        <v>44278</v>
      </c>
      <c r="FW10" s="110">
        <f t="shared" si="2"/>
        <v>44279</v>
      </c>
      <c r="FX10" s="110">
        <f t="shared" si="2"/>
        <v>44280</v>
      </c>
      <c r="FY10" s="110">
        <f t="shared" si="2"/>
        <v>44281</v>
      </c>
      <c r="FZ10" s="110">
        <f t="shared" si="2"/>
        <v>44282</v>
      </c>
      <c r="GA10" s="110">
        <f t="shared" si="2"/>
        <v>44283</v>
      </c>
      <c r="GB10" s="110">
        <f t="shared" si="2"/>
        <v>44284</v>
      </c>
      <c r="GC10" s="110">
        <f t="shared" si="2"/>
        <v>44285</v>
      </c>
      <c r="GD10" s="110">
        <f t="shared" si="2"/>
        <v>44286</v>
      </c>
    </row>
    <row r="11" spans="1:186">
      <c r="A11" s="98" t="s">
        <v>431</v>
      </c>
      <c r="B11" s="100" t="e">
        <f>INDEX(#REF!,MATCH(B10,#REF!,0))</f>
        <v>#REF!</v>
      </c>
      <c r="C11" s="100" t="e">
        <f>INDEX(#REF!,MATCH(C10,#REF!,0))</f>
        <v>#REF!</v>
      </c>
      <c r="D11" s="100" t="e">
        <f>INDEX(#REF!,MATCH(D10,#REF!,0))</f>
        <v>#REF!</v>
      </c>
      <c r="E11" s="100" t="e">
        <f>INDEX(#REF!,MATCH(E10,#REF!,0))</f>
        <v>#REF!</v>
      </c>
      <c r="F11" s="100" t="e">
        <f>INDEX(#REF!,MATCH(F10,#REF!,0))</f>
        <v>#REF!</v>
      </c>
      <c r="G11" s="100" t="e">
        <f>INDEX(#REF!,MATCH(G10,#REF!,0))</f>
        <v>#REF!</v>
      </c>
      <c r="H11" s="100" t="e">
        <f>INDEX(#REF!,MATCH(H10,#REF!,0))</f>
        <v>#REF!</v>
      </c>
      <c r="I11" s="100" t="e">
        <f>INDEX(#REF!,MATCH(I10,#REF!,0))</f>
        <v>#REF!</v>
      </c>
      <c r="J11" s="100" t="e">
        <f>INDEX(#REF!,MATCH(J10,#REF!,0))</f>
        <v>#REF!</v>
      </c>
      <c r="K11" s="100" t="e">
        <f>INDEX(#REF!,MATCH(K10,#REF!,0))</f>
        <v>#REF!</v>
      </c>
      <c r="L11" s="100" t="e">
        <f>INDEX(#REF!,MATCH(L10,#REF!,0))</f>
        <v>#REF!</v>
      </c>
      <c r="M11" s="100" t="e">
        <f>INDEX(#REF!,MATCH(M10,#REF!,0))</f>
        <v>#REF!</v>
      </c>
      <c r="N11" s="100" t="e">
        <f>INDEX(#REF!,MATCH(N10,#REF!,0))</f>
        <v>#REF!</v>
      </c>
      <c r="O11" s="100" t="e">
        <f>INDEX(#REF!,MATCH(O10,#REF!,0))</f>
        <v>#REF!</v>
      </c>
      <c r="P11" s="100" t="e">
        <f>INDEX(#REF!,MATCH(P10,#REF!,0))</f>
        <v>#REF!</v>
      </c>
      <c r="Q11" s="100" t="e">
        <f>INDEX(#REF!,MATCH(Q10,#REF!,0))</f>
        <v>#REF!</v>
      </c>
      <c r="R11" s="100" t="e">
        <f>INDEX(#REF!,MATCH(R10,#REF!,0))</f>
        <v>#REF!</v>
      </c>
      <c r="S11" s="100" t="e">
        <f>INDEX(#REF!,MATCH(S10,#REF!,0))</f>
        <v>#REF!</v>
      </c>
      <c r="T11" s="100" t="e">
        <f>INDEX(#REF!,MATCH(T10,#REF!,0))</f>
        <v>#REF!</v>
      </c>
      <c r="U11" s="100" t="e">
        <f>INDEX(#REF!,MATCH(U10,#REF!,0))</f>
        <v>#REF!</v>
      </c>
      <c r="V11" s="100" t="e">
        <f>INDEX(#REF!,MATCH(V10,#REF!,0))</f>
        <v>#REF!</v>
      </c>
      <c r="W11" s="100" t="e">
        <f>INDEX(#REF!,MATCH(W10,#REF!,0))</f>
        <v>#REF!</v>
      </c>
      <c r="X11" s="100" t="e">
        <f>INDEX(#REF!,MATCH(X10,#REF!,0))</f>
        <v>#REF!</v>
      </c>
      <c r="Y11" s="100" t="e">
        <f>INDEX(#REF!,MATCH(Y10,#REF!,0))</f>
        <v>#REF!</v>
      </c>
      <c r="Z11" s="100" t="e">
        <f>INDEX(#REF!,MATCH(Z10,#REF!,0))</f>
        <v>#REF!</v>
      </c>
      <c r="AA11" s="100" t="e">
        <f>INDEX(#REF!,MATCH(AA10,#REF!,0))</f>
        <v>#REF!</v>
      </c>
      <c r="AB11" s="100" t="e">
        <f>INDEX(#REF!,MATCH(AB10,#REF!,0))</f>
        <v>#REF!</v>
      </c>
      <c r="AC11" s="100" t="e">
        <f>INDEX(#REF!,MATCH(AC10,#REF!,0))</f>
        <v>#REF!</v>
      </c>
      <c r="AD11" s="100" t="e">
        <f>INDEX(#REF!,MATCH(AD10,#REF!,0))</f>
        <v>#REF!</v>
      </c>
      <c r="AE11" s="100" t="e">
        <f>INDEX(#REF!,MATCH(AE10,#REF!,0))</f>
        <v>#REF!</v>
      </c>
      <c r="AF11" s="100" t="e">
        <f>INDEX(#REF!,MATCH(AF10,#REF!,0))</f>
        <v>#REF!</v>
      </c>
      <c r="AG11" s="100" t="e">
        <f>INDEX(#REF!,MATCH(AG10,#REF!,0))</f>
        <v>#REF!</v>
      </c>
      <c r="AH11" s="100" t="e">
        <f>INDEX(#REF!,MATCH(AH10,#REF!,0))</f>
        <v>#REF!</v>
      </c>
      <c r="AI11" s="100" t="e">
        <f>INDEX(#REF!,MATCH(AI10,#REF!,0))</f>
        <v>#REF!</v>
      </c>
      <c r="AJ11" s="100">
        <f>INDEX(CALC_Symptomatic_Test_Demand!$M:$M,MATCH(AJ10,CALC_Symptomatic_Test_Demand!$B:$B,0))</f>
        <v>14900</v>
      </c>
      <c r="AK11" s="100">
        <f>INDEX(CALC_Symptomatic_Test_Demand!$M:$M,MATCH(AK10,CALC_Symptomatic_Test_Demand!$B:$B,0))</f>
        <v>15291.968446412637</v>
      </c>
      <c r="AL11" s="100">
        <f>INDEX(CALC_Symptomatic_Test_Demand!$M:$M,MATCH(AL10,CALC_Symptomatic_Test_Demand!$B:$B,0))</f>
        <v>15863.157749844986</v>
      </c>
      <c r="AM11" s="100">
        <f>INDEX(CALC_Symptomatic_Test_Demand!$M:$M,MATCH(AM10,CALC_Symptomatic_Test_Demand!$B:$B,0))</f>
        <v>16451.077133855611</v>
      </c>
      <c r="AN11" s="100">
        <f>INDEX(CALC_Symptomatic_Test_Demand!$M:$M,MATCH(AN10,CALC_Symptomatic_Test_Demand!$B:$B,0))</f>
        <v>16985.681909931838</v>
      </c>
      <c r="AO11" s="100">
        <f>INDEX(CALC_Symptomatic_Test_Demand!$M:$M,MATCH(AO10,CALC_Symptomatic_Test_Demand!$B:$B,0))</f>
        <v>17553.255155518022</v>
      </c>
      <c r="AP11" s="100">
        <f>INDEX(CALC_Symptomatic_Test_Demand!$M:$M,MATCH(AP10,CALC_Symptomatic_Test_Demand!$B:$B,0))</f>
        <v>18154.867420183618</v>
      </c>
      <c r="AQ11" s="100">
        <f>INDEX(CALC_Symptomatic_Test_Demand!$M:$M,MATCH(AQ10,CALC_Symptomatic_Test_Demand!$B:$B,0))</f>
        <v>18779.707098063576</v>
      </c>
      <c r="AR11" s="100">
        <f>INDEX(CALC_Symptomatic_Test_Demand!$M:$M,MATCH(AR10,CALC_Symptomatic_Test_Demand!$B:$B,0))</f>
        <v>19415.446333752116</v>
      </c>
      <c r="AS11" s="100">
        <f>INDEX(CALC_Symptomatic_Test_Demand!$M:$M,MATCH(AS10,CALC_Symptomatic_Test_Demand!$B:$B,0))</f>
        <v>20120.293277181099</v>
      </c>
      <c r="AT11" s="100">
        <f>INDEX(CALC_Symptomatic_Test_Demand!$M:$M,MATCH(AT10,CALC_Symptomatic_Test_Demand!$B:$B,0))</f>
        <v>20859.086349793302</v>
      </c>
      <c r="AU11" s="100">
        <f>INDEX(CALC_Symptomatic_Test_Demand!$M:$M,MATCH(AU10,CALC_Symptomatic_Test_Demand!$B:$B,0))</f>
        <v>21569.738996699518</v>
      </c>
      <c r="AV11" s="100">
        <f>INDEX(CALC_Symptomatic_Test_Demand!$M:$M,MATCH(AV10,CALC_Symptomatic_Test_Demand!$B:$B,0))</f>
        <v>22308.57940601918</v>
      </c>
      <c r="AW11" s="100">
        <f>INDEX(CALC_Symptomatic_Test_Demand!$M:$M,MATCH(AW10,CALC_Symptomatic_Test_Demand!$B:$B,0))</f>
        <v>23106.579700294602</v>
      </c>
      <c r="AX11" s="100">
        <f>INDEX(CALC_Symptomatic_Test_Demand!$M:$M,MATCH(AX10,CALC_Symptomatic_Test_Demand!$B:$B,0))</f>
        <v>23910.049343525006</v>
      </c>
      <c r="AY11" s="100">
        <f>INDEX(CALC_Symptomatic_Test_Demand!$M:$M,MATCH(AY10,CALC_Symptomatic_Test_Demand!$B:$B,0))</f>
        <v>24709.37943451104</v>
      </c>
      <c r="AZ11" s="100">
        <f>INDEX(CALC_Symptomatic_Test_Demand!$M:$M,MATCH(AZ10,CALC_Symptomatic_Test_Demand!$B:$B,0))</f>
        <v>25499.529918786462</v>
      </c>
      <c r="BA11" s="100">
        <f>INDEX(CALC_Symptomatic_Test_Demand!$M:$M,MATCH(BA10,CALC_Symptomatic_Test_Demand!$B:$B,0))</f>
        <v>26303.871237213407</v>
      </c>
      <c r="BB11" s="100">
        <f>INDEX(CALC_Symptomatic_Test_Demand!$M:$M,MATCH(BB10,CALC_Symptomatic_Test_Demand!$B:$B,0))</f>
        <v>27101.084651420486</v>
      </c>
      <c r="BC11" s="100">
        <f>INDEX(CALC_Symptomatic_Test_Demand!$M:$M,MATCH(BC10,CALC_Symptomatic_Test_Demand!$B:$B,0))</f>
        <v>27900.273660402643</v>
      </c>
      <c r="BD11" s="100">
        <f>INDEX(CALC_Symptomatic_Test_Demand!$M:$M,MATCH(BD10,CALC_Symptomatic_Test_Demand!$B:$B,0))</f>
        <v>28670.302181762479</v>
      </c>
      <c r="BE11" s="100">
        <f>INDEX(CALC_Symptomatic_Test_Demand!$M:$M,MATCH(BE10,CALC_Symptomatic_Test_Demand!$B:$B,0))</f>
        <v>29417.081818500545</v>
      </c>
      <c r="BF11" s="100">
        <f>INDEX(CALC_Symptomatic_Test_Demand!$M:$M,MATCH(BF10,CALC_Symptomatic_Test_Demand!$B:$B,0))</f>
        <v>30127.241769027918</v>
      </c>
      <c r="BG11" s="100">
        <f>INDEX(CALC_Symptomatic_Test_Demand!$M:$M,MATCH(BG10,CALC_Symptomatic_Test_Demand!$B:$B,0))</f>
        <v>30832.476314145733</v>
      </c>
      <c r="BH11" s="100">
        <f>INDEX(CALC_Symptomatic_Test_Demand!$M:$M,MATCH(BH10,CALC_Symptomatic_Test_Demand!$B:$B,0))</f>
        <v>31525.570030662322</v>
      </c>
      <c r="BI11" s="100">
        <f>INDEX(CALC_Symptomatic_Test_Demand!$M:$M,MATCH(BI10,CALC_Symptomatic_Test_Demand!$B:$B,0))</f>
        <v>32166.924223837377</v>
      </c>
      <c r="BJ11" s="100">
        <f>INDEX(CALC_Symptomatic_Test_Demand!$M:$M,MATCH(BJ10,CALC_Symptomatic_Test_Demand!$B:$B,0))</f>
        <v>32797.299330758033</v>
      </c>
      <c r="BK11" s="100">
        <f>INDEX(CALC_Symptomatic_Test_Demand!$M:$M,MATCH(BK10,CALC_Symptomatic_Test_Demand!$B:$B,0))</f>
        <v>33414.615499607324</v>
      </c>
      <c r="BL11" s="100">
        <f>INDEX(CALC_Symptomatic_Test_Demand!$M:$M,MATCH(BL10,CALC_Symptomatic_Test_Demand!$B:$B,0))</f>
        <v>33997.805910268049</v>
      </c>
      <c r="BM11" s="100">
        <f>INDEX(CALC_Symptomatic_Test_Demand!$M:$M,MATCH(BM10,CALC_Symptomatic_Test_Demand!$B:$B,0))</f>
        <v>34563.423291572333</v>
      </c>
      <c r="BN11" s="100">
        <f>INDEX(CALC_Symptomatic_Test_Demand!$M:$M,MATCH(BN10,CALC_Symptomatic_Test_Demand!$B:$B,0))</f>
        <v>35063.891952117425</v>
      </c>
      <c r="BO11" s="100">
        <f>INDEX(CALC_Symptomatic_Test_Demand!$M:$M,MATCH(BO10,CALC_Symptomatic_Test_Demand!$B:$B,0))</f>
        <v>35557.59003447921</v>
      </c>
      <c r="BP11" s="100">
        <f>INDEX(CALC_Symptomatic_Test_Demand!$M:$M,MATCH(BP10,CALC_Symptomatic_Test_Demand!$B:$B,0))</f>
        <v>36072.770070661179</v>
      </c>
      <c r="BQ11" s="100">
        <f>INDEX(CALC_Symptomatic_Test_Demand!$M:$M,MATCH(BQ10,CALC_Symptomatic_Test_Demand!$B:$B,0))</f>
        <v>36489.644988114254</v>
      </c>
      <c r="BR11" s="100">
        <f>INDEX(CALC_Symptomatic_Test_Demand!$M:$M,MATCH(BR10,CALC_Symptomatic_Test_Demand!$B:$B,0))</f>
        <v>36965.196692186131</v>
      </c>
      <c r="BS11" s="100">
        <f>INDEX(CALC_Symptomatic_Test_Demand!$M:$M,MATCH(BS10,CALC_Symptomatic_Test_Demand!$B:$B,0))</f>
        <v>37370.256730225912</v>
      </c>
      <c r="BT11" s="100">
        <f>INDEX(CALC_Symptomatic_Test_Demand!$M:$M,MATCH(BT10,CALC_Symptomatic_Test_Demand!$B:$B,0))</f>
        <v>37800.201895544182</v>
      </c>
      <c r="BU11" s="100">
        <f>INDEX(CALC_Symptomatic_Test_Demand!$M:$M,MATCH(BU10,CALC_Symptomatic_Test_Demand!$B:$B,0))</f>
        <v>38232.63384743144</v>
      </c>
      <c r="BV11" s="100">
        <f>INDEX(CALC_Symptomatic_Test_Demand!$M:$M,MATCH(BV10,CALC_Symptomatic_Test_Demand!$B:$B,0))</f>
        <v>37857.436657829749</v>
      </c>
      <c r="BW11" s="100">
        <f>INDEX(CALC_Symptomatic_Test_Demand!$M:$M,MATCH(BW10,CALC_Symptomatic_Test_Demand!$B:$B,0))</f>
        <v>37482.239468228057</v>
      </c>
      <c r="BX11" s="100">
        <f>INDEX(CALC_Symptomatic_Test_Demand!$M:$M,MATCH(BX10,CALC_Symptomatic_Test_Demand!$B:$B,0))</f>
        <v>37107.042278626366</v>
      </c>
      <c r="BY11" s="100">
        <f>INDEX(CALC_Symptomatic_Test_Demand!$M:$M,MATCH(BY10,CALC_Symptomatic_Test_Demand!$B:$B,0))</f>
        <v>36731.845089024682</v>
      </c>
      <c r="BZ11" s="100">
        <f>INDEX(CALC_Symptomatic_Test_Demand!$M:$M,MATCH(BZ10,CALC_Symptomatic_Test_Demand!$B:$B,0))</f>
        <v>36356.647899422991</v>
      </c>
      <c r="CA11" s="100">
        <f>INDEX(CALC_Symptomatic_Test_Demand!$M:$M,MATCH(CA10,CALC_Symptomatic_Test_Demand!$B:$B,0))</f>
        <v>35981.4507098213</v>
      </c>
      <c r="CB11" s="100">
        <f>INDEX(CALC_Symptomatic_Test_Demand!$M:$M,MATCH(CB10,CALC_Symptomatic_Test_Demand!$B:$B,0))</f>
        <v>35606.253520219609</v>
      </c>
      <c r="CC11" s="100">
        <f>INDEX(CALC_Symptomatic_Test_Demand!$M:$M,MATCH(CC10,CALC_Symptomatic_Test_Demand!$B:$B,0))</f>
        <v>35231.056330617917</v>
      </c>
      <c r="CD11" s="100">
        <f>INDEX(CALC_Symptomatic_Test_Demand!$M:$M,MATCH(CD10,CALC_Symptomatic_Test_Demand!$B:$B,0))</f>
        <v>34855.859141016226</v>
      </c>
      <c r="CE11" s="100">
        <f>INDEX(CALC_Symptomatic_Test_Demand!$M:$M,MATCH(CE10,CALC_Symptomatic_Test_Demand!$B:$B,0))</f>
        <v>34480.661951414542</v>
      </c>
      <c r="CF11" s="100">
        <f>INDEX(CALC_Symptomatic_Test_Demand!$M:$M,MATCH(CF10,CALC_Symptomatic_Test_Demand!$B:$B,0))</f>
        <v>34105.464761812851</v>
      </c>
      <c r="CG11" s="100">
        <f>INDEX(CALC_Symptomatic_Test_Demand!$M:$M,MATCH(CG10,CALC_Symptomatic_Test_Demand!$B:$B,0))</f>
        <v>33730.26757221116</v>
      </c>
      <c r="CH11" s="100">
        <f>INDEX(CALC_Symptomatic_Test_Demand!$M:$M,MATCH(CH10,CALC_Symptomatic_Test_Demand!$B:$B,0))</f>
        <v>33355.070382609469</v>
      </c>
      <c r="CI11" s="100">
        <f>INDEX(CALC_Symptomatic_Test_Demand!$M:$M,MATCH(CI10,CALC_Symptomatic_Test_Demand!$B:$B,0))</f>
        <v>32979.873193007777</v>
      </c>
      <c r="CJ11" s="100">
        <f>INDEX(CALC_Symptomatic_Test_Demand!$M:$M,MATCH(CJ10,CALC_Symptomatic_Test_Demand!$B:$B,0))</f>
        <v>32604.676003406086</v>
      </c>
      <c r="CK11" s="100">
        <f>INDEX(CALC_Symptomatic_Test_Demand!$M:$M,MATCH(CK10,CALC_Symptomatic_Test_Demand!$B:$B,0))</f>
        <v>32229.478813804399</v>
      </c>
      <c r="CL11" s="100">
        <f>INDEX(CALC_Symptomatic_Test_Demand!$M:$M,MATCH(CL10,CALC_Symptomatic_Test_Demand!$B:$B,0))</f>
        <v>31854.281624202707</v>
      </c>
      <c r="CM11" s="100">
        <f>INDEX(CALC_Symptomatic_Test_Demand!$M:$M,MATCH(CM10,CALC_Symptomatic_Test_Demand!$B:$B,0))</f>
        <v>31479.08443460102</v>
      </c>
      <c r="CN11" s="100">
        <f>INDEX(CALC_Symptomatic_Test_Demand!$M:$M,MATCH(CN10,CALC_Symptomatic_Test_Demand!$B:$B,0))</f>
        <v>31103.887244999329</v>
      </c>
      <c r="CO11" s="100">
        <f>INDEX(CALC_Symptomatic_Test_Demand!$M:$M,MATCH(CO10,CALC_Symptomatic_Test_Demand!$B:$B,0))</f>
        <v>30728.690055397637</v>
      </c>
      <c r="CP11" s="100">
        <f>INDEX(CALC_Symptomatic_Test_Demand!$M:$M,MATCH(CP10,CALC_Symptomatic_Test_Demand!$B:$B,0))</f>
        <v>30353.492865795946</v>
      </c>
      <c r="CQ11" s="100">
        <f>INDEX(CALC_Symptomatic_Test_Demand!$M:$M,MATCH(CQ10,CALC_Symptomatic_Test_Demand!$B:$B,0))</f>
        <v>29978.295676194255</v>
      </c>
      <c r="CR11" s="100">
        <f>INDEX(CALC_Symptomatic_Test_Demand!$M:$M,MATCH(CR10,CALC_Symptomatic_Test_Demand!$B:$B,0))</f>
        <v>29603.098486592567</v>
      </c>
      <c r="CS11" s="100">
        <f>INDEX(CALC_Symptomatic_Test_Demand!$M:$M,MATCH(CS10,CALC_Symptomatic_Test_Demand!$B:$B,0))</f>
        <v>29227.90129699088</v>
      </c>
      <c r="CT11" s="100">
        <f>INDEX(CALC_Symptomatic_Test_Demand!$M:$M,MATCH(CT10,CALC_Symptomatic_Test_Demand!$B:$B,0))</f>
        <v>28852.704107389189</v>
      </c>
      <c r="CU11" s="100">
        <f>INDEX(CALC_Symptomatic_Test_Demand!$M:$M,MATCH(CU10,CALC_Symptomatic_Test_Demand!$B:$B,0))</f>
        <v>28477.506917787498</v>
      </c>
      <c r="CV11" s="100">
        <f>INDEX(CALC_Symptomatic_Test_Demand!$M:$M,MATCH(CV10,CALC_Symptomatic_Test_Demand!$B:$B,0))</f>
        <v>28102.309728185806</v>
      </c>
      <c r="CW11" s="100">
        <f>INDEX(CALC_Symptomatic_Test_Demand!$M:$M,MATCH(CW10,CALC_Symptomatic_Test_Demand!$B:$B,0))</f>
        <v>27727.112538584115</v>
      </c>
      <c r="CX11" s="100">
        <f>INDEX(CALC_Symptomatic_Test_Demand!$M:$M,MATCH(CX10,CALC_Symptomatic_Test_Demand!$B:$B,0))</f>
        <v>27351.915348982428</v>
      </c>
      <c r="CY11" s="100">
        <f>INDEX(CALC_Symptomatic_Test_Demand!$M:$M,MATCH(CY10,CALC_Symptomatic_Test_Demand!$B:$B,0))</f>
        <v>26976.718159380736</v>
      </c>
      <c r="CZ11" s="100">
        <f>INDEX(CALC_Symptomatic_Test_Demand!$M:$M,MATCH(CZ10,CALC_Symptomatic_Test_Demand!$B:$B,0))</f>
        <v>26601.520969779049</v>
      </c>
      <c r="DA11" s="100">
        <f>INDEX(CALC_Symptomatic_Test_Demand!$M:$M,MATCH(DA10,CALC_Symptomatic_Test_Demand!$B:$B,0))</f>
        <v>26226.323780177358</v>
      </c>
      <c r="DB11" s="100">
        <f>INDEX(CALC_Symptomatic_Test_Demand!$M:$M,MATCH(DB10,CALC_Symptomatic_Test_Demand!$B:$B,0))</f>
        <v>25851.126590575666</v>
      </c>
      <c r="DC11" s="100">
        <f>INDEX(CALC_Symptomatic_Test_Demand!$M:$M,MATCH(DC10,CALC_Symptomatic_Test_Demand!$B:$B,0))</f>
        <v>25475.929400973975</v>
      </c>
      <c r="DD11" s="100">
        <f>INDEX(CALC_Symptomatic_Test_Demand!$M:$M,MATCH(DD10,CALC_Symptomatic_Test_Demand!$B:$B,0))</f>
        <v>25100.732211372284</v>
      </c>
      <c r="DE11" s="100">
        <f>INDEX(CALC_Symptomatic_Test_Demand!$M:$M,MATCH(DE10,CALC_Symptomatic_Test_Demand!$B:$B,0))</f>
        <v>24725.535021770596</v>
      </c>
      <c r="DF11" s="100">
        <f>INDEX(CALC_Symptomatic_Test_Demand!$M:$M,MATCH(DF10,CALC_Symptomatic_Test_Demand!$B:$B,0))</f>
        <v>24350.337832168905</v>
      </c>
      <c r="DG11" s="100">
        <f>INDEX(CALC_Symptomatic_Test_Demand!$M:$M,MATCH(DG10,CALC_Symptomatic_Test_Demand!$B:$B,0))</f>
        <v>23975.140642567218</v>
      </c>
      <c r="DH11" s="100">
        <f>INDEX(CALC_Symptomatic_Test_Demand!$M:$M,MATCH(DH10,CALC_Symptomatic_Test_Demand!$B:$B,0))</f>
        <v>23599.943452965526</v>
      </c>
      <c r="DI11" s="100">
        <f>INDEX(CALC_Symptomatic_Test_Demand!$M:$M,MATCH(DI10,CALC_Symptomatic_Test_Demand!$B:$B,0))</f>
        <v>23224.746263363835</v>
      </c>
      <c r="DJ11" s="100">
        <f>INDEX(CALC_Symptomatic_Test_Demand!$M:$M,MATCH(DJ10,CALC_Symptomatic_Test_Demand!$B:$B,0))</f>
        <v>22849.549073762144</v>
      </c>
      <c r="DK11" s="100">
        <f>INDEX(CALC_Symptomatic_Test_Demand!$M:$M,MATCH(DK10,CALC_Symptomatic_Test_Demand!$B:$B,0))</f>
        <v>22474.351884160456</v>
      </c>
      <c r="DL11" s="100">
        <f>INDEX(CALC_Symptomatic_Test_Demand!$M:$M,MATCH(DL10,CALC_Symptomatic_Test_Demand!$B:$B,0))</f>
        <v>22099.154694558765</v>
      </c>
      <c r="DM11" s="100">
        <f>INDEX(CALC_Symptomatic_Test_Demand!$M:$M,MATCH(DM10,CALC_Symptomatic_Test_Demand!$B:$B,0))</f>
        <v>21723.957504957074</v>
      </c>
      <c r="DN11" s="100">
        <f>INDEX(CALC_Symptomatic_Test_Demand!$M:$M,MATCH(DN10,CALC_Symptomatic_Test_Demand!$B:$B,0))</f>
        <v>21348.760315355383</v>
      </c>
      <c r="DO11" s="100">
        <f>INDEX(CALC_Symptomatic_Test_Demand!$M:$M,MATCH(DO10,CALC_Symptomatic_Test_Demand!$B:$B,0))</f>
        <v>20973.563125753695</v>
      </c>
      <c r="DP11" s="100">
        <f>INDEX(CALC_Symptomatic_Test_Demand!$M:$M,MATCH(DP10,CALC_Symptomatic_Test_Demand!$B:$B,0))</f>
        <v>20598.365936152004</v>
      </c>
      <c r="DQ11" s="100">
        <f>INDEX(CALC_Symptomatic_Test_Demand!$M:$M,MATCH(DQ10,CALC_Symptomatic_Test_Demand!$B:$B,0))</f>
        <v>20223.168746550316</v>
      </c>
      <c r="DR11" s="100">
        <f>INDEX(CALC_Symptomatic_Test_Demand!$M:$M,MATCH(DR10,CALC_Symptomatic_Test_Demand!$B:$B,0))</f>
        <v>19847.971556948625</v>
      </c>
      <c r="DS11" s="100">
        <f>INDEX(CALC_Symptomatic_Test_Demand!$M:$M,MATCH(DS10,CALC_Symptomatic_Test_Demand!$B:$B,0))</f>
        <v>19472.774367346934</v>
      </c>
      <c r="DT11" s="100">
        <f>INDEX(CALC_Symptomatic_Test_Demand!$M:$M,MATCH(DT10,CALC_Symptomatic_Test_Demand!$B:$B,0))</f>
        <v>19472.774367346934</v>
      </c>
      <c r="DU11" s="100">
        <f>INDEX(CALC_Symptomatic_Test_Demand!$M:$M,MATCH(DU10,CALC_Symptomatic_Test_Demand!$B:$B,0))</f>
        <v>19472.774367346934</v>
      </c>
      <c r="DV11" s="100">
        <f>INDEX(CALC_Symptomatic_Test_Demand!$M:$M,MATCH(DV10,CALC_Symptomatic_Test_Demand!$B:$B,0))</f>
        <v>19472.774367346934</v>
      </c>
      <c r="DW11" s="100">
        <f>INDEX(CALC_Symptomatic_Test_Demand!$M:$M,MATCH(DW10,CALC_Symptomatic_Test_Demand!$B:$B,0))</f>
        <v>19472.774367346934</v>
      </c>
      <c r="DX11" s="100">
        <f>INDEX(CALC_Symptomatic_Test_Demand!$M:$M,MATCH(DX10,CALC_Symptomatic_Test_Demand!$B:$B,0))</f>
        <v>19472.774367346934</v>
      </c>
      <c r="DY11" s="100">
        <f>INDEX(CALC_Symptomatic_Test_Demand!$M:$M,MATCH(DY10,CALC_Symptomatic_Test_Demand!$B:$B,0))</f>
        <v>19472.774367346934</v>
      </c>
      <c r="DZ11" s="100">
        <f>INDEX(CALC_Symptomatic_Test_Demand!$M:$M,MATCH(DZ10,CALC_Symptomatic_Test_Demand!$B:$B,0))</f>
        <v>19279.454367346938</v>
      </c>
      <c r="EA11" s="100">
        <f>INDEX(CALC_Symptomatic_Test_Demand!$M:$M,MATCH(EA10,CALC_Symptomatic_Test_Demand!$B:$B,0))</f>
        <v>19279.454367346938</v>
      </c>
      <c r="EB11" s="100">
        <f>INDEX(CALC_Symptomatic_Test_Demand!$M:$M,MATCH(EB10,CALC_Symptomatic_Test_Demand!$B:$B,0))</f>
        <v>19279.454367346938</v>
      </c>
      <c r="EC11" s="100">
        <f>INDEX(CALC_Symptomatic_Test_Demand!$M:$M,MATCH(EC10,CALC_Symptomatic_Test_Demand!$B:$B,0))</f>
        <v>19279.454367346938</v>
      </c>
      <c r="ED11" s="100">
        <f>INDEX(CALC_Symptomatic_Test_Demand!$M:$M,MATCH(ED10,CALC_Symptomatic_Test_Demand!$B:$B,0))</f>
        <v>19279.454367346938</v>
      </c>
      <c r="EE11" s="100">
        <f>INDEX(CALC_Symptomatic_Test_Demand!$M:$M,MATCH(EE10,CALC_Symptomatic_Test_Demand!$B:$B,0))</f>
        <v>19279.454367346938</v>
      </c>
      <c r="EF11" s="100">
        <f>INDEX(CALC_Symptomatic_Test_Demand!$M:$M,MATCH(EF10,CALC_Symptomatic_Test_Demand!$B:$B,0))</f>
        <v>19279.454367346938</v>
      </c>
      <c r="EG11" s="100">
        <f>INDEX(CALC_Symptomatic_Test_Demand!$M:$M,MATCH(EG10,CALC_Symptomatic_Test_Demand!$B:$B,0))</f>
        <v>18928.468244897958</v>
      </c>
      <c r="EH11" s="100">
        <f>INDEX(CALC_Symptomatic_Test_Demand!$M:$M,MATCH(EH10,CALC_Symptomatic_Test_Demand!$B:$B,0))</f>
        <v>18928.468244897958</v>
      </c>
      <c r="EI11" s="100">
        <f>INDEX(CALC_Symptomatic_Test_Demand!$M:$M,MATCH(EI10,CALC_Symptomatic_Test_Demand!$B:$B,0))</f>
        <v>18928.468244897958</v>
      </c>
      <c r="EJ11" s="100">
        <f>INDEX(CALC_Symptomatic_Test_Demand!$M:$M,MATCH(EJ10,CALC_Symptomatic_Test_Demand!$B:$B,0))</f>
        <v>18928.468244897958</v>
      </c>
      <c r="EK11" s="100">
        <f>INDEX(CALC_Symptomatic_Test_Demand!$M:$M,MATCH(EK10,CALC_Symptomatic_Test_Demand!$B:$B,0))</f>
        <v>18928.468244897958</v>
      </c>
      <c r="EL11" s="100">
        <f>INDEX(CALC_Symptomatic_Test_Demand!$M:$M,MATCH(EL10,CALC_Symptomatic_Test_Demand!$B:$B,0))</f>
        <v>18928.468244897958</v>
      </c>
      <c r="EM11" s="100">
        <f>INDEX(CALC_Symptomatic_Test_Demand!$M:$M,MATCH(EM10,CALC_Symptomatic_Test_Demand!$B:$B,0))</f>
        <v>18928.468244897958</v>
      </c>
      <c r="EN11" s="100">
        <f>INDEX(CALC_Symptomatic_Test_Demand!$M:$M,MATCH(EN10,CALC_Symptomatic_Test_Demand!$B:$B,0))</f>
        <v>18448.689795918366</v>
      </c>
      <c r="EO11" s="100">
        <f>INDEX(CALC_Symptomatic_Test_Demand!$M:$M,MATCH(EO10,CALC_Symptomatic_Test_Demand!$B:$B,0))</f>
        <v>18448.689795918366</v>
      </c>
      <c r="EP11" s="100">
        <f>INDEX(CALC_Symptomatic_Test_Demand!$M:$M,MATCH(EP10,CALC_Symptomatic_Test_Demand!$B:$B,0))</f>
        <v>18448.689795918366</v>
      </c>
      <c r="EQ11" s="100">
        <f>INDEX(CALC_Symptomatic_Test_Demand!$M:$M,MATCH(EQ10,CALC_Symptomatic_Test_Demand!$B:$B,0))</f>
        <v>18448.689795918366</v>
      </c>
      <c r="ER11" s="100">
        <f>INDEX(CALC_Symptomatic_Test_Demand!$M:$M,MATCH(ER10,CALC_Symptomatic_Test_Demand!$B:$B,0))</f>
        <v>18448.689795918366</v>
      </c>
      <c r="ES11" s="100">
        <f>INDEX(CALC_Symptomatic_Test_Demand!$M:$M,MATCH(ES10,CALC_Symptomatic_Test_Demand!$B:$B,0))</f>
        <v>18448.689795918366</v>
      </c>
      <c r="ET11" s="100">
        <f>INDEX(CALC_Symptomatic_Test_Demand!$M:$M,MATCH(ET10,CALC_Symptomatic_Test_Demand!$B:$B,0))</f>
        <v>18448.689795918366</v>
      </c>
      <c r="EU11" s="100">
        <f>INDEX(CALC_Symptomatic_Test_Demand!$M:$M,MATCH(EU10,CALC_Symptomatic_Test_Demand!$B:$B,0))</f>
        <v>17873.990204081631</v>
      </c>
      <c r="EV11" s="100">
        <f>INDEX(CALC_Symptomatic_Test_Demand!$M:$M,MATCH(EV10,CALC_Symptomatic_Test_Demand!$B:$B,0))</f>
        <v>17873.990204081631</v>
      </c>
      <c r="EW11" s="100">
        <f>INDEX(CALC_Symptomatic_Test_Demand!$M:$M,MATCH(EW10,CALC_Symptomatic_Test_Demand!$B:$B,0))</f>
        <v>17873.990204081631</v>
      </c>
      <c r="EX11" s="100">
        <f>INDEX(CALC_Symptomatic_Test_Demand!$M:$M,MATCH(EX10,CALC_Symptomatic_Test_Demand!$B:$B,0))</f>
        <v>17873.990204081631</v>
      </c>
      <c r="EY11" s="100">
        <f>INDEX(CALC_Symptomatic_Test_Demand!$M:$M,MATCH(EY10,CALC_Symptomatic_Test_Demand!$B:$B,0))</f>
        <v>17873.990204081631</v>
      </c>
      <c r="EZ11" s="100">
        <f>INDEX(CALC_Symptomatic_Test_Demand!$M:$M,MATCH(EZ10,CALC_Symptomatic_Test_Demand!$B:$B,0))</f>
        <v>17873.990204081631</v>
      </c>
      <c r="FA11" s="100">
        <f>INDEX(CALC_Symptomatic_Test_Demand!$M:$M,MATCH(FA10,CALC_Symptomatic_Test_Demand!$B:$B,0))</f>
        <v>17873.990204081631</v>
      </c>
      <c r="FB11" s="100">
        <f>INDEX(CALC_Symptomatic_Test_Demand!$M:$M,MATCH(FB10,CALC_Symptomatic_Test_Demand!$B:$B,0))</f>
        <v>17226.112489795916</v>
      </c>
      <c r="FC11" s="100">
        <f>INDEX(CALC_Symptomatic_Test_Demand!$M:$M,MATCH(FC10,CALC_Symptomatic_Test_Demand!$B:$B,0))</f>
        <v>17226.112489795916</v>
      </c>
      <c r="FD11" s="100">
        <f>INDEX(CALC_Symptomatic_Test_Demand!$M:$M,MATCH(FD10,CALC_Symptomatic_Test_Demand!$B:$B,0))</f>
        <v>17226.112489795916</v>
      </c>
      <c r="FE11" s="100">
        <f>INDEX(CALC_Symptomatic_Test_Demand!$M:$M,MATCH(FE10,CALC_Symptomatic_Test_Demand!$B:$B,0))</f>
        <v>17226.112489795916</v>
      </c>
      <c r="FF11" s="100">
        <f>INDEX(CALC_Symptomatic_Test_Demand!$M:$M,MATCH(FF10,CALC_Symptomatic_Test_Demand!$B:$B,0))</f>
        <v>17226.112489795916</v>
      </c>
      <c r="FG11" s="100">
        <f>INDEX(CALC_Symptomatic_Test_Demand!$M:$M,MATCH(FG10,CALC_Symptomatic_Test_Demand!$B:$B,0))</f>
        <v>17226.112489795916</v>
      </c>
      <c r="FH11" s="100">
        <f>INDEX(CALC_Symptomatic_Test_Demand!$M:$M,MATCH(FH10,CALC_Symptomatic_Test_Demand!$B:$B,0))</f>
        <v>17226.112489795916</v>
      </c>
      <c r="FI11" s="100">
        <f>INDEX(CALC_Symptomatic_Test_Demand!$M:$M,MATCH(FI10,CALC_Symptomatic_Test_Demand!$B:$B,0))</f>
        <v>16523.351183673465</v>
      </c>
      <c r="FJ11" s="100">
        <f>INDEX(CALC_Symptomatic_Test_Demand!$M:$M,MATCH(FJ10,CALC_Symptomatic_Test_Demand!$B:$B,0))</f>
        <v>16523.351183673465</v>
      </c>
      <c r="FK11" s="100">
        <f>INDEX(CALC_Symptomatic_Test_Demand!$M:$M,MATCH(FK10,CALC_Symptomatic_Test_Demand!$B:$B,0))</f>
        <v>16523.351183673465</v>
      </c>
      <c r="FL11" s="100">
        <f>INDEX(CALC_Symptomatic_Test_Demand!$M:$M,MATCH(FL10,CALC_Symptomatic_Test_Demand!$B:$B,0))</f>
        <v>16523.351183673465</v>
      </c>
      <c r="FM11" s="100">
        <f>INDEX(CALC_Symptomatic_Test_Demand!$M:$M,MATCH(FM10,CALC_Symptomatic_Test_Demand!$B:$B,0))</f>
        <v>16523.351183673465</v>
      </c>
      <c r="FN11" s="100">
        <f>INDEX(CALC_Symptomatic_Test_Demand!$M:$M,MATCH(FN10,CALC_Symptomatic_Test_Demand!$B:$B,0))</f>
        <v>16523.351183673465</v>
      </c>
      <c r="FO11" s="100">
        <f>INDEX(CALC_Symptomatic_Test_Demand!$M:$M,MATCH(FO10,CALC_Symptomatic_Test_Demand!$B:$B,0))</f>
        <v>16523.351183673465</v>
      </c>
      <c r="FP11" s="100">
        <f>INDEX(CALC_Symptomatic_Test_Demand!$M:$M,MATCH(FP10,CALC_Symptomatic_Test_Demand!$B:$B,0))</f>
        <v>15783.065632653059</v>
      </c>
      <c r="FQ11" s="100">
        <f>INDEX(CALC_Symptomatic_Test_Demand!$M:$M,MATCH(FQ10,CALC_Symptomatic_Test_Demand!$B:$B,0))</f>
        <v>15783.065632653059</v>
      </c>
      <c r="FR11" s="100">
        <f>INDEX(CALC_Symptomatic_Test_Demand!$M:$M,MATCH(FR10,CALC_Symptomatic_Test_Demand!$B:$B,0))</f>
        <v>15783.065632653059</v>
      </c>
      <c r="FS11" s="100">
        <f>INDEX(CALC_Symptomatic_Test_Demand!$M:$M,MATCH(FS10,CALC_Symptomatic_Test_Demand!$B:$B,0))</f>
        <v>15783.065632653059</v>
      </c>
      <c r="FT11" s="100">
        <f>INDEX(CALC_Symptomatic_Test_Demand!$M:$M,MATCH(FT10,CALC_Symptomatic_Test_Demand!$B:$B,0))</f>
        <v>15783.065632653059</v>
      </c>
      <c r="FU11" s="100">
        <f>INDEX(CALC_Symptomatic_Test_Demand!$M:$M,MATCH(FU10,CALC_Symptomatic_Test_Demand!$B:$B,0))</f>
        <v>15783.065632653059</v>
      </c>
      <c r="FV11" s="100">
        <f>INDEX(CALC_Symptomatic_Test_Demand!$M:$M,MATCH(FV10,CALC_Symptomatic_Test_Demand!$B:$B,0))</f>
        <v>15783.065632653059</v>
      </c>
      <c r="FW11" s="100">
        <f>INDEX(CALC_Symptomatic_Test_Demand!$M:$M,MATCH(FW10,CALC_Symptomatic_Test_Demand!$B:$B,0))</f>
        <v>15011.363755102038</v>
      </c>
      <c r="FX11" s="100">
        <f>INDEX(CALC_Symptomatic_Test_Demand!$M:$M,MATCH(FX10,CALC_Symptomatic_Test_Demand!$B:$B,0))</f>
        <v>15011.363755102038</v>
      </c>
      <c r="FY11" s="100">
        <f>INDEX(CALC_Symptomatic_Test_Demand!$M:$M,MATCH(FY10,CALC_Symptomatic_Test_Demand!$B:$B,0))</f>
        <v>15011.363755102038</v>
      </c>
      <c r="FZ11" s="100">
        <f>INDEX(CALC_Symptomatic_Test_Demand!$M:$M,MATCH(FZ10,CALC_Symptomatic_Test_Demand!$B:$B,0))</f>
        <v>15011.363755102038</v>
      </c>
      <c r="GA11" s="100">
        <f>INDEX(CALC_Symptomatic_Test_Demand!$M:$M,MATCH(GA10,CALC_Symptomatic_Test_Demand!$B:$B,0))</f>
        <v>15011.363755102038</v>
      </c>
      <c r="GB11" s="100">
        <f>INDEX(CALC_Symptomatic_Test_Demand!$M:$M,MATCH(GB10,CALC_Symptomatic_Test_Demand!$B:$B,0))</f>
        <v>15011.363755102038</v>
      </c>
      <c r="GC11" s="100" t="e">
        <f>INDEX(CALC_Symptomatic_Test_Demand!$M:$M,MATCH(GC10,CALC_Symptomatic_Test_Demand!$B:$B,0))</f>
        <v>#N/A</v>
      </c>
      <c r="GD11" s="100" t="e">
        <f>INDEX(CALC_Symptomatic_Test_Demand!$M:$M,MATCH(GD10,CALC_Symptomatic_Test_Demand!$B:$B,0))</f>
        <v>#N/A</v>
      </c>
    </row>
    <row r="12" spans="1:186">
      <c r="A12" s="98" t="s">
        <v>235</v>
      </c>
      <c r="B12" s="100" t="e">
        <f>B11/$B$6</f>
        <v>#REF!</v>
      </c>
      <c r="C12" s="100" t="e">
        <f t="shared" ref="C12:BN12" si="3">C11/$B$6</f>
        <v>#REF!</v>
      </c>
      <c r="D12" s="100" t="e">
        <f t="shared" si="3"/>
        <v>#REF!</v>
      </c>
      <c r="E12" s="100" t="e">
        <f t="shared" si="3"/>
        <v>#REF!</v>
      </c>
      <c r="F12" s="100" t="e">
        <f t="shared" si="3"/>
        <v>#REF!</v>
      </c>
      <c r="G12" s="100" t="e">
        <f t="shared" si="3"/>
        <v>#REF!</v>
      </c>
      <c r="H12" s="100" t="e">
        <f t="shared" si="3"/>
        <v>#REF!</v>
      </c>
      <c r="I12" s="100" t="e">
        <f t="shared" si="3"/>
        <v>#REF!</v>
      </c>
      <c r="J12" s="100" t="e">
        <f t="shared" si="3"/>
        <v>#REF!</v>
      </c>
      <c r="K12" s="100" t="e">
        <f t="shared" si="3"/>
        <v>#REF!</v>
      </c>
      <c r="L12" s="100" t="e">
        <f t="shared" si="3"/>
        <v>#REF!</v>
      </c>
      <c r="M12" s="100" t="e">
        <f t="shared" si="3"/>
        <v>#REF!</v>
      </c>
      <c r="N12" s="100" t="e">
        <f t="shared" si="3"/>
        <v>#REF!</v>
      </c>
      <c r="O12" s="100" t="e">
        <f t="shared" si="3"/>
        <v>#REF!</v>
      </c>
      <c r="P12" s="100" t="e">
        <f t="shared" si="3"/>
        <v>#REF!</v>
      </c>
      <c r="Q12" s="100" t="e">
        <f t="shared" si="3"/>
        <v>#REF!</v>
      </c>
      <c r="R12" s="100" t="e">
        <f t="shared" si="3"/>
        <v>#REF!</v>
      </c>
      <c r="S12" s="100" t="e">
        <f t="shared" si="3"/>
        <v>#REF!</v>
      </c>
      <c r="T12" s="100" t="e">
        <f t="shared" si="3"/>
        <v>#REF!</v>
      </c>
      <c r="U12" s="100" t="e">
        <f t="shared" si="3"/>
        <v>#REF!</v>
      </c>
      <c r="V12" s="100" t="e">
        <f t="shared" si="3"/>
        <v>#REF!</v>
      </c>
      <c r="W12" s="100" t="e">
        <f t="shared" si="3"/>
        <v>#REF!</v>
      </c>
      <c r="X12" s="100" t="e">
        <f t="shared" si="3"/>
        <v>#REF!</v>
      </c>
      <c r="Y12" s="100" t="e">
        <f t="shared" si="3"/>
        <v>#REF!</v>
      </c>
      <c r="Z12" s="100" t="e">
        <f t="shared" si="3"/>
        <v>#REF!</v>
      </c>
      <c r="AA12" s="100" t="e">
        <f t="shared" si="3"/>
        <v>#REF!</v>
      </c>
      <c r="AB12" s="100" t="e">
        <f t="shared" si="3"/>
        <v>#REF!</v>
      </c>
      <c r="AC12" s="100" t="e">
        <f t="shared" si="3"/>
        <v>#REF!</v>
      </c>
      <c r="AD12" s="100" t="e">
        <f t="shared" si="3"/>
        <v>#REF!</v>
      </c>
      <c r="AE12" s="100" t="e">
        <f t="shared" si="3"/>
        <v>#REF!</v>
      </c>
      <c r="AF12" s="100" t="e">
        <f t="shared" si="3"/>
        <v>#REF!</v>
      </c>
      <c r="AG12" s="100" t="e">
        <f t="shared" si="3"/>
        <v>#REF!</v>
      </c>
      <c r="AH12" s="100" t="e">
        <f t="shared" si="3"/>
        <v>#REF!</v>
      </c>
      <c r="AI12" s="100" t="e">
        <f t="shared" si="3"/>
        <v>#REF!</v>
      </c>
      <c r="AJ12" s="100">
        <f t="shared" si="3"/>
        <v>296.22266401590457</v>
      </c>
      <c r="AK12" s="100">
        <f t="shared" si="3"/>
        <v>304.01527726466475</v>
      </c>
      <c r="AL12" s="100">
        <f t="shared" si="3"/>
        <v>315.37092942037748</v>
      </c>
      <c r="AM12" s="100">
        <f t="shared" si="3"/>
        <v>327.05918755180141</v>
      </c>
      <c r="AN12" s="100">
        <f t="shared" si="3"/>
        <v>337.6875131199173</v>
      </c>
      <c r="AO12" s="100">
        <f t="shared" si="3"/>
        <v>348.97127545761475</v>
      </c>
      <c r="AP12" s="100">
        <f t="shared" si="3"/>
        <v>360.93175785653318</v>
      </c>
      <c r="AQ12" s="100">
        <f t="shared" si="3"/>
        <v>373.35401785414666</v>
      </c>
      <c r="AR12" s="100">
        <f t="shared" si="3"/>
        <v>385.99296886187113</v>
      </c>
      <c r="AS12" s="100">
        <f t="shared" si="3"/>
        <v>400.00583056026045</v>
      </c>
      <c r="AT12" s="100">
        <f t="shared" si="3"/>
        <v>414.69356560225253</v>
      </c>
      <c r="AU12" s="100">
        <f t="shared" si="3"/>
        <v>428.82184884094471</v>
      </c>
      <c r="AV12" s="100">
        <f t="shared" si="3"/>
        <v>443.51052497056025</v>
      </c>
      <c r="AW12" s="100">
        <f t="shared" si="3"/>
        <v>459.37534195416708</v>
      </c>
      <c r="AX12" s="100">
        <f t="shared" si="3"/>
        <v>475.34889350944349</v>
      </c>
      <c r="AY12" s="100">
        <f t="shared" si="3"/>
        <v>491.24014780340042</v>
      </c>
      <c r="AZ12" s="100">
        <f t="shared" si="3"/>
        <v>506.94890494605295</v>
      </c>
      <c r="BA12" s="100">
        <f t="shared" si="3"/>
        <v>522.93978602809955</v>
      </c>
      <c r="BB12" s="100">
        <f t="shared" si="3"/>
        <v>538.78895927277313</v>
      </c>
      <c r="BC12" s="100">
        <f t="shared" si="3"/>
        <v>554.67740875551976</v>
      </c>
      <c r="BD12" s="100">
        <f t="shared" si="3"/>
        <v>569.98612687400555</v>
      </c>
      <c r="BE12" s="100">
        <f t="shared" si="3"/>
        <v>584.83264052684979</v>
      </c>
      <c r="BF12" s="100">
        <f t="shared" si="3"/>
        <v>598.95112860890492</v>
      </c>
      <c r="BG12" s="100">
        <f t="shared" si="3"/>
        <v>612.97169610627702</v>
      </c>
      <c r="BH12" s="100">
        <f t="shared" si="3"/>
        <v>626.75089524179566</v>
      </c>
      <c r="BI12" s="100">
        <f t="shared" si="3"/>
        <v>639.50147562300947</v>
      </c>
      <c r="BJ12" s="100">
        <f t="shared" si="3"/>
        <v>652.03378391169053</v>
      </c>
      <c r="BK12" s="100">
        <f t="shared" si="3"/>
        <v>664.30647116515559</v>
      </c>
      <c r="BL12" s="100">
        <f t="shared" si="3"/>
        <v>675.90071392183006</v>
      </c>
      <c r="BM12" s="100">
        <f t="shared" si="3"/>
        <v>687.14559227778</v>
      </c>
      <c r="BN12" s="100">
        <f t="shared" si="3"/>
        <v>697.09526743772221</v>
      </c>
      <c r="BO12" s="100">
        <f t="shared" ref="BO12:DZ12" si="4">BO11/$B$6</f>
        <v>706.91033865763836</v>
      </c>
      <c r="BP12" s="100">
        <f t="shared" si="4"/>
        <v>717.15248649425803</v>
      </c>
      <c r="BQ12" s="100">
        <f t="shared" si="4"/>
        <v>725.44025821300704</v>
      </c>
      <c r="BR12" s="100">
        <f t="shared" si="4"/>
        <v>734.89456644505231</v>
      </c>
      <c r="BS12" s="100">
        <f t="shared" si="4"/>
        <v>742.94744990508775</v>
      </c>
      <c r="BT12" s="100">
        <f t="shared" si="4"/>
        <v>751.49506750584862</v>
      </c>
      <c r="BU12" s="100">
        <f t="shared" si="4"/>
        <v>760.09212420340839</v>
      </c>
      <c r="BV12" s="100">
        <f t="shared" si="4"/>
        <v>752.63293554333495</v>
      </c>
      <c r="BW12" s="100">
        <f t="shared" si="4"/>
        <v>745.17374688326163</v>
      </c>
      <c r="BX12" s="100">
        <f t="shared" si="4"/>
        <v>737.71455822318819</v>
      </c>
      <c r="BY12" s="100">
        <f t="shared" si="4"/>
        <v>730.25536956311498</v>
      </c>
      <c r="BZ12" s="100">
        <f t="shared" si="4"/>
        <v>722.79618090304166</v>
      </c>
      <c r="CA12" s="100">
        <f t="shared" si="4"/>
        <v>715.33699224296822</v>
      </c>
      <c r="CB12" s="100">
        <f t="shared" si="4"/>
        <v>707.8778035828949</v>
      </c>
      <c r="CC12" s="100">
        <f t="shared" si="4"/>
        <v>700.41861492282146</v>
      </c>
      <c r="CD12" s="100">
        <f t="shared" si="4"/>
        <v>692.95942626274802</v>
      </c>
      <c r="CE12" s="100">
        <f t="shared" si="4"/>
        <v>685.50023760267482</v>
      </c>
      <c r="CF12" s="100">
        <f t="shared" si="4"/>
        <v>678.04104894260149</v>
      </c>
      <c r="CG12" s="100">
        <f t="shared" si="4"/>
        <v>670.58186028252805</v>
      </c>
      <c r="CH12" s="100">
        <f t="shared" si="4"/>
        <v>663.12267162245473</v>
      </c>
      <c r="CI12" s="100">
        <f t="shared" si="4"/>
        <v>655.66348296238129</v>
      </c>
      <c r="CJ12" s="100">
        <f t="shared" si="4"/>
        <v>648.20429430230786</v>
      </c>
      <c r="CK12" s="100">
        <f t="shared" si="4"/>
        <v>640.74510564223465</v>
      </c>
      <c r="CL12" s="100">
        <f t="shared" si="4"/>
        <v>633.28591698216121</v>
      </c>
      <c r="CM12" s="100">
        <f t="shared" si="4"/>
        <v>625.82672832208789</v>
      </c>
      <c r="CN12" s="100">
        <f t="shared" si="4"/>
        <v>618.36753966201456</v>
      </c>
      <c r="CO12" s="100">
        <f t="shared" si="4"/>
        <v>610.90835100194113</v>
      </c>
      <c r="CP12" s="100">
        <f t="shared" si="4"/>
        <v>603.4491623418678</v>
      </c>
      <c r="CQ12" s="100">
        <f t="shared" si="4"/>
        <v>595.98997368179437</v>
      </c>
      <c r="CR12" s="100">
        <f t="shared" si="4"/>
        <v>588.53078502172104</v>
      </c>
      <c r="CS12" s="100">
        <f t="shared" si="4"/>
        <v>581.07159636164772</v>
      </c>
      <c r="CT12" s="100">
        <f t="shared" si="4"/>
        <v>573.6124077015744</v>
      </c>
      <c r="CU12" s="100">
        <f t="shared" si="4"/>
        <v>566.15321904150096</v>
      </c>
      <c r="CV12" s="100">
        <f t="shared" si="4"/>
        <v>558.69403038142764</v>
      </c>
      <c r="CW12" s="100">
        <f t="shared" si="4"/>
        <v>551.2348417213542</v>
      </c>
      <c r="CX12" s="100">
        <f t="shared" si="4"/>
        <v>543.77565306128088</v>
      </c>
      <c r="CY12" s="100">
        <f t="shared" si="4"/>
        <v>536.31646440120755</v>
      </c>
      <c r="CZ12" s="100">
        <f t="shared" si="4"/>
        <v>528.85727574113423</v>
      </c>
      <c r="DA12" s="100">
        <f t="shared" si="4"/>
        <v>521.39808708106079</v>
      </c>
      <c r="DB12" s="100">
        <f t="shared" si="4"/>
        <v>513.93889842098747</v>
      </c>
      <c r="DC12" s="100">
        <f t="shared" si="4"/>
        <v>506.47970976091403</v>
      </c>
      <c r="DD12" s="100">
        <f t="shared" si="4"/>
        <v>499.02052110084065</v>
      </c>
      <c r="DE12" s="100">
        <f t="shared" si="4"/>
        <v>491.56133244076733</v>
      </c>
      <c r="DF12" s="100">
        <f t="shared" si="4"/>
        <v>484.10214378069395</v>
      </c>
      <c r="DG12" s="100">
        <f t="shared" si="4"/>
        <v>476.64295512062063</v>
      </c>
      <c r="DH12" s="100">
        <f t="shared" si="4"/>
        <v>469.18376646054725</v>
      </c>
      <c r="DI12" s="100">
        <f t="shared" si="4"/>
        <v>461.72457780047387</v>
      </c>
      <c r="DJ12" s="100">
        <f t="shared" si="4"/>
        <v>454.26538914040049</v>
      </c>
      <c r="DK12" s="100">
        <f t="shared" si="4"/>
        <v>446.80620048032716</v>
      </c>
      <c r="DL12" s="100">
        <f t="shared" si="4"/>
        <v>439.34701182025378</v>
      </c>
      <c r="DM12" s="100">
        <f t="shared" si="4"/>
        <v>431.8878231601804</v>
      </c>
      <c r="DN12" s="100">
        <f t="shared" si="4"/>
        <v>424.42863450010702</v>
      </c>
      <c r="DO12" s="100">
        <f t="shared" si="4"/>
        <v>416.9694458400337</v>
      </c>
      <c r="DP12" s="100">
        <f t="shared" si="4"/>
        <v>409.51025717996032</v>
      </c>
      <c r="DQ12" s="100">
        <f t="shared" si="4"/>
        <v>402.05106851988705</v>
      </c>
      <c r="DR12" s="100">
        <f t="shared" si="4"/>
        <v>394.59187985981367</v>
      </c>
      <c r="DS12" s="100">
        <f t="shared" si="4"/>
        <v>387.13269119974024</v>
      </c>
      <c r="DT12" s="100">
        <f t="shared" si="4"/>
        <v>387.13269119974024</v>
      </c>
      <c r="DU12" s="100">
        <f t="shared" si="4"/>
        <v>387.13269119974024</v>
      </c>
      <c r="DV12" s="100">
        <f t="shared" si="4"/>
        <v>387.13269119974024</v>
      </c>
      <c r="DW12" s="100">
        <f t="shared" si="4"/>
        <v>387.13269119974024</v>
      </c>
      <c r="DX12" s="100">
        <f t="shared" si="4"/>
        <v>387.13269119974024</v>
      </c>
      <c r="DY12" s="100">
        <f t="shared" si="4"/>
        <v>387.13269119974024</v>
      </c>
      <c r="DZ12" s="100">
        <f t="shared" si="4"/>
        <v>383.2893512395018</v>
      </c>
      <c r="EA12" s="100">
        <f t="shared" ref="EA12:GD12" si="5">EA11/$B$6</f>
        <v>383.2893512395018</v>
      </c>
      <c r="EB12" s="100">
        <f t="shared" si="5"/>
        <v>383.2893512395018</v>
      </c>
      <c r="EC12" s="100">
        <f t="shared" si="5"/>
        <v>383.2893512395018</v>
      </c>
      <c r="ED12" s="100">
        <f t="shared" si="5"/>
        <v>383.2893512395018</v>
      </c>
      <c r="EE12" s="100">
        <f t="shared" si="5"/>
        <v>383.2893512395018</v>
      </c>
      <c r="EF12" s="100">
        <f t="shared" si="5"/>
        <v>383.2893512395018</v>
      </c>
      <c r="EG12" s="100">
        <f t="shared" si="5"/>
        <v>376.31149592242463</v>
      </c>
      <c r="EH12" s="100">
        <f t="shared" si="5"/>
        <v>376.31149592242463</v>
      </c>
      <c r="EI12" s="100">
        <f t="shared" si="5"/>
        <v>376.31149592242463</v>
      </c>
      <c r="EJ12" s="100">
        <f t="shared" si="5"/>
        <v>376.31149592242463</v>
      </c>
      <c r="EK12" s="100">
        <f t="shared" si="5"/>
        <v>376.31149592242463</v>
      </c>
      <c r="EL12" s="100">
        <f t="shared" si="5"/>
        <v>376.31149592242463</v>
      </c>
      <c r="EM12" s="100">
        <f t="shared" si="5"/>
        <v>376.31149592242463</v>
      </c>
      <c r="EN12" s="100">
        <f t="shared" si="5"/>
        <v>366.77315697650829</v>
      </c>
      <c r="EO12" s="100">
        <f t="shared" si="5"/>
        <v>366.77315697650829</v>
      </c>
      <c r="EP12" s="100">
        <f t="shared" si="5"/>
        <v>366.77315697650829</v>
      </c>
      <c r="EQ12" s="100">
        <f t="shared" si="5"/>
        <v>366.77315697650829</v>
      </c>
      <c r="ER12" s="100">
        <f t="shared" si="5"/>
        <v>366.77315697650829</v>
      </c>
      <c r="ES12" s="100">
        <f t="shared" si="5"/>
        <v>366.77315697650829</v>
      </c>
      <c r="ET12" s="100">
        <f t="shared" si="5"/>
        <v>366.77315697650829</v>
      </c>
      <c r="EU12" s="100">
        <f t="shared" si="5"/>
        <v>355.34771777498275</v>
      </c>
      <c r="EV12" s="100">
        <f t="shared" si="5"/>
        <v>355.34771777498275</v>
      </c>
      <c r="EW12" s="100">
        <f t="shared" si="5"/>
        <v>355.34771777498275</v>
      </c>
      <c r="EX12" s="100">
        <f t="shared" si="5"/>
        <v>355.34771777498275</v>
      </c>
      <c r="EY12" s="100">
        <f t="shared" si="5"/>
        <v>355.34771777498275</v>
      </c>
      <c r="EZ12" s="100">
        <f t="shared" si="5"/>
        <v>355.34771777498275</v>
      </c>
      <c r="FA12" s="100">
        <f t="shared" si="5"/>
        <v>355.34771777498275</v>
      </c>
      <c r="FB12" s="100">
        <f t="shared" si="5"/>
        <v>342.46744512516733</v>
      </c>
      <c r="FC12" s="100">
        <f t="shared" si="5"/>
        <v>342.46744512516733</v>
      </c>
      <c r="FD12" s="100">
        <f t="shared" si="5"/>
        <v>342.46744512516733</v>
      </c>
      <c r="FE12" s="100">
        <f t="shared" si="5"/>
        <v>342.46744512516733</v>
      </c>
      <c r="FF12" s="100">
        <f t="shared" si="5"/>
        <v>342.46744512516733</v>
      </c>
      <c r="FG12" s="100">
        <f t="shared" si="5"/>
        <v>342.46744512516733</v>
      </c>
      <c r="FH12" s="100">
        <f t="shared" si="5"/>
        <v>342.46744512516733</v>
      </c>
      <c r="FI12" s="100">
        <f t="shared" si="5"/>
        <v>328.4960473891345</v>
      </c>
      <c r="FJ12" s="100">
        <f t="shared" si="5"/>
        <v>328.4960473891345</v>
      </c>
      <c r="FK12" s="100">
        <f t="shared" si="5"/>
        <v>328.4960473891345</v>
      </c>
      <c r="FL12" s="100">
        <f t="shared" si="5"/>
        <v>328.4960473891345</v>
      </c>
      <c r="FM12" s="100">
        <f t="shared" si="5"/>
        <v>328.4960473891345</v>
      </c>
      <c r="FN12" s="100">
        <f t="shared" si="5"/>
        <v>328.4960473891345</v>
      </c>
      <c r="FO12" s="100">
        <f t="shared" si="5"/>
        <v>328.4960473891345</v>
      </c>
      <c r="FP12" s="100">
        <f t="shared" si="5"/>
        <v>313.77864080821195</v>
      </c>
      <c r="FQ12" s="100">
        <f t="shared" si="5"/>
        <v>313.77864080821195</v>
      </c>
      <c r="FR12" s="100">
        <f t="shared" si="5"/>
        <v>313.77864080821195</v>
      </c>
      <c r="FS12" s="100">
        <f t="shared" si="5"/>
        <v>313.77864080821195</v>
      </c>
      <c r="FT12" s="100">
        <f t="shared" si="5"/>
        <v>313.77864080821195</v>
      </c>
      <c r="FU12" s="100">
        <f t="shared" si="5"/>
        <v>313.77864080821195</v>
      </c>
      <c r="FV12" s="100">
        <f t="shared" si="5"/>
        <v>313.77864080821195</v>
      </c>
      <c r="FW12" s="100">
        <f t="shared" si="5"/>
        <v>298.43665517101471</v>
      </c>
      <c r="FX12" s="100">
        <f t="shared" si="5"/>
        <v>298.43665517101471</v>
      </c>
      <c r="FY12" s="100">
        <f t="shared" si="5"/>
        <v>298.43665517101471</v>
      </c>
      <c r="FZ12" s="100">
        <f t="shared" si="5"/>
        <v>298.43665517101471</v>
      </c>
      <c r="GA12" s="100">
        <f t="shared" si="5"/>
        <v>298.43665517101471</v>
      </c>
      <c r="GB12" s="100">
        <f t="shared" si="5"/>
        <v>298.43665517101471</v>
      </c>
      <c r="GC12" s="100" t="e">
        <f t="shared" si="5"/>
        <v>#N/A</v>
      </c>
      <c r="GD12" s="100" t="e">
        <f t="shared" si="5"/>
        <v>#N/A</v>
      </c>
    </row>
    <row r="13" spans="1:186">
      <c r="A13" s="98" t="s">
        <v>236</v>
      </c>
      <c r="B13" s="100" t="e">
        <f>B12*$B$7</f>
        <v>#REF!</v>
      </c>
      <c r="C13" s="100" t="e">
        <f t="shared" ref="C13:BN13" si="6">C12*$B$7</f>
        <v>#REF!</v>
      </c>
      <c r="D13" s="100" t="e">
        <f t="shared" si="6"/>
        <v>#REF!</v>
      </c>
      <c r="E13" s="100" t="e">
        <f t="shared" si="6"/>
        <v>#REF!</v>
      </c>
      <c r="F13" s="100" t="e">
        <f t="shared" si="6"/>
        <v>#REF!</v>
      </c>
      <c r="G13" s="100" t="e">
        <f t="shared" si="6"/>
        <v>#REF!</v>
      </c>
      <c r="H13" s="100" t="e">
        <f t="shared" si="6"/>
        <v>#REF!</v>
      </c>
      <c r="I13" s="100" t="e">
        <f t="shared" si="6"/>
        <v>#REF!</v>
      </c>
      <c r="J13" s="100" t="e">
        <f t="shared" si="6"/>
        <v>#REF!</v>
      </c>
      <c r="K13" s="100" t="e">
        <f t="shared" si="6"/>
        <v>#REF!</v>
      </c>
      <c r="L13" s="100" t="e">
        <f t="shared" si="6"/>
        <v>#REF!</v>
      </c>
      <c r="M13" s="100" t="e">
        <f t="shared" si="6"/>
        <v>#REF!</v>
      </c>
      <c r="N13" s="100" t="e">
        <f t="shared" si="6"/>
        <v>#REF!</v>
      </c>
      <c r="O13" s="100" t="e">
        <f t="shared" si="6"/>
        <v>#REF!</v>
      </c>
      <c r="P13" s="100" t="e">
        <f t="shared" si="6"/>
        <v>#REF!</v>
      </c>
      <c r="Q13" s="100" t="e">
        <f t="shared" si="6"/>
        <v>#REF!</v>
      </c>
      <c r="R13" s="100" t="e">
        <f t="shared" si="6"/>
        <v>#REF!</v>
      </c>
      <c r="S13" s="100" t="e">
        <f t="shared" si="6"/>
        <v>#REF!</v>
      </c>
      <c r="T13" s="100" t="e">
        <f t="shared" si="6"/>
        <v>#REF!</v>
      </c>
      <c r="U13" s="100" t="e">
        <f t="shared" si="6"/>
        <v>#REF!</v>
      </c>
      <c r="V13" s="100" t="e">
        <f t="shared" si="6"/>
        <v>#REF!</v>
      </c>
      <c r="W13" s="100" t="e">
        <f t="shared" si="6"/>
        <v>#REF!</v>
      </c>
      <c r="X13" s="100" t="e">
        <f t="shared" si="6"/>
        <v>#REF!</v>
      </c>
      <c r="Y13" s="100" t="e">
        <f t="shared" si="6"/>
        <v>#REF!</v>
      </c>
      <c r="Z13" s="100" t="e">
        <f t="shared" si="6"/>
        <v>#REF!</v>
      </c>
      <c r="AA13" s="100" t="e">
        <f t="shared" si="6"/>
        <v>#REF!</v>
      </c>
      <c r="AB13" s="100" t="e">
        <f t="shared" si="6"/>
        <v>#REF!</v>
      </c>
      <c r="AC13" s="100" t="e">
        <f t="shared" si="6"/>
        <v>#REF!</v>
      </c>
      <c r="AD13" s="100" t="e">
        <f t="shared" si="6"/>
        <v>#REF!</v>
      </c>
      <c r="AE13" s="100" t="e">
        <f t="shared" si="6"/>
        <v>#REF!</v>
      </c>
      <c r="AF13" s="100" t="e">
        <f t="shared" si="6"/>
        <v>#REF!</v>
      </c>
      <c r="AG13" s="100" t="e">
        <f t="shared" si="6"/>
        <v>#REF!</v>
      </c>
      <c r="AH13" s="100" t="e">
        <f t="shared" si="6"/>
        <v>#REF!</v>
      </c>
      <c r="AI13" s="100" t="e">
        <f t="shared" si="6"/>
        <v>#REF!</v>
      </c>
      <c r="AJ13" s="100">
        <f t="shared" si="6"/>
        <v>48550.894632206764</v>
      </c>
      <c r="AK13" s="100">
        <f t="shared" si="6"/>
        <v>49828.10394367855</v>
      </c>
      <c r="AL13" s="100">
        <f t="shared" si="6"/>
        <v>51689.295331999871</v>
      </c>
      <c r="AM13" s="100">
        <f t="shared" si="6"/>
        <v>53605.000839740256</v>
      </c>
      <c r="AN13" s="100">
        <f t="shared" si="6"/>
        <v>55346.983400354446</v>
      </c>
      <c r="AO13" s="100">
        <f t="shared" si="6"/>
        <v>57196.392047503061</v>
      </c>
      <c r="AP13" s="100">
        <f t="shared" si="6"/>
        <v>59156.715112685793</v>
      </c>
      <c r="AQ13" s="100">
        <f t="shared" si="6"/>
        <v>61192.723526294641</v>
      </c>
      <c r="AR13" s="100">
        <f t="shared" si="6"/>
        <v>63264.247596460678</v>
      </c>
      <c r="AS13" s="100">
        <f t="shared" si="6"/>
        <v>65560.95562882669</v>
      </c>
      <c r="AT13" s="100">
        <f t="shared" si="6"/>
        <v>67968.275402209198</v>
      </c>
      <c r="AU13" s="100">
        <f t="shared" si="6"/>
        <v>70283.901025030835</v>
      </c>
      <c r="AV13" s="100">
        <f t="shared" si="6"/>
        <v>72691.37504267483</v>
      </c>
      <c r="AW13" s="100">
        <f t="shared" si="6"/>
        <v>75291.618546287995</v>
      </c>
      <c r="AX13" s="100">
        <f t="shared" si="6"/>
        <v>77909.683646197795</v>
      </c>
      <c r="AY13" s="100">
        <f t="shared" si="6"/>
        <v>80514.260224977334</v>
      </c>
      <c r="AZ13" s="100">
        <f t="shared" si="6"/>
        <v>83088.925520658086</v>
      </c>
      <c r="BA13" s="100">
        <f t="shared" si="6"/>
        <v>85709.830930005512</v>
      </c>
      <c r="BB13" s="100">
        <f t="shared" si="6"/>
        <v>88307.510424807522</v>
      </c>
      <c r="BC13" s="100">
        <f t="shared" si="6"/>
        <v>90911.627295029699</v>
      </c>
      <c r="BD13" s="100">
        <f t="shared" si="6"/>
        <v>93420.726194649513</v>
      </c>
      <c r="BE13" s="100">
        <f t="shared" si="6"/>
        <v>95854.069782350678</v>
      </c>
      <c r="BF13" s="100">
        <f t="shared" si="6"/>
        <v>98168.089978999516</v>
      </c>
      <c r="BG13" s="100">
        <f t="shared" si="6"/>
        <v>100466.06099181881</v>
      </c>
      <c r="BH13" s="100">
        <f t="shared" si="6"/>
        <v>102724.47173013032</v>
      </c>
      <c r="BI13" s="100">
        <f t="shared" si="6"/>
        <v>104814.29185461125</v>
      </c>
      <c r="BJ13" s="100">
        <f t="shared" si="6"/>
        <v>106868.33718312609</v>
      </c>
      <c r="BK13" s="100">
        <f t="shared" si="6"/>
        <v>108879.830623969</v>
      </c>
      <c r="BL13" s="100">
        <f t="shared" si="6"/>
        <v>110780.12701178795</v>
      </c>
      <c r="BM13" s="100">
        <f t="shared" si="6"/>
        <v>112623.16257432815</v>
      </c>
      <c r="BN13" s="100">
        <f t="shared" si="6"/>
        <v>114253.91433304267</v>
      </c>
      <c r="BO13" s="100">
        <f t="shared" ref="BO13:DZ13" si="7">BO12*$B$7</f>
        <v>115862.60450598694</v>
      </c>
      <c r="BP13" s="100">
        <f t="shared" si="7"/>
        <v>117541.29253640889</v>
      </c>
      <c r="BQ13" s="100">
        <f t="shared" si="7"/>
        <v>118899.65832111186</v>
      </c>
      <c r="BR13" s="100">
        <f t="shared" si="7"/>
        <v>120449.21944034408</v>
      </c>
      <c r="BS13" s="100">
        <f t="shared" si="7"/>
        <v>121769.08703944388</v>
      </c>
      <c r="BT13" s="100">
        <f t="shared" si="7"/>
        <v>123170.0415642086</v>
      </c>
      <c r="BU13" s="100">
        <f t="shared" si="7"/>
        <v>124579.09915693864</v>
      </c>
      <c r="BV13" s="100">
        <f t="shared" si="7"/>
        <v>123356.5381355526</v>
      </c>
      <c r="BW13" s="100">
        <f t="shared" si="7"/>
        <v>122133.97711416658</v>
      </c>
      <c r="BX13" s="100">
        <f t="shared" si="7"/>
        <v>120911.41609278055</v>
      </c>
      <c r="BY13" s="100">
        <f t="shared" si="7"/>
        <v>119688.85507139454</v>
      </c>
      <c r="BZ13" s="100">
        <f t="shared" si="7"/>
        <v>118466.29405000854</v>
      </c>
      <c r="CA13" s="100">
        <f t="shared" si="7"/>
        <v>117243.73302862249</v>
      </c>
      <c r="CB13" s="100">
        <f t="shared" si="7"/>
        <v>116021.17200723648</v>
      </c>
      <c r="CC13" s="100">
        <f t="shared" si="7"/>
        <v>114798.61098585044</v>
      </c>
      <c r="CD13" s="100">
        <f t="shared" si="7"/>
        <v>113576.0499644644</v>
      </c>
      <c r="CE13" s="100">
        <f t="shared" si="7"/>
        <v>112353.48894307841</v>
      </c>
      <c r="CF13" s="100">
        <f t="shared" si="7"/>
        <v>111130.92792169239</v>
      </c>
      <c r="CG13" s="100">
        <f t="shared" si="7"/>
        <v>109908.36690030636</v>
      </c>
      <c r="CH13" s="100">
        <f t="shared" si="7"/>
        <v>108685.80587892034</v>
      </c>
      <c r="CI13" s="100">
        <f t="shared" si="7"/>
        <v>107463.2448575343</v>
      </c>
      <c r="CJ13" s="100">
        <f t="shared" si="7"/>
        <v>106240.68383614827</v>
      </c>
      <c r="CK13" s="100">
        <f t="shared" si="7"/>
        <v>105018.12281476226</v>
      </c>
      <c r="CL13" s="100">
        <f t="shared" si="7"/>
        <v>103795.56179337623</v>
      </c>
      <c r="CM13" s="100">
        <f t="shared" si="7"/>
        <v>102573.00077199021</v>
      </c>
      <c r="CN13" s="100">
        <f t="shared" si="7"/>
        <v>101350.43975060419</v>
      </c>
      <c r="CO13" s="100">
        <f t="shared" si="7"/>
        <v>100127.87872921815</v>
      </c>
      <c r="CP13" s="100">
        <f t="shared" si="7"/>
        <v>98905.317707832131</v>
      </c>
      <c r="CQ13" s="100">
        <f t="shared" si="7"/>
        <v>97682.756686446097</v>
      </c>
      <c r="CR13" s="100">
        <f t="shared" si="7"/>
        <v>96460.195665060077</v>
      </c>
      <c r="CS13" s="100">
        <f t="shared" si="7"/>
        <v>95237.634643674071</v>
      </c>
      <c r="CT13" s="100">
        <f t="shared" si="7"/>
        <v>94015.073622288051</v>
      </c>
      <c r="CU13" s="100">
        <f t="shared" si="7"/>
        <v>92792.512600902017</v>
      </c>
      <c r="CV13" s="100">
        <f t="shared" si="7"/>
        <v>91569.951579515997</v>
      </c>
      <c r="CW13" s="100">
        <f t="shared" si="7"/>
        <v>90347.390558129962</v>
      </c>
      <c r="CX13" s="100">
        <f t="shared" si="7"/>
        <v>89124.829536743942</v>
      </c>
      <c r="CY13" s="100">
        <f t="shared" si="7"/>
        <v>87902.268515357922</v>
      </c>
      <c r="CZ13" s="100">
        <f t="shared" si="7"/>
        <v>86679.707493971902</v>
      </c>
      <c r="DA13" s="100">
        <f t="shared" si="7"/>
        <v>85457.146472585868</v>
      </c>
      <c r="DB13" s="100">
        <f t="shared" si="7"/>
        <v>84234.585451199848</v>
      </c>
      <c r="DC13" s="100">
        <f t="shared" si="7"/>
        <v>83012.024429813813</v>
      </c>
      <c r="DD13" s="100">
        <f t="shared" si="7"/>
        <v>81789.463408427793</v>
      </c>
      <c r="DE13" s="100">
        <f t="shared" si="7"/>
        <v>80566.902387041773</v>
      </c>
      <c r="DF13" s="100">
        <f t="shared" si="7"/>
        <v>79344.341365655739</v>
      </c>
      <c r="DG13" s="100">
        <f t="shared" si="7"/>
        <v>78121.780344269719</v>
      </c>
      <c r="DH13" s="100">
        <f t="shared" si="7"/>
        <v>76899.219322883699</v>
      </c>
      <c r="DI13" s="100">
        <f t="shared" si="7"/>
        <v>75676.658301497664</v>
      </c>
      <c r="DJ13" s="100">
        <f t="shared" si="7"/>
        <v>74454.097280111644</v>
      </c>
      <c r="DK13" s="100">
        <f t="shared" si="7"/>
        <v>73231.536258725624</v>
      </c>
      <c r="DL13" s="100">
        <f t="shared" si="7"/>
        <v>72008.975237339604</v>
      </c>
      <c r="DM13" s="100">
        <f t="shared" si="7"/>
        <v>70786.41421595357</v>
      </c>
      <c r="DN13" s="100">
        <f t="shared" si="7"/>
        <v>69563.85319456755</v>
      </c>
      <c r="DO13" s="100">
        <f t="shared" si="7"/>
        <v>68341.29217318153</v>
      </c>
      <c r="DP13" s="100">
        <f t="shared" si="7"/>
        <v>67118.731151795495</v>
      </c>
      <c r="DQ13" s="100">
        <f t="shared" si="7"/>
        <v>65896.17013040949</v>
      </c>
      <c r="DR13" s="100">
        <f t="shared" si="7"/>
        <v>64673.609109023462</v>
      </c>
      <c r="DS13" s="100">
        <f t="shared" si="7"/>
        <v>63451.048087637428</v>
      </c>
      <c r="DT13" s="100">
        <f t="shared" si="7"/>
        <v>63451.048087637428</v>
      </c>
      <c r="DU13" s="100">
        <f t="shared" si="7"/>
        <v>63451.048087637428</v>
      </c>
      <c r="DV13" s="100">
        <f t="shared" si="7"/>
        <v>63451.048087637428</v>
      </c>
      <c r="DW13" s="100">
        <f t="shared" si="7"/>
        <v>63451.048087637428</v>
      </c>
      <c r="DX13" s="100">
        <f t="shared" si="7"/>
        <v>63451.048087637428</v>
      </c>
      <c r="DY13" s="100">
        <f t="shared" si="7"/>
        <v>63451.048087637428</v>
      </c>
      <c r="DZ13" s="100">
        <f t="shared" si="7"/>
        <v>62821.124668154349</v>
      </c>
      <c r="EA13" s="100">
        <f t="shared" ref="EA13:GD13" si="8">EA12*$B$7</f>
        <v>62821.124668154349</v>
      </c>
      <c r="EB13" s="100">
        <f t="shared" si="8"/>
        <v>62821.124668154349</v>
      </c>
      <c r="EC13" s="100">
        <f t="shared" si="8"/>
        <v>62821.124668154349</v>
      </c>
      <c r="ED13" s="100">
        <f t="shared" si="8"/>
        <v>62821.124668154349</v>
      </c>
      <c r="EE13" s="100">
        <f t="shared" si="8"/>
        <v>62821.124668154349</v>
      </c>
      <c r="EF13" s="100">
        <f t="shared" si="8"/>
        <v>62821.124668154349</v>
      </c>
      <c r="EG13" s="100">
        <f t="shared" si="8"/>
        <v>61677.454181685396</v>
      </c>
      <c r="EH13" s="100">
        <f t="shared" si="8"/>
        <v>61677.454181685396</v>
      </c>
      <c r="EI13" s="100">
        <f t="shared" si="8"/>
        <v>61677.454181685396</v>
      </c>
      <c r="EJ13" s="100">
        <f t="shared" si="8"/>
        <v>61677.454181685396</v>
      </c>
      <c r="EK13" s="100">
        <f t="shared" si="8"/>
        <v>61677.454181685396</v>
      </c>
      <c r="EL13" s="100">
        <f t="shared" si="8"/>
        <v>61677.454181685396</v>
      </c>
      <c r="EM13" s="100">
        <f t="shared" si="8"/>
        <v>61677.454181685396</v>
      </c>
      <c r="EN13" s="100">
        <f t="shared" si="8"/>
        <v>60114.120428449707</v>
      </c>
      <c r="EO13" s="100">
        <f t="shared" si="8"/>
        <v>60114.120428449707</v>
      </c>
      <c r="EP13" s="100">
        <f t="shared" si="8"/>
        <v>60114.120428449707</v>
      </c>
      <c r="EQ13" s="100">
        <f t="shared" si="8"/>
        <v>60114.120428449707</v>
      </c>
      <c r="ER13" s="100">
        <f t="shared" si="8"/>
        <v>60114.120428449707</v>
      </c>
      <c r="ES13" s="100">
        <f t="shared" si="8"/>
        <v>60114.120428449707</v>
      </c>
      <c r="ET13" s="100">
        <f t="shared" si="8"/>
        <v>60114.120428449707</v>
      </c>
      <c r="EU13" s="100">
        <f t="shared" si="8"/>
        <v>58241.490943319674</v>
      </c>
      <c r="EV13" s="100">
        <f t="shared" si="8"/>
        <v>58241.490943319674</v>
      </c>
      <c r="EW13" s="100">
        <f t="shared" si="8"/>
        <v>58241.490943319674</v>
      </c>
      <c r="EX13" s="100">
        <f t="shared" si="8"/>
        <v>58241.490943319674</v>
      </c>
      <c r="EY13" s="100">
        <f t="shared" si="8"/>
        <v>58241.490943319674</v>
      </c>
      <c r="EZ13" s="100">
        <f t="shared" si="8"/>
        <v>58241.490943319674</v>
      </c>
      <c r="FA13" s="100">
        <f t="shared" si="8"/>
        <v>58241.490943319674</v>
      </c>
      <c r="FB13" s="100">
        <f t="shared" si="8"/>
        <v>56130.414256014927</v>
      </c>
      <c r="FC13" s="100">
        <f t="shared" si="8"/>
        <v>56130.414256014927</v>
      </c>
      <c r="FD13" s="100">
        <f t="shared" si="8"/>
        <v>56130.414256014927</v>
      </c>
      <c r="FE13" s="100">
        <f t="shared" si="8"/>
        <v>56130.414256014927</v>
      </c>
      <c r="FF13" s="100">
        <f t="shared" si="8"/>
        <v>56130.414256014927</v>
      </c>
      <c r="FG13" s="100">
        <f t="shared" si="8"/>
        <v>56130.414256014927</v>
      </c>
      <c r="FH13" s="100">
        <f t="shared" si="8"/>
        <v>56130.414256014927</v>
      </c>
      <c r="FI13" s="100">
        <f t="shared" si="8"/>
        <v>53840.502167079147</v>
      </c>
      <c r="FJ13" s="100">
        <f t="shared" si="8"/>
        <v>53840.502167079147</v>
      </c>
      <c r="FK13" s="100">
        <f t="shared" si="8"/>
        <v>53840.502167079147</v>
      </c>
      <c r="FL13" s="100">
        <f t="shared" si="8"/>
        <v>53840.502167079147</v>
      </c>
      <c r="FM13" s="100">
        <f t="shared" si="8"/>
        <v>53840.502167079147</v>
      </c>
      <c r="FN13" s="100">
        <f t="shared" si="8"/>
        <v>53840.502167079147</v>
      </c>
      <c r="FO13" s="100">
        <f t="shared" si="8"/>
        <v>53840.502167079147</v>
      </c>
      <c r="FP13" s="100">
        <f t="shared" si="8"/>
        <v>51428.319228465938</v>
      </c>
      <c r="FQ13" s="100">
        <f t="shared" si="8"/>
        <v>51428.319228465938</v>
      </c>
      <c r="FR13" s="100">
        <f t="shared" si="8"/>
        <v>51428.319228465938</v>
      </c>
      <c r="FS13" s="100">
        <f t="shared" si="8"/>
        <v>51428.319228465938</v>
      </c>
      <c r="FT13" s="100">
        <f t="shared" si="8"/>
        <v>51428.319228465938</v>
      </c>
      <c r="FU13" s="100">
        <f t="shared" si="8"/>
        <v>51428.319228465938</v>
      </c>
      <c r="FV13" s="100">
        <f t="shared" si="8"/>
        <v>51428.319228465938</v>
      </c>
      <c r="FW13" s="100">
        <f t="shared" si="8"/>
        <v>48913.767782529314</v>
      </c>
      <c r="FX13" s="100">
        <f t="shared" si="8"/>
        <v>48913.767782529314</v>
      </c>
      <c r="FY13" s="100">
        <f t="shared" si="8"/>
        <v>48913.767782529314</v>
      </c>
      <c r="FZ13" s="100">
        <f t="shared" si="8"/>
        <v>48913.767782529314</v>
      </c>
      <c r="GA13" s="100">
        <f t="shared" si="8"/>
        <v>48913.767782529314</v>
      </c>
      <c r="GB13" s="100">
        <f t="shared" si="8"/>
        <v>48913.767782529314</v>
      </c>
      <c r="GC13" s="100" t="e">
        <f t="shared" si="8"/>
        <v>#N/A</v>
      </c>
      <c r="GD13" s="100" t="e">
        <f t="shared" si="8"/>
        <v>#N/A</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7B701"/>
    <pageSetUpPr autoPageBreaks="0"/>
  </sheetPr>
  <dimension ref="A1:AJ136"/>
  <sheetViews>
    <sheetView showGridLines="0" zoomScale="80" zoomScaleNormal="80" workbookViewId="0">
      <pane xSplit="3" ySplit="1" topLeftCell="Y119" activePane="bottomRight" state="frozen"/>
      <selection pane="topRight" activeCell="D1" sqref="D1"/>
      <selection pane="bottomLeft" activeCell="A2" sqref="A2"/>
      <selection pane="bottomRight" activeCell="AE1" sqref="AE1"/>
    </sheetView>
  </sheetViews>
  <sheetFormatPr defaultColWidth="9" defaultRowHeight="13.8" outlineLevelCol="1"/>
  <cols>
    <col min="1" max="1" width="10.59765625" customWidth="1"/>
    <col min="2" max="2" width="58.69921875" bestFit="1" customWidth="1"/>
    <col min="3" max="3" width="18.59765625" customWidth="1"/>
    <col min="4" max="4" width="21.19921875" customWidth="1"/>
    <col min="5" max="5" width="9.69921875" bestFit="1" customWidth="1"/>
    <col min="6" max="11" width="9.69921875" hidden="1" customWidth="1" outlineLevel="1"/>
    <col min="12" max="12" width="9.69921875" bestFit="1" customWidth="1" collapsed="1"/>
    <col min="13" max="18" width="9.69921875" hidden="1" customWidth="1" outlineLevel="1"/>
    <col min="19" max="19" width="9.69921875" bestFit="1" customWidth="1" collapsed="1"/>
    <col min="20" max="23" width="9.69921875" customWidth="1" outlineLevel="1"/>
    <col min="24" max="24" width="9.69921875" bestFit="1" customWidth="1"/>
    <col min="25" max="29" width="10.19921875" bestFit="1" customWidth="1"/>
    <col min="30" max="33" width="10.09765625" bestFit="1" customWidth="1"/>
    <col min="34" max="34" width="16.5" bestFit="1" customWidth="1"/>
    <col min="35" max="40" width="9.69921875" bestFit="1" customWidth="1"/>
  </cols>
  <sheetData>
    <row r="1" spans="1:35" s="104" customFormat="1" ht="15.75" customHeight="1">
      <c r="A1" s="106" t="s">
        <v>380</v>
      </c>
      <c r="B1" s="14" t="s">
        <v>425</v>
      </c>
      <c r="C1" s="105" t="s">
        <v>381</v>
      </c>
      <c r="D1" s="105" t="s">
        <v>443</v>
      </c>
      <c r="E1" s="17">
        <v>44116</v>
      </c>
      <c r="F1" s="17">
        <v>44117</v>
      </c>
      <c r="G1" s="17">
        <v>44118</v>
      </c>
      <c r="H1" s="17">
        <v>44119</v>
      </c>
      <c r="I1" s="17">
        <v>44120</v>
      </c>
      <c r="J1" s="17">
        <v>44121</v>
      </c>
      <c r="K1" s="17">
        <v>44122</v>
      </c>
      <c r="L1" s="17">
        <v>44123</v>
      </c>
      <c r="M1" s="17">
        <v>44124</v>
      </c>
      <c r="N1" s="17">
        <v>44125</v>
      </c>
      <c r="O1" s="17">
        <v>44126</v>
      </c>
      <c r="P1" s="17">
        <v>44127</v>
      </c>
      <c r="Q1" s="17">
        <v>44128</v>
      </c>
      <c r="R1" s="17">
        <v>44129</v>
      </c>
      <c r="S1" s="17">
        <v>44130</v>
      </c>
      <c r="T1" s="17">
        <v>44131</v>
      </c>
      <c r="U1" s="17">
        <v>44132</v>
      </c>
      <c r="V1" s="17">
        <v>44133</v>
      </c>
      <c r="W1" s="17">
        <v>44134</v>
      </c>
      <c r="X1" s="17">
        <v>44135</v>
      </c>
      <c r="Y1" s="173">
        <v>44137</v>
      </c>
      <c r="Z1" s="173">
        <v>44144</v>
      </c>
      <c r="AA1" s="173">
        <v>44151</v>
      </c>
      <c r="AB1" s="173">
        <v>44158</v>
      </c>
      <c r="AC1" s="173">
        <v>44165</v>
      </c>
      <c r="AD1" s="173">
        <v>44172</v>
      </c>
      <c r="AE1" s="173">
        <v>44179</v>
      </c>
      <c r="AF1" s="173">
        <v>44186</v>
      </c>
      <c r="AG1" s="173">
        <v>44193</v>
      </c>
      <c r="AH1" s="17" t="s">
        <v>1</v>
      </c>
      <c r="AI1" s="108"/>
    </row>
    <row r="2" spans="1:35" s="104" customFormat="1">
      <c r="A2" s="107" t="s">
        <v>382</v>
      </c>
      <c r="B2" s="141" t="s">
        <v>444</v>
      </c>
      <c r="C2" s="104" t="s">
        <v>383</v>
      </c>
      <c r="D2" s="108">
        <v>44131</v>
      </c>
      <c r="E2" s="138">
        <v>40</v>
      </c>
      <c r="F2" s="138">
        <v>40</v>
      </c>
      <c r="G2" s="138">
        <v>40</v>
      </c>
      <c r="H2" s="138">
        <v>74.5</v>
      </c>
      <c r="I2" s="138">
        <v>74.5</v>
      </c>
      <c r="J2" s="138">
        <v>74.5</v>
      </c>
      <c r="K2" s="138">
        <v>74.5</v>
      </c>
      <c r="L2" s="138">
        <v>75.7</v>
      </c>
      <c r="M2" s="138">
        <v>75.7</v>
      </c>
      <c r="N2" s="138">
        <v>75.7</v>
      </c>
      <c r="O2" s="138">
        <v>75.7</v>
      </c>
      <c r="P2" s="138">
        <v>75.7</v>
      </c>
      <c r="Q2" s="138">
        <v>75.7</v>
      </c>
      <c r="R2" s="138">
        <v>75.7</v>
      </c>
      <c r="S2" s="138">
        <v>83.8</v>
      </c>
      <c r="T2" s="138">
        <v>86.68</v>
      </c>
      <c r="U2" s="138">
        <v>86.905000000000001</v>
      </c>
      <c r="V2" s="138">
        <v>91.213999999999999</v>
      </c>
      <c r="W2" s="138">
        <v>91.231999999999999</v>
      </c>
      <c r="X2" s="138">
        <v>91.237000000000009</v>
      </c>
      <c r="Y2" s="138">
        <v>93.4</v>
      </c>
      <c r="Z2" s="138">
        <v>96.2</v>
      </c>
      <c r="AA2" s="138">
        <v>97.600000000000009</v>
      </c>
      <c r="AB2" s="138">
        <v>107.7</v>
      </c>
      <c r="AC2" s="138">
        <v>108.60000000000001</v>
      </c>
      <c r="AD2" s="138">
        <v>113.4</v>
      </c>
      <c r="AE2" s="138">
        <v>115.4</v>
      </c>
      <c r="AF2" s="138">
        <v>115.4</v>
      </c>
      <c r="AG2" s="138">
        <v>116.3</v>
      </c>
      <c r="AH2" s="104" t="s">
        <v>412</v>
      </c>
    </row>
    <row r="3" spans="1:35" s="104" customFormat="1">
      <c r="A3" s="107" t="s">
        <v>382</v>
      </c>
      <c r="B3" s="141" t="s">
        <v>444</v>
      </c>
      <c r="C3" s="104" t="s">
        <v>384</v>
      </c>
      <c r="D3" s="108">
        <v>44131</v>
      </c>
      <c r="E3" s="138">
        <v>40</v>
      </c>
      <c r="F3" s="138"/>
      <c r="G3" s="138"/>
      <c r="H3" s="138"/>
      <c r="I3" s="138"/>
      <c r="J3" s="138"/>
      <c r="K3" s="138"/>
      <c r="L3" s="138">
        <v>75.7</v>
      </c>
      <c r="M3" s="138"/>
      <c r="N3" s="138"/>
      <c r="O3" s="176"/>
      <c r="P3" s="138"/>
      <c r="Q3" s="138"/>
      <c r="R3" s="138"/>
      <c r="S3" s="138">
        <v>77.2</v>
      </c>
      <c r="T3" s="176"/>
      <c r="U3" s="138"/>
      <c r="V3" s="138"/>
      <c r="W3" s="138"/>
      <c r="X3" s="138">
        <v>91.237000000000009</v>
      </c>
      <c r="Y3" s="138">
        <v>93.4</v>
      </c>
      <c r="Z3" s="138">
        <v>96.2</v>
      </c>
      <c r="AA3" s="138">
        <v>97.600000000000009</v>
      </c>
      <c r="AB3" s="138">
        <v>107.7</v>
      </c>
      <c r="AC3" s="138">
        <v>108.60000000000001</v>
      </c>
      <c r="AD3" s="138">
        <v>113.4</v>
      </c>
      <c r="AE3" s="138">
        <v>115.4</v>
      </c>
      <c r="AF3" s="138">
        <v>115.4</v>
      </c>
      <c r="AG3" s="138">
        <v>116.3</v>
      </c>
      <c r="AH3" s="104" t="s">
        <v>412</v>
      </c>
    </row>
    <row r="4" spans="1:35" s="104" customFormat="1">
      <c r="A4" s="107" t="s">
        <v>382</v>
      </c>
      <c r="B4" s="141" t="s">
        <v>444</v>
      </c>
      <c r="C4" s="104" t="s">
        <v>385</v>
      </c>
      <c r="D4" s="108">
        <v>44131</v>
      </c>
      <c r="E4" s="138">
        <v>40</v>
      </c>
      <c r="F4" s="138"/>
      <c r="G4" s="138"/>
      <c r="H4" s="138"/>
      <c r="I4" s="138"/>
      <c r="J4" s="138"/>
      <c r="K4" s="138"/>
      <c r="L4" s="138">
        <v>75.7</v>
      </c>
      <c r="M4" s="138"/>
      <c r="N4" s="138"/>
      <c r="O4" s="176"/>
      <c r="P4" s="138"/>
      <c r="Q4" s="138"/>
      <c r="R4" s="138"/>
      <c r="S4" s="138">
        <v>77.2</v>
      </c>
      <c r="T4" s="176"/>
      <c r="U4" s="138"/>
      <c r="V4" s="138"/>
      <c r="W4" s="138"/>
      <c r="X4" s="138">
        <v>91.237000000000009</v>
      </c>
      <c r="Y4" s="138">
        <v>93.4</v>
      </c>
      <c r="Z4" s="138">
        <v>96.2</v>
      </c>
      <c r="AA4" s="138">
        <v>97.600000000000009</v>
      </c>
      <c r="AB4" s="138">
        <v>107.7</v>
      </c>
      <c r="AC4" s="138">
        <v>108.60000000000001</v>
      </c>
      <c r="AD4" s="138">
        <v>113.4</v>
      </c>
      <c r="AE4" s="138">
        <v>115.4</v>
      </c>
      <c r="AF4" s="138">
        <v>115.4</v>
      </c>
      <c r="AG4" s="138">
        <v>116.3</v>
      </c>
      <c r="AH4" s="104" t="s">
        <v>412</v>
      </c>
    </row>
    <row r="5" spans="1:35">
      <c r="A5" s="107" t="s">
        <v>382</v>
      </c>
      <c r="B5" s="141" t="s">
        <v>472</v>
      </c>
      <c r="C5" s="104" t="s">
        <v>383</v>
      </c>
      <c r="D5" s="108">
        <v>44131</v>
      </c>
      <c r="E5" s="138">
        <v>4.5519999999999996</v>
      </c>
      <c r="F5" s="138">
        <v>4.5519999999999996</v>
      </c>
      <c r="G5" s="138">
        <v>4.5519999999999996</v>
      </c>
      <c r="H5" s="138">
        <v>4.5519999999999996</v>
      </c>
      <c r="I5" s="138">
        <v>4.5519999999999996</v>
      </c>
      <c r="J5" s="138">
        <v>4.5519999999999996</v>
      </c>
      <c r="K5" s="138">
        <v>4.5519999999999996</v>
      </c>
      <c r="L5" s="138">
        <v>8.8239999999999998</v>
      </c>
      <c r="M5" s="138">
        <v>8.8239999999999998</v>
      </c>
      <c r="N5" s="138">
        <v>8.8239999999999998</v>
      </c>
      <c r="O5" s="138">
        <v>8.8239999999999998</v>
      </c>
      <c r="P5" s="138">
        <v>8.8239999999999998</v>
      </c>
      <c r="Q5" s="138">
        <v>8.8239999999999998</v>
      </c>
      <c r="R5" s="138">
        <v>8.8239999999999998</v>
      </c>
      <c r="S5" s="138">
        <v>8.8239999999999998</v>
      </c>
      <c r="T5" s="138">
        <v>8.8239999999999998</v>
      </c>
      <c r="U5" s="138">
        <v>8.8239999999999998</v>
      </c>
      <c r="V5" s="138">
        <v>8.8239999999999998</v>
      </c>
      <c r="W5" s="138">
        <v>8.8239999999999998</v>
      </c>
      <c r="X5" s="138">
        <v>8.8239999999999998</v>
      </c>
      <c r="Y5" s="138">
        <v>8.8239999999999998</v>
      </c>
      <c r="Z5" s="138">
        <v>8.8239999999999998</v>
      </c>
      <c r="AA5" s="138">
        <v>8.8239999999999998</v>
      </c>
      <c r="AB5" s="138">
        <v>8.8239999999999998</v>
      </c>
      <c r="AC5" s="138">
        <v>8.8239999999999998</v>
      </c>
      <c r="AD5" s="138">
        <v>8.8239999999999998</v>
      </c>
      <c r="AE5" s="138">
        <v>8.8239999999999998</v>
      </c>
      <c r="AF5" s="138">
        <v>8.8239999999999998</v>
      </c>
      <c r="AG5" s="138">
        <v>8.8239999999999998</v>
      </c>
      <c r="AH5" s="104" t="s">
        <v>412</v>
      </c>
    </row>
    <row r="6" spans="1:35" s="104" customFormat="1">
      <c r="A6" s="107" t="s">
        <v>382</v>
      </c>
      <c r="B6" s="141" t="s">
        <v>472</v>
      </c>
      <c r="C6" s="104" t="s">
        <v>384</v>
      </c>
      <c r="D6" s="108">
        <v>44131</v>
      </c>
      <c r="E6" s="138">
        <v>4.5519999999999996</v>
      </c>
      <c r="F6" s="138"/>
      <c r="G6" s="138"/>
      <c r="H6" s="138"/>
      <c r="I6" s="138"/>
      <c r="J6" s="138"/>
      <c r="K6" s="138"/>
      <c r="L6" s="138">
        <v>8.8239999999999998</v>
      </c>
      <c r="M6" s="138"/>
      <c r="N6" s="138"/>
      <c r="O6" s="176"/>
      <c r="P6" s="138"/>
      <c r="Q6" s="138"/>
      <c r="R6" s="138"/>
      <c r="S6" s="138">
        <v>8.8239999999999998</v>
      </c>
      <c r="T6" s="138"/>
      <c r="U6" s="138"/>
      <c r="V6" s="138"/>
      <c r="W6" s="138"/>
      <c r="X6" s="138">
        <v>8.8239999999999998</v>
      </c>
      <c r="Y6" s="138">
        <v>8.8239999999999998</v>
      </c>
      <c r="Z6" s="138">
        <v>8.8239999999999998</v>
      </c>
      <c r="AA6" s="138">
        <v>8.8239999999999998</v>
      </c>
      <c r="AB6" s="138">
        <v>8.8239999999999998</v>
      </c>
      <c r="AC6" s="138">
        <v>8.8239999999999998</v>
      </c>
      <c r="AD6" s="138">
        <v>8.8239999999999998</v>
      </c>
      <c r="AE6" s="138">
        <v>8.8239999999999998</v>
      </c>
      <c r="AF6" s="138">
        <v>8.8239999999999998</v>
      </c>
      <c r="AG6" s="138">
        <v>8.8239999999999998</v>
      </c>
      <c r="AH6" s="104" t="s">
        <v>412</v>
      </c>
    </row>
    <row r="7" spans="1:35" s="104" customFormat="1">
      <c r="A7" s="107" t="s">
        <v>382</v>
      </c>
      <c r="B7" s="141" t="s">
        <v>472</v>
      </c>
      <c r="C7" s="104" t="s">
        <v>385</v>
      </c>
      <c r="D7" s="108">
        <v>44131</v>
      </c>
      <c r="E7" s="138">
        <v>4.5519999999999996</v>
      </c>
      <c r="F7" s="138"/>
      <c r="G7" s="138"/>
      <c r="H7" s="138"/>
      <c r="I7" s="138"/>
      <c r="J7" s="138"/>
      <c r="K7" s="138"/>
      <c r="L7" s="138">
        <v>8.8239999999999998</v>
      </c>
      <c r="M7" s="138"/>
      <c r="N7" s="138"/>
      <c r="O7" s="176"/>
      <c r="P7" s="138"/>
      <c r="Q7" s="138"/>
      <c r="R7" s="138"/>
      <c r="S7" s="138">
        <v>8.8239999999999998</v>
      </c>
      <c r="T7" s="138"/>
      <c r="U7" s="138"/>
      <c r="V7" s="138"/>
      <c r="W7" s="138"/>
      <c r="X7" s="138">
        <v>8.8239999999999998</v>
      </c>
      <c r="Y7" s="138">
        <v>8.8239999999999998</v>
      </c>
      <c r="Z7" s="138">
        <v>8.8239999999999998</v>
      </c>
      <c r="AA7" s="138">
        <v>8.8239999999999998</v>
      </c>
      <c r="AB7" s="138">
        <v>8.8239999999999998</v>
      </c>
      <c r="AC7" s="138">
        <v>8.8239999999999998</v>
      </c>
      <c r="AD7" s="138">
        <v>8.8239999999999998</v>
      </c>
      <c r="AE7" s="138">
        <v>8.8239999999999998</v>
      </c>
      <c r="AF7" s="138">
        <v>8.8239999999999998</v>
      </c>
      <c r="AG7" s="138">
        <v>8.8239999999999998</v>
      </c>
      <c r="AH7" s="104" t="s">
        <v>412</v>
      </c>
    </row>
    <row r="8" spans="1:35" s="104" customFormat="1">
      <c r="A8" s="107" t="s">
        <v>382</v>
      </c>
      <c r="B8" s="151" t="s">
        <v>473</v>
      </c>
      <c r="C8" s="104" t="s">
        <v>383</v>
      </c>
      <c r="D8" s="108">
        <v>44131</v>
      </c>
      <c r="E8" s="138">
        <v>0</v>
      </c>
      <c r="F8" s="138">
        <v>0</v>
      </c>
      <c r="G8" s="138">
        <v>0</v>
      </c>
      <c r="H8" s="138">
        <v>0</v>
      </c>
      <c r="I8" s="138">
        <v>0</v>
      </c>
      <c r="J8" s="138">
        <v>0</v>
      </c>
      <c r="K8" s="138">
        <v>0</v>
      </c>
      <c r="L8" s="138">
        <v>0</v>
      </c>
      <c r="M8" s="138">
        <v>0</v>
      </c>
      <c r="N8" s="138">
        <v>0</v>
      </c>
      <c r="O8" s="138">
        <v>0</v>
      </c>
      <c r="P8" s="138">
        <v>0</v>
      </c>
      <c r="Q8" s="138">
        <v>0</v>
      </c>
      <c r="R8" s="138">
        <v>0</v>
      </c>
      <c r="S8" s="138">
        <v>0</v>
      </c>
      <c r="T8" s="138">
        <v>14.7</v>
      </c>
      <c r="U8" s="138">
        <v>14.7</v>
      </c>
      <c r="V8" s="138">
        <v>14.7</v>
      </c>
      <c r="W8" s="138">
        <v>14.7</v>
      </c>
      <c r="X8" s="138">
        <v>31</v>
      </c>
      <c r="Y8" s="138">
        <v>38.881609523809523</v>
      </c>
      <c r="Z8" s="138">
        <v>39.969228571428573</v>
      </c>
      <c r="AA8" s="138">
        <v>40.847323809523814</v>
      </c>
      <c r="AB8" s="138">
        <v>44.069228571428567</v>
      </c>
      <c r="AC8" s="138">
        <v>46.852342857142858</v>
      </c>
      <c r="AD8" s="138">
        <v>48.831133333333334</v>
      </c>
      <c r="AE8" s="138">
        <v>51.212085714285713</v>
      </c>
      <c r="AF8" s="138">
        <v>51.721609523809526</v>
      </c>
      <c r="AG8" s="138">
        <v>51.721582857142863</v>
      </c>
      <c r="AH8" s="104" t="s">
        <v>414</v>
      </c>
    </row>
    <row r="9" spans="1:35">
      <c r="A9" s="107" t="s">
        <v>382</v>
      </c>
      <c r="B9" s="151" t="s">
        <v>473</v>
      </c>
      <c r="C9" s="104" t="s">
        <v>384</v>
      </c>
      <c r="D9" s="108">
        <v>44131</v>
      </c>
      <c r="E9" s="138">
        <v>0.14800000000000058</v>
      </c>
      <c r="F9" s="138"/>
      <c r="G9" s="138"/>
      <c r="H9" s="138"/>
      <c r="I9" s="138"/>
      <c r="J9" s="138"/>
      <c r="K9" s="138"/>
      <c r="L9" s="138">
        <v>0</v>
      </c>
      <c r="M9" s="138"/>
      <c r="N9" s="138"/>
      <c r="O9" s="176"/>
      <c r="P9" s="138"/>
      <c r="Q9" s="138"/>
      <c r="R9" s="138"/>
      <c r="S9" s="138">
        <v>0</v>
      </c>
      <c r="T9" s="138"/>
      <c r="U9" s="138"/>
      <c r="V9" s="138"/>
      <c r="W9" s="138"/>
      <c r="X9" s="138">
        <v>34.5</v>
      </c>
      <c r="Y9" s="138">
        <v>38.881609523809523</v>
      </c>
      <c r="Z9" s="138">
        <v>39.969228571428573</v>
      </c>
      <c r="AA9" s="138">
        <v>40.847323809523814</v>
      </c>
      <c r="AB9" s="138">
        <v>69.676000000000002</v>
      </c>
      <c r="AC9" s="138">
        <v>86.475999999999999</v>
      </c>
      <c r="AD9" s="138">
        <v>88.176000000000002</v>
      </c>
      <c r="AE9" s="138">
        <v>90.176000000000002</v>
      </c>
      <c r="AF9" s="138">
        <v>91.176000000000002</v>
      </c>
      <c r="AG9" s="138">
        <v>91.176000000000002</v>
      </c>
      <c r="AH9" s="104" t="s">
        <v>414</v>
      </c>
    </row>
    <row r="10" spans="1:35">
      <c r="A10" s="107" t="s">
        <v>382</v>
      </c>
      <c r="B10" s="151" t="s">
        <v>473</v>
      </c>
      <c r="C10" s="104" t="s">
        <v>385</v>
      </c>
      <c r="D10" s="108">
        <v>44131</v>
      </c>
      <c r="E10" s="138">
        <v>0</v>
      </c>
      <c r="F10" s="138"/>
      <c r="G10" s="138"/>
      <c r="H10" s="138"/>
      <c r="I10" s="138"/>
      <c r="J10" s="138"/>
      <c r="K10" s="138"/>
      <c r="L10" s="138">
        <v>0</v>
      </c>
      <c r="M10" s="138"/>
      <c r="N10" s="138"/>
      <c r="O10" s="176"/>
      <c r="P10" s="138"/>
      <c r="Q10" s="138"/>
      <c r="R10" s="138"/>
      <c r="S10" s="138">
        <v>0</v>
      </c>
      <c r="T10" s="138"/>
      <c r="U10" s="138"/>
      <c r="V10" s="138"/>
      <c r="W10" s="138"/>
      <c r="X10" s="138">
        <v>14.7</v>
      </c>
      <c r="Y10" s="138">
        <v>37.856000000000002</v>
      </c>
      <c r="Z10" s="138">
        <v>38.881609523809523</v>
      </c>
      <c r="AA10" s="138">
        <v>39.969228571428573</v>
      </c>
      <c r="AB10" s="138">
        <v>40.847323809523814</v>
      </c>
      <c r="AC10" s="138">
        <v>44.069228571428567</v>
      </c>
      <c r="AD10" s="138">
        <v>46.852342857142858</v>
      </c>
      <c r="AE10" s="138">
        <v>48.831133333333334</v>
      </c>
      <c r="AF10" s="138">
        <v>51.212085714285713</v>
      </c>
      <c r="AG10" s="138">
        <v>51.721609523809526</v>
      </c>
      <c r="AH10" s="104" t="s">
        <v>414</v>
      </c>
    </row>
    <row r="11" spans="1:35">
      <c r="A11" s="107" t="s">
        <v>382</v>
      </c>
      <c r="B11" s="141" t="s">
        <v>474</v>
      </c>
      <c r="C11" s="104" t="s">
        <v>383</v>
      </c>
      <c r="D11" s="108">
        <v>44131</v>
      </c>
      <c r="E11" s="138">
        <v>13.1</v>
      </c>
      <c r="F11" s="138">
        <v>13.1</v>
      </c>
      <c r="G11" s="138">
        <v>13.1</v>
      </c>
      <c r="H11" s="138">
        <v>13.1</v>
      </c>
      <c r="I11" s="138">
        <v>13.1</v>
      </c>
      <c r="J11" s="138">
        <v>13.1</v>
      </c>
      <c r="K11" s="138">
        <v>13.1</v>
      </c>
      <c r="L11" s="138">
        <v>13.1</v>
      </c>
      <c r="M11" s="138">
        <v>13.1</v>
      </c>
      <c r="N11" s="138">
        <v>13.1</v>
      </c>
      <c r="O11" s="138">
        <v>13.1</v>
      </c>
      <c r="P11" s="138">
        <v>13.1</v>
      </c>
      <c r="Q11" s="138">
        <v>13.1</v>
      </c>
      <c r="R11" s="138">
        <v>13.1</v>
      </c>
      <c r="S11" s="138">
        <v>13.1</v>
      </c>
      <c r="T11" s="138">
        <v>15.6</v>
      </c>
      <c r="U11" s="138">
        <v>16.3</v>
      </c>
      <c r="V11" s="138">
        <v>16.3</v>
      </c>
      <c r="W11" s="138">
        <v>16.3</v>
      </c>
      <c r="X11" s="138">
        <v>16.3</v>
      </c>
      <c r="Y11" s="138">
        <v>16.3</v>
      </c>
      <c r="Z11" s="138">
        <v>16.3</v>
      </c>
      <c r="AA11" s="138">
        <v>16.3</v>
      </c>
      <c r="AB11" s="138">
        <v>16.3</v>
      </c>
      <c r="AC11" s="138">
        <v>16.3</v>
      </c>
      <c r="AD11" s="138">
        <v>16.3</v>
      </c>
      <c r="AE11" s="138">
        <v>16.3</v>
      </c>
      <c r="AF11" s="138">
        <v>16.3</v>
      </c>
      <c r="AG11" s="138">
        <v>16.3</v>
      </c>
      <c r="AH11" s="104" t="s">
        <v>475</v>
      </c>
    </row>
    <row r="12" spans="1:35" s="104" customFormat="1">
      <c r="A12" s="107" t="s">
        <v>382</v>
      </c>
      <c r="B12" s="141" t="s">
        <v>474</v>
      </c>
      <c r="C12" s="104" t="s">
        <v>384</v>
      </c>
      <c r="D12" s="108">
        <v>44131</v>
      </c>
      <c r="E12" s="138">
        <v>13.1</v>
      </c>
      <c r="F12" s="138"/>
      <c r="G12" s="138"/>
      <c r="H12" s="138"/>
      <c r="I12" s="138"/>
      <c r="J12" s="138"/>
      <c r="K12" s="138"/>
      <c r="L12" s="138">
        <v>13.1</v>
      </c>
      <c r="M12" s="138"/>
      <c r="N12" s="138"/>
      <c r="O12" s="176"/>
      <c r="P12" s="138"/>
      <c r="Q12" s="138"/>
      <c r="R12" s="138"/>
      <c r="S12" s="138">
        <v>13.1</v>
      </c>
      <c r="T12" s="138"/>
      <c r="U12" s="138"/>
      <c r="V12" s="138"/>
      <c r="W12" s="138"/>
      <c r="X12" s="138">
        <f t="shared" ref="X12:AF13" si="0">12.8+3.5</f>
        <v>16.3</v>
      </c>
      <c r="Y12" s="138">
        <f t="shared" si="0"/>
        <v>16.3</v>
      </c>
      <c r="Z12" s="138">
        <f t="shared" si="0"/>
        <v>16.3</v>
      </c>
      <c r="AA12" s="138">
        <f t="shared" si="0"/>
        <v>16.3</v>
      </c>
      <c r="AB12" s="138">
        <f t="shared" si="0"/>
        <v>16.3</v>
      </c>
      <c r="AC12" s="138">
        <f t="shared" si="0"/>
        <v>16.3</v>
      </c>
      <c r="AD12" s="138">
        <f t="shared" si="0"/>
        <v>16.3</v>
      </c>
      <c r="AE12" s="138">
        <f t="shared" si="0"/>
        <v>16.3</v>
      </c>
      <c r="AF12" s="138">
        <f t="shared" si="0"/>
        <v>16.3</v>
      </c>
      <c r="AG12" s="138">
        <v>13.1</v>
      </c>
      <c r="AH12" s="104" t="s">
        <v>475</v>
      </c>
    </row>
    <row r="13" spans="1:35" s="104" customFormat="1">
      <c r="A13" s="107" t="s">
        <v>382</v>
      </c>
      <c r="B13" s="141" t="s">
        <v>474</v>
      </c>
      <c r="C13" s="104" t="s">
        <v>385</v>
      </c>
      <c r="D13" s="108">
        <v>44131</v>
      </c>
      <c r="E13" s="138">
        <v>13.1</v>
      </c>
      <c r="F13" s="138"/>
      <c r="G13" s="138"/>
      <c r="H13" s="138"/>
      <c r="I13" s="138"/>
      <c r="J13" s="138"/>
      <c r="K13" s="138"/>
      <c r="L13" s="138">
        <v>13.1</v>
      </c>
      <c r="M13" s="138"/>
      <c r="N13" s="138"/>
      <c r="O13" s="176"/>
      <c r="P13" s="138"/>
      <c r="Q13" s="138"/>
      <c r="R13" s="138"/>
      <c r="S13" s="138">
        <v>13.1</v>
      </c>
      <c r="T13" s="138"/>
      <c r="U13" s="138"/>
      <c r="V13" s="138"/>
      <c r="W13" s="138"/>
      <c r="X13" s="138">
        <f t="shared" si="0"/>
        <v>16.3</v>
      </c>
      <c r="Y13" s="138">
        <f t="shared" si="0"/>
        <v>16.3</v>
      </c>
      <c r="Z13" s="138">
        <f t="shared" si="0"/>
        <v>16.3</v>
      </c>
      <c r="AA13" s="138">
        <f t="shared" si="0"/>
        <v>16.3</v>
      </c>
      <c r="AB13" s="138">
        <f t="shared" si="0"/>
        <v>16.3</v>
      </c>
      <c r="AC13" s="138">
        <f t="shared" si="0"/>
        <v>16.3</v>
      </c>
      <c r="AD13" s="138">
        <f t="shared" si="0"/>
        <v>16.3</v>
      </c>
      <c r="AE13" s="138">
        <f t="shared" si="0"/>
        <v>16.3</v>
      </c>
      <c r="AF13" s="138">
        <f t="shared" si="0"/>
        <v>16.3</v>
      </c>
      <c r="AG13" s="138">
        <v>13.1</v>
      </c>
      <c r="AH13" s="104" t="s">
        <v>475</v>
      </c>
    </row>
    <row r="14" spans="1:35">
      <c r="A14" s="107" t="s">
        <v>382</v>
      </c>
      <c r="B14" s="141" t="s">
        <v>386</v>
      </c>
      <c r="C14" s="104" t="s">
        <v>383</v>
      </c>
      <c r="D14" s="108">
        <v>44131</v>
      </c>
      <c r="E14" s="138">
        <v>10.409000000000001</v>
      </c>
      <c r="F14" s="138">
        <v>10.409000000000001</v>
      </c>
      <c r="G14" s="138">
        <v>10.409000000000001</v>
      </c>
      <c r="H14" s="138">
        <v>10.409000000000001</v>
      </c>
      <c r="I14" s="138">
        <v>10.409000000000001</v>
      </c>
      <c r="J14" s="138">
        <v>10.409000000000001</v>
      </c>
      <c r="K14" s="138">
        <v>10.409000000000001</v>
      </c>
      <c r="L14" s="138">
        <v>10.327</v>
      </c>
      <c r="M14" s="138">
        <v>10.327</v>
      </c>
      <c r="N14" s="138">
        <v>10.327</v>
      </c>
      <c r="O14" s="138">
        <v>10.327</v>
      </c>
      <c r="P14" s="138">
        <v>10.327</v>
      </c>
      <c r="Q14" s="138">
        <v>10.327</v>
      </c>
      <c r="R14" s="138">
        <v>10.327</v>
      </c>
      <c r="S14" s="138">
        <v>10.819000000000001</v>
      </c>
      <c r="T14" s="138">
        <v>10.467000000000001</v>
      </c>
      <c r="U14" s="138">
        <v>10.467000000000001</v>
      </c>
      <c r="V14" s="138">
        <v>10.467000000000001</v>
      </c>
      <c r="W14" s="138">
        <v>10.467000000000001</v>
      </c>
      <c r="X14" s="138">
        <v>10.467000000000001</v>
      </c>
      <c r="Y14" s="138">
        <v>10.999000000000001</v>
      </c>
      <c r="Z14" s="138">
        <v>11.714</v>
      </c>
      <c r="AA14" s="138">
        <v>11.714</v>
      </c>
      <c r="AB14" s="138">
        <v>11.714</v>
      </c>
      <c r="AC14" s="138">
        <v>11.714</v>
      </c>
      <c r="AD14" s="138">
        <v>11.714</v>
      </c>
      <c r="AE14" s="138">
        <v>11.714</v>
      </c>
      <c r="AF14" s="138">
        <v>11.714</v>
      </c>
      <c r="AG14" s="138">
        <v>11.714</v>
      </c>
      <c r="AH14" s="104" t="s">
        <v>462</v>
      </c>
    </row>
    <row r="15" spans="1:35" s="104" customFormat="1">
      <c r="A15" s="107" t="s">
        <v>382</v>
      </c>
      <c r="B15" s="141" t="s">
        <v>386</v>
      </c>
      <c r="C15" s="104" t="s">
        <v>384</v>
      </c>
      <c r="D15" s="108">
        <v>44131</v>
      </c>
      <c r="E15" s="138">
        <v>10.409000000000001</v>
      </c>
      <c r="F15" s="138"/>
      <c r="G15" s="138"/>
      <c r="H15" s="138"/>
      <c r="I15" s="138"/>
      <c r="J15" s="138"/>
      <c r="K15" s="138"/>
      <c r="L15" s="138">
        <v>10.327</v>
      </c>
      <c r="M15" s="138"/>
      <c r="N15" s="138"/>
      <c r="O15" s="176"/>
      <c r="P15" s="138"/>
      <c r="Q15" s="138"/>
      <c r="R15" s="138"/>
      <c r="S15" s="138">
        <v>10.819000000000001</v>
      </c>
      <c r="T15" s="138"/>
      <c r="U15" s="138"/>
      <c r="V15" s="138"/>
      <c r="W15" s="138"/>
      <c r="X15" s="138">
        <v>10.467000000000001</v>
      </c>
      <c r="Y15" s="138">
        <v>13.8</v>
      </c>
      <c r="Z15" s="138">
        <v>13.8</v>
      </c>
      <c r="AA15" s="138">
        <v>13.8</v>
      </c>
      <c r="AB15" s="138">
        <v>13.8</v>
      </c>
      <c r="AC15" s="138">
        <v>13.8</v>
      </c>
      <c r="AD15" s="138">
        <v>13.8</v>
      </c>
      <c r="AE15" s="138">
        <v>13.8</v>
      </c>
      <c r="AF15" s="138">
        <v>13.8</v>
      </c>
      <c r="AG15" s="138">
        <v>13.8</v>
      </c>
      <c r="AH15" s="104" t="s">
        <v>462</v>
      </c>
    </row>
    <row r="16" spans="1:35" s="104" customFormat="1">
      <c r="A16" s="107" t="s">
        <v>382</v>
      </c>
      <c r="B16" s="141" t="s">
        <v>386</v>
      </c>
      <c r="C16" s="104" t="s">
        <v>385</v>
      </c>
      <c r="D16" s="108">
        <v>44131</v>
      </c>
      <c r="E16" s="138">
        <v>10.409000000000001</v>
      </c>
      <c r="F16" s="138"/>
      <c r="G16" s="138"/>
      <c r="H16" s="138"/>
      <c r="I16" s="138"/>
      <c r="J16" s="138"/>
      <c r="K16" s="138"/>
      <c r="L16" s="138">
        <v>10.327</v>
      </c>
      <c r="M16" s="138"/>
      <c r="N16" s="138"/>
      <c r="O16" s="176"/>
      <c r="P16" s="138"/>
      <c r="Q16" s="138"/>
      <c r="R16" s="138"/>
      <c r="S16" s="138">
        <v>10.819000000000001</v>
      </c>
      <c r="T16" s="138"/>
      <c r="U16" s="138"/>
      <c r="V16" s="138"/>
      <c r="W16" s="138"/>
      <c r="X16" s="138">
        <v>10.467000000000001</v>
      </c>
      <c r="Y16" s="138">
        <v>13.8</v>
      </c>
      <c r="Z16" s="138">
        <v>13.8</v>
      </c>
      <c r="AA16" s="138">
        <v>13.8</v>
      </c>
      <c r="AB16" s="138">
        <v>13.8</v>
      </c>
      <c r="AC16" s="138">
        <v>13.8</v>
      </c>
      <c r="AD16" s="138">
        <v>13.8</v>
      </c>
      <c r="AE16" s="138">
        <v>13.8</v>
      </c>
      <c r="AF16" s="138">
        <v>13.8</v>
      </c>
      <c r="AG16" s="138">
        <v>13.8</v>
      </c>
      <c r="AH16" s="104" t="s">
        <v>462</v>
      </c>
    </row>
    <row r="17" spans="1:36">
      <c r="A17" s="107" t="s">
        <v>382</v>
      </c>
      <c r="B17" s="141" t="s">
        <v>387</v>
      </c>
      <c r="C17" s="104" t="s">
        <v>383</v>
      </c>
      <c r="D17" s="108">
        <v>44131</v>
      </c>
      <c r="E17" s="138">
        <v>15.157</v>
      </c>
      <c r="F17" s="138">
        <v>15.157</v>
      </c>
      <c r="G17" s="138">
        <v>15.157</v>
      </c>
      <c r="H17" s="138">
        <v>15.157</v>
      </c>
      <c r="I17" s="138">
        <v>15.157</v>
      </c>
      <c r="J17" s="138">
        <v>15.157</v>
      </c>
      <c r="K17" s="138">
        <v>15.157</v>
      </c>
      <c r="L17" s="138">
        <v>15.157</v>
      </c>
      <c r="M17" s="138">
        <v>15.157</v>
      </c>
      <c r="N17" s="138">
        <v>15.157</v>
      </c>
      <c r="O17" s="138">
        <v>15.157</v>
      </c>
      <c r="P17" s="138">
        <v>15.157</v>
      </c>
      <c r="Q17" s="138">
        <v>15.157</v>
      </c>
      <c r="R17" s="138">
        <v>15.157</v>
      </c>
      <c r="S17" s="138">
        <v>15.157</v>
      </c>
      <c r="T17" s="138">
        <v>15.157</v>
      </c>
      <c r="U17" s="138">
        <v>15.157</v>
      </c>
      <c r="V17" s="138">
        <v>15.157</v>
      </c>
      <c r="W17" s="138">
        <v>15.157</v>
      </c>
      <c r="X17" s="138">
        <v>15.157</v>
      </c>
      <c r="Y17" s="138">
        <v>15.157</v>
      </c>
      <c r="Z17" s="138">
        <v>15.157</v>
      </c>
      <c r="AA17" s="138">
        <v>15.157</v>
      </c>
      <c r="AB17" s="138">
        <v>15.157</v>
      </c>
      <c r="AC17" s="138">
        <v>15.157</v>
      </c>
      <c r="AD17" s="138">
        <v>15.157</v>
      </c>
      <c r="AE17" s="138">
        <v>15.157</v>
      </c>
      <c r="AF17" s="138">
        <v>15.157</v>
      </c>
      <c r="AG17" s="138">
        <v>15.157</v>
      </c>
      <c r="AH17" s="104" t="s">
        <v>413</v>
      </c>
    </row>
    <row r="18" spans="1:36" s="104" customFormat="1">
      <c r="A18" s="107" t="s">
        <v>382</v>
      </c>
      <c r="B18" s="141" t="s">
        <v>387</v>
      </c>
      <c r="C18" s="104" t="s">
        <v>384</v>
      </c>
      <c r="D18" s="108">
        <v>44131</v>
      </c>
      <c r="E18" s="138">
        <v>15.157</v>
      </c>
      <c r="F18" s="138"/>
      <c r="G18" s="138"/>
      <c r="H18" s="138"/>
      <c r="I18" s="138"/>
      <c r="J18" s="138"/>
      <c r="K18" s="138"/>
      <c r="L18" s="138">
        <v>15.157</v>
      </c>
      <c r="M18" s="138"/>
      <c r="N18" s="138"/>
      <c r="O18" s="176"/>
      <c r="P18" s="138"/>
      <c r="Q18" s="138"/>
      <c r="R18" s="138"/>
      <c r="S18" s="138">
        <v>15.157</v>
      </c>
      <c r="T18" s="138"/>
      <c r="U18" s="138"/>
      <c r="V18" s="138"/>
      <c r="W18" s="138"/>
      <c r="X18" s="138">
        <v>15.157</v>
      </c>
      <c r="Y18" s="138">
        <v>15.157</v>
      </c>
      <c r="Z18" s="138">
        <v>15.157</v>
      </c>
      <c r="AA18" s="138">
        <v>15.157</v>
      </c>
      <c r="AB18" s="138">
        <v>15.157</v>
      </c>
      <c r="AC18" s="138">
        <v>15.157</v>
      </c>
      <c r="AD18" s="138">
        <v>15.157</v>
      </c>
      <c r="AE18" s="138">
        <v>15.157</v>
      </c>
      <c r="AF18" s="138">
        <v>15.157</v>
      </c>
      <c r="AG18" s="138">
        <v>15.157</v>
      </c>
      <c r="AH18" s="104" t="s">
        <v>413</v>
      </c>
    </row>
    <row r="19" spans="1:36" s="104" customFormat="1">
      <c r="A19" s="107" t="s">
        <v>382</v>
      </c>
      <c r="B19" s="141" t="s">
        <v>387</v>
      </c>
      <c r="C19" s="104" t="s">
        <v>385</v>
      </c>
      <c r="D19" s="108">
        <v>44131</v>
      </c>
      <c r="E19" s="138">
        <v>15.157</v>
      </c>
      <c r="F19" s="138"/>
      <c r="G19" s="138"/>
      <c r="H19" s="138"/>
      <c r="I19" s="138"/>
      <c r="J19" s="138"/>
      <c r="K19" s="138"/>
      <c r="L19" s="138">
        <v>15.157</v>
      </c>
      <c r="M19" s="138"/>
      <c r="N19" s="138"/>
      <c r="O19" s="176"/>
      <c r="P19" s="138"/>
      <c r="Q19" s="138"/>
      <c r="R19" s="138"/>
      <c r="S19" s="138">
        <v>15.157</v>
      </c>
      <c r="T19" s="138"/>
      <c r="U19" s="138"/>
      <c r="V19" s="138"/>
      <c r="W19" s="138"/>
      <c r="X19" s="138">
        <v>15.157</v>
      </c>
      <c r="Y19" s="138">
        <v>15.157</v>
      </c>
      <c r="Z19" s="138">
        <v>15.157</v>
      </c>
      <c r="AA19" s="138">
        <v>15.157</v>
      </c>
      <c r="AB19" s="138">
        <v>15.157</v>
      </c>
      <c r="AC19" s="138">
        <v>15.157</v>
      </c>
      <c r="AD19" s="138">
        <v>15.157</v>
      </c>
      <c r="AE19" s="138">
        <v>15.157</v>
      </c>
      <c r="AF19" s="138">
        <v>15.157</v>
      </c>
      <c r="AG19" s="138">
        <v>15.157</v>
      </c>
      <c r="AH19" s="104" t="s">
        <v>413</v>
      </c>
    </row>
    <row r="20" spans="1:36">
      <c r="A20" s="107" t="s">
        <v>382</v>
      </c>
      <c r="B20" s="141" t="s">
        <v>164</v>
      </c>
      <c r="C20" s="104" t="s">
        <v>383</v>
      </c>
      <c r="D20" s="108">
        <v>44131</v>
      </c>
      <c r="E20" s="138">
        <v>1.5920000000000001</v>
      </c>
      <c r="F20" s="138">
        <v>1.5920000000000001</v>
      </c>
      <c r="G20" s="138">
        <v>1.5920000000000001</v>
      </c>
      <c r="H20" s="138">
        <v>1.5920000000000001</v>
      </c>
      <c r="I20" s="138">
        <v>1.5920000000000001</v>
      </c>
      <c r="J20" s="138">
        <v>1.5920000000000001</v>
      </c>
      <c r="K20" s="138">
        <v>1.5920000000000001</v>
      </c>
      <c r="L20" s="138">
        <v>1.5920000000000001</v>
      </c>
      <c r="M20" s="138">
        <v>1.5920000000000001</v>
      </c>
      <c r="N20" s="138">
        <v>1.5920000000000001</v>
      </c>
      <c r="O20" s="138">
        <v>1.5920000000000001</v>
      </c>
      <c r="P20" s="138">
        <v>1.5920000000000001</v>
      </c>
      <c r="Q20" s="138">
        <v>1.5920000000000001</v>
      </c>
      <c r="R20" s="138">
        <v>1.5920000000000001</v>
      </c>
      <c r="S20" s="138">
        <v>2.5070000000000001</v>
      </c>
      <c r="T20" s="138">
        <v>2</v>
      </c>
      <c r="U20" s="138">
        <v>2</v>
      </c>
      <c r="V20" s="138">
        <v>2</v>
      </c>
      <c r="W20" s="138">
        <v>2</v>
      </c>
      <c r="X20" s="138">
        <v>2</v>
      </c>
      <c r="Y20" s="138">
        <v>2</v>
      </c>
      <c r="Z20" s="138">
        <v>2</v>
      </c>
      <c r="AA20" s="138">
        <v>2</v>
      </c>
      <c r="AB20" s="138">
        <v>2</v>
      </c>
      <c r="AC20" s="138">
        <v>2</v>
      </c>
      <c r="AD20" s="138">
        <v>2</v>
      </c>
      <c r="AE20" s="138">
        <v>2</v>
      </c>
      <c r="AF20" s="138">
        <v>2</v>
      </c>
      <c r="AG20" s="138">
        <v>2</v>
      </c>
      <c r="AH20" s="104" t="s">
        <v>413</v>
      </c>
    </row>
    <row r="21" spans="1:36" s="104" customFormat="1">
      <c r="A21" s="107" t="s">
        <v>382</v>
      </c>
      <c r="B21" s="141" t="s">
        <v>164</v>
      </c>
      <c r="C21" s="104" t="s">
        <v>384</v>
      </c>
      <c r="D21" s="108">
        <v>44131</v>
      </c>
      <c r="E21" s="138">
        <v>1.5920000000000001</v>
      </c>
      <c r="F21" s="138"/>
      <c r="G21" s="138"/>
      <c r="H21" s="138"/>
      <c r="I21" s="138"/>
      <c r="J21" s="138"/>
      <c r="K21" s="138"/>
      <c r="L21" s="138">
        <v>1.5920000000000001</v>
      </c>
      <c r="M21" s="138"/>
      <c r="N21" s="138"/>
      <c r="O21" s="176"/>
      <c r="P21" s="138"/>
      <c r="Q21" s="138"/>
      <c r="R21" s="138"/>
      <c r="S21" s="138">
        <v>2.5070000000000001</v>
      </c>
      <c r="T21" s="138"/>
      <c r="U21" s="138"/>
      <c r="V21" s="138"/>
      <c r="W21" s="138"/>
      <c r="X21" s="138">
        <v>2</v>
      </c>
      <c r="Y21" s="138">
        <v>2</v>
      </c>
      <c r="Z21" s="138">
        <v>2</v>
      </c>
      <c r="AA21" s="138">
        <v>2</v>
      </c>
      <c r="AB21" s="138">
        <v>2</v>
      </c>
      <c r="AC21" s="138">
        <v>2</v>
      </c>
      <c r="AD21" s="138">
        <v>2</v>
      </c>
      <c r="AE21" s="138">
        <v>2</v>
      </c>
      <c r="AF21" s="138">
        <v>2</v>
      </c>
      <c r="AG21" s="138">
        <v>2</v>
      </c>
      <c r="AH21" s="104" t="s">
        <v>413</v>
      </c>
    </row>
    <row r="22" spans="1:36" s="104" customFormat="1">
      <c r="A22" s="107" t="s">
        <v>382</v>
      </c>
      <c r="B22" s="141" t="s">
        <v>164</v>
      </c>
      <c r="C22" s="104" t="s">
        <v>385</v>
      </c>
      <c r="D22" s="108">
        <v>44131</v>
      </c>
      <c r="E22" s="138">
        <v>1.5920000000000001</v>
      </c>
      <c r="F22" s="138"/>
      <c r="G22" s="138"/>
      <c r="H22" s="138"/>
      <c r="I22" s="138"/>
      <c r="J22" s="138"/>
      <c r="K22" s="138"/>
      <c r="L22" s="138">
        <v>1.5920000000000001</v>
      </c>
      <c r="M22" s="138"/>
      <c r="N22" s="138"/>
      <c r="O22" s="176"/>
      <c r="P22" s="138"/>
      <c r="Q22" s="138"/>
      <c r="R22" s="138"/>
      <c r="S22" s="138">
        <v>2.5070000000000001</v>
      </c>
      <c r="T22" s="138"/>
      <c r="U22" s="138"/>
      <c r="V22" s="138"/>
      <c r="W22" s="138"/>
      <c r="X22" s="138">
        <v>2</v>
      </c>
      <c r="Y22" s="138">
        <v>2</v>
      </c>
      <c r="Z22" s="138">
        <v>2</v>
      </c>
      <c r="AA22" s="138">
        <v>2</v>
      </c>
      <c r="AB22" s="138">
        <v>2</v>
      </c>
      <c r="AC22" s="138">
        <v>2</v>
      </c>
      <c r="AD22" s="138">
        <v>2</v>
      </c>
      <c r="AE22" s="138">
        <v>2</v>
      </c>
      <c r="AF22" s="138">
        <v>2</v>
      </c>
      <c r="AG22" s="138">
        <v>2</v>
      </c>
      <c r="AH22" s="104" t="s">
        <v>413</v>
      </c>
    </row>
    <row r="23" spans="1:36" s="104" customFormat="1">
      <c r="A23" s="107" t="s">
        <v>388</v>
      </c>
      <c r="B23" s="141" t="s">
        <v>389</v>
      </c>
      <c r="C23" s="104" t="s">
        <v>383</v>
      </c>
      <c r="D23" s="108">
        <v>44131</v>
      </c>
      <c r="E23" s="138">
        <v>40</v>
      </c>
      <c r="F23" s="138">
        <v>40</v>
      </c>
      <c r="G23" s="138">
        <v>40</v>
      </c>
      <c r="H23" s="138">
        <v>40</v>
      </c>
      <c r="I23" s="138">
        <v>40</v>
      </c>
      <c r="J23" s="138">
        <v>40</v>
      </c>
      <c r="K23" s="138">
        <v>40</v>
      </c>
      <c r="L23" s="138">
        <v>40</v>
      </c>
      <c r="M23" s="138">
        <v>40</v>
      </c>
      <c r="N23" s="138">
        <v>40</v>
      </c>
      <c r="O23" s="138">
        <v>40</v>
      </c>
      <c r="P23" s="138">
        <v>40</v>
      </c>
      <c r="Q23" s="138">
        <v>40</v>
      </c>
      <c r="R23" s="138">
        <v>40</v>
      </c>
      <c r="S23" s="138">
        <v>40</v>
      </c>
      <c r="T23" s="138">
        <v>40</v>
      </c>
      <c r="U23" s="138">
        <v>40</v>
      </c>
      <c r="V23" s="138">
        <v>40</v>
      </c>
      <c r="W23" s="138">
        <v>40</v>
      </c>
      <c r="X23" s="138">
        <v>50</v>
      </c>
      <c r="Y23" s="138">
        <v>50</v>
      </c>
      <c r="Z23" s="138">
        <v>50</v>
      </c>
      <c r="AA23" s="138" vm="1">
        <v>50</v>
      </c>
      <c r="AB23" s="138" vm="2">
        <v>50</v>
      </c>
      <c r="AC23" s="138">
        <v>55</v>
      </c>
      <c r="AD23" s="138">
        <v>60</v>
      </c>
      <c r="AE23" s="138">
        <v>65</v>
      </c>
      <c r="AF23" s="138" vm="3">
        <v>70</v>
      </c>
      <c r="AG23" s="138" vm="4">
        <v>70</v>
      </c>
      <c r="AH23" s="104" t="s">
        <v>468</v>
      </c>
      <c r="AJ23" s="138"/>
    </row>
    <row r="24" spans="1:36">
      <c r="A24" s="107" t="s">
        <v>388</v>
      </c>
      <c r="B24" s="141" t="s">
        <v>389</v>
      </c>
      <c r="C24" s="104" t="s">
        <v>384</v>
      </c>
      <c r="D24" s="108">
        <v>44131</v>
      </c>
      <c r="E24" s="138">
        <v>40</v>
      </c>
      <c r="F24" s="138"/>
      <c r="G24" s="138"/>
      <c r="H24" s="138"/>
      <c r="I24" s="138"/>
      <c r="J24" s="138"/>
      <c r="K24" s="138"/>
      <c r="L24" s="138">
        <v>40</v>
      </c>
      <c r="M24" s="138"/>
      <c r="N24" s="138"/>
      <c r="O24" s="176"/>
      <c r="P24" s="138"/>
      <c r="Q24" s="138"/>
      <c r="R24" s="138"/>
      <c r="S24" s="138">
        <v>40</v>
      </c>
      <c r="T24" s="138"/>
      <c r="U24" s="138"/>
      <c r="V24" s="138"/>
      <c r="W24" s="138"/>
      <c r="X24" s="138">
        <v>50</v>
      </c>
      <c r="Y24" s="138">
        <v>50</v>
      </c>
      <c r="Z24" s="138">
        <v>50</v>
      </c>
      <c r="AA24" s="138">
        <v>50</v>
      </c>
      <c r="AB24" s="138">
        <v>50</v>
      </c>
      <c r="AC24" s="138">
        <v>60</v>
      </c>
      <c r="AD24" s="138">
        <v>65</v>
      </c>
      <c r="AE24" s="138">
        <v>70</v>
      </c>
      <c r="AF24" s="138">
        <v>75</v>
      </c>
      <c r="AG24" s="138">
        <v>80</v>
      </c>
      <c r="AH24" s="104" t="s">
        <v>468</v>
      </c>
    </row>
    <row r="25" spans="1:36">
      <c r="A25" s="107" t="s">
        <v>388</v>
      </c>
      <c r="B25" s="141" t="s">
        <v>389</v>
      </c>
      <c r="C25" s="104" t="s">
        <v>385</v>
      </c>
      <c r="D25" s="108">
        <v>44131</v>
      </c>
      <c r="E25" s="138">
        <v>40</v>
      </c>
      <c r="F25" s="138"/>
      <c r="G25" s="138"/>
      <c r="H25" s="138"/>
      <c r="I25" s="138"/>
      <c r="J25" s="138"/>
      <c r="K25" s="138"/>
      <c r="L25" s="138">
        <v>40</v>
      </c>
      <c r="M25" s="138"/>
      <c r="N25" s="138"/>
      <c r="O25" s="176"/>
      <c r="P25" s="138"/>
      <c r="Q25" s="138"/>
      <c r="R25" s="138"/>
      <c r="S25" s="138">
        <v>40</v>
      </c>
      <c r="T25" s="138"/>
      <c r="U25" s="138"/>
      <c r="V25" s="138"/>
      <c r="W25" s="138"/>
      <c r="X25" s="138">
        <v>40</v>
      </c>
      <c r="Y25" s="138">
        <v>40</v>
      </c>
      <c r="Z25" s="138">
        <v>40</v>
      </c>
      <c r="AA25" s="138">
        <v>40</v>
      </c>
      <c r="AB25" s="138">
        <v>40</v>
      </c>
      <c r="AC25" s="138">
        <v>50</v>
      </c>
      <c r="AD25" s="138">
        <v>55</v>
      </c>
      <c r="AE25" s="138">
        <v>60</v>
      </c>
      <c r="AF25" s="138">
        <v>60</v>
      </c>
      <c r="AG25" s="138">
        <v>60</v>
      </c>
      <c r="AH25" s="104" t="s">
        <v>468</v>
      </c>
    </row>
    <row r="26" spans="1:36">
      <c r="A26" s="107" t="s">
        <v>388</v>
      </c>
      <c r="B26" s="141" t="s">
        <v>390</v>
      </c>
      <c r="C26" s="104" t="s">
        <v>383</v>
      </c>
      <c r="D26" s="108">
        <v>44131</v>
      </c>
      <c r="E26" s="138">
        <v>15</v>
      </c>
      <c r="F26" s="138">
        <v>17</v>
      </c>
      <c r="G26" s="138">
        <v>17</v>
      </c>
      <c r="H26" s="138">
        <v>17</v>
      </c>
      <c r="I26" s="138">
        <v>17</v>
      </c>
      <c r="J26" s="138">
        <v>17</v>
      </c>
      <c r="K26" s="138">
        <v>17</v>
      </c>
      <c r="L26" s="138">
        <v>18</v>
      </c>
      <c r="M26" s="138">
        <v>18</v>
      </c>
      <c r="N26" s="138">
        <v>18</v>
      </c>
      <c r="O26" s="138">
        <v>19</v>
      </c>
      <c r="P26" s="138">
        <v>19</v>
      </c>
      <c r="Q26" s="138">
        <v>19</v>
      </c>
      <c r="R26" s="138">
        <v>19</v>
      </c>
      <c r="S26" s="138">
        <v>19</v>
      </c>
      <c r="T26" s="138">
        <v>20</v>
      </c>
      <c r="U26" s="138">
        <v>20</v>
      </c>
      <c r="V26" s="138">
        <v>20</v>
      </c>
      <c r="W26" s="138">
        <v>20</v>
      </c>
      <c r="X26" s="138">
        <v>21</v>
      </c>
      <c r="Y26" s="138" vm="5">
        <v>22</v>
      </c>
      <c r="Z26" s="138" vm="6">
        <v>24</v>
      </c>
      <c r="AA26" s="138" vm="7">
        <v>26</v>
      </c>
      <c r="AB26" s="138" vm="8">
        <v>28</v>
      </c>
      <c r="AC26" s="138" vm="9">
        <v>29</v>
      </c>
      <c r="AD26" s="138">
        <v>29</v>
      </c>
      <c r="AE26" s="138">
        <v>29</v>
      </c>
      <c r="AF26" s="138">
        <v>29</v>
      </c>
      <c r="AG26" s="138">
        <v>29</v>
      </c>
      <c r="AH26" s="104" t="s">
        <v>468</v>
      </c>
      <c r="AJ26" s="138"/>
    </row>
    <row r="27" spans="1:36">
      <c r="A27" s="107" t="s">
        <v>388</v>
      </c>
      <c r="B27" s="141" t="s">
        <v>390</v>
      </c>
      <c r="C27" s="104" t="s">
        <v>384</v>
      </c>
      <c r="D27" s="108">
        <v>44131</v>
      </c>
      <c r="E27" s="138">
        <v>19</v>
      </c>
      <c r="F27" s="138"/>
      <c r="G27" s="138"/>
      <c r="H27" s="138"/>
      <c r="I27" s="138"/>
      <c r="J27" s="138"/>
      <c r="K27" s="138"/>
      <c r="L27" s="138">
        <v>18</v>
      </c>
      <c r="M27" s="138"/>
      <c r="N27" s="138"/>
      <c r="O27" s="176"/>
      <c r="P27" s="138"/>
      <c r="Q27" s="138"/>
      <c r="R27" s="138"/>
      <c r="S27" s="138">
        <v>19</v>
      </c>
      <c r="T27" s="138"/>
      <c r="U27" s="138"/>
      <c r="V27" s="138"/>
      <c r="W27" s="138"/>
      <c r="X27" s="138">
        <v>22</v>
      </c>
      <c r="Y27" s="138">
        <v>24</v>
      </c>
      <c r="Z27" s="138">
        <v>26</v>
      </c>
      <c r="AA27" s="138">
        <v>28</v>
      </c>
      <c r="AB27" s="138">
        <v>30</v>
      </c>
      <c r="AC27" s="138">
        <v>32</v>
      </c>
      <c r="AD27" s="138">
        <v>32</v>
      </c>
      <c r="AE27" s="138">
        <v>32</v>
      </c>
      <c r="AF27" s="138">
        <v>32</v>
      </c>
      <c r="AG27" s="138">
        <v>32</v>
      </c>
      <c r="AH27" s="104" t="s">
        <v>468</v>
      </c>
    </row>
    <row r="28" spans="1:36">
      <c r="A28" s="107" t="s">
        <v>388</v>
      </c>
      <c r="B28" s="141" t="s">
        <v>390</v>
      </c>
      <c r="C28" s="104" t="s">
        <v>385</v>
      </c>
      <c r="D28" s="108">
        <v>44131</v>
      </c>
      <c r="E28" s="138">
        <v>15</v>
      </c>
      <c r="F28" s="138"/>
      <c r="G28" s="138"/>
      <c r="H28" s="138"/>
      <c r="I28" s="138"/>
      <c r="J28" s="138"/>
      <c r="K28" s="138"/>
      <c r="L28" s="138">
        <v>18</v>
      </c>
      <c r="M28" s="138"/>
      <c r="N28" s="138"/>
      <c r="O28" s="176"/>
      <c r="P28" s="138"/>
      <c r="Q28" s="138"/>
      <c r="R28" s="138"/>
      <c r="S28" s="138">
        <v>19</v>
      </c>
      <c r="T28" s="138"/>
      <c r="U28" s="138"/>
      <c r="V28" s="138"/>
      <c r="W28" s="138"/>
      <c r="X28" s="138">
        <v>20</v>
      </c>
      <c r="Y28" s="138">
        <v>19</v>
      </c>
      <c r="Z28" s="138">
        <v>21</v>
      </c>
      <c r="AA28" s="138">
        <v>23</v>
      </c>
      <c r="AB28" s="138">
        <v>25</v>
      </c>
      <c r="AC28" s="138">
        <v>27</v>
      </c>
      <c r="AD28" s="138">
        <v>27</v>
      </c>
      <c r="AE28" s="138">
        <v>29</v>
      </c>
      <c r="AF28" s="138">
        <v>29</v>
      </c>
      <c r="AG28" s="138">
        <v>29</v>
      </c>
      <c r="AH28" s="104" t="s">
        <v>468</v>
      </c>
    </row>
    <row r="29" spans="1:36" s="104" customFormat="1">
      <c r="A29" s="107" t="s">
        <v>388</v>
      </c>
      <c r="B29" s="141" t="s">
        <v>391</v>
      </c>
      <c r="C29" s="104" t="s">
        <v>383</v>
      </c>
      <c r="D29" s="108">
        <v>44131</v>
      </c>
      <c r="E29" s="138">
        <v>48</v>
      </c>
      <c r="F29" s="138">
        <v>48</v>
      </c>
      <c r="G29" s="138">
        <v>48</v>
      </c>
      <c r="H29" s="138">
        <v>48</v>
      </c>
      <c r="I29" s="138">
        <v>53</v>
      </c>
      <c r="J29" s="138">
        <v>53</v>
      </c>
      <c r="K29" s="138">
        <v>53</v>
      </c>
      <c r="L29" s="138">
        <v>47</v>
      </c>
      <c r="M29" s="138">
        <v>47</v>
      </c>
      <c r="N29" s="138">
        <v>47</v>
      </c>
      <c r="O29" s="138">
        <v>47</v>
      </c>
      <c r="P29" s="138">
        <v>47</v>
      </c>
      <c r="Q29" s="138">
        <v>47</v>
      </c>
      <c r="R29" s="138">
        <v>50</v>
      </c>
      <c r="S29" s="138">
        <v>50</v>
      </c>
      <c r="T29" s="138">
        <v>50</v>
      </c>
      <c r="U29" s="138">
        <v>50</v>
      </c>
      <c r="V29" s="138">
        <v>50</v>
      </c>
      <c r="W29" s="138">
        <v>50</v>
      </c>
      <c r="X29" s="138">
        <v>60</v>
      </c>
      <c r="Y29" s="138">
        <v>60</v>
      </c>
      <c r="Z29" s="138">
        <v>60</v>
      </c>
      <c r="AA29" s="138">
        <v>65</v>
      </c>
      <c r="AB29" s="138">
        <v>65</v>
      </c>
      <c r="AC29" s="138">
        <v>70</v>
      </c>
      <c r="AD29" s="138">
        <v>75</v>
      </c>
      <c r="AE29" s="138">
        <v>80</v>
      </c>
      <c r="AF29" s="138">
        <v>85</v>
      </c>
      <c r="AG29" s="138">
        <v>80</v>
      </c>
      <c r="AH29" s="104" t="s">
        <v>468</v>
      </c>
      <c r="AJ29" s="138"/>
    </row>
    <row r="30" spans="1:36">
      <c r="A30" s="107" t="s">
        <v>388</v>
      </c>
      <c r="B30" s="141" t="s">
        <v>391</v>
      </c>
      <c r="C30" s="104" t="s">
        <v>384</v>
      </c>
      <c r="D30" s="108">
        <v>44131</v>
      </c>
      <c r="E30" s="138">
        <v>56</v>
      </c>
      <c r="F30" s="138"/>
      <c r="G30" s="138"/>
      <c r="H30" s="138"/>
      <c r="I30" s="138"/>
      <c r="J30" s="138"/>
      <c r="K30" s="138"/>
      <c r="L30" s="138">
        <v>47</v>
      </c>
      <c r="M30" s="138"/>
      <c r="N30" s="138"/>
      <c r="O30" s="176"/>
      <c r="P30" s="138"/>
      <c r="Q30" s="138"/>
      <c r="R30" s="138"/>
      <c r="S30" s="138">
        <v>50</v>
      </c>
      <c r="T30" s="138"/>
      <c r="U30" s="138"/>
      <c r="V30" s="138"/>
      <c r="W30" s="138"/>
      <c r="X30" s="138">
        <v>62</v>
      </c>
      <c r="Y30" s="138">
        <v>80</v>
      </c>
      <c r="Z30" s="138">
        <v>80</v>
      </c>
      <c r="AA30" s="138">
        <v>80</v>
      </c>
      <c r="AB30" s="138">
        <v>80</v>
      </c>
      <c r="AC30" s="138">
        <v>80</v>
      </c>
      <c r="AD30" s="138">
        <v>85</v>
      </c>
      <c r="AE30" s="138">
        <v>85</v>
      </c>
      <c r="AF30" s="138">
        <v>85</v>
      </c>
      <c r="AG30" s="138">
        <v>85</v>
      </c>
      <c r="AH30" s="104" t="s">
        <v>468</v>
      </c>
    </row>
    <row r="31" spans="1:36">
      <c r="A31" s="107" t="s">
        <v>388</v>
      </c>
      <c r="B31" s="141" t="s">
        <v>391</v>
      </c>
      <c r="C31" s="104" t="s">
        <v>385</v>
      </c>
      <c r="D31" s="108">
        <v>44131</v>
      </c>
      <c r="E31" s="138">
        <v>48</v>
      </c>
      <c r="F31" s="138"/>
      <c r="G31" s="138"/>
      <c r="H31" s="138"/>
      <c r="I31" s="138"/>
      <c r="J31" s="138"/>
      <c r="K31" s="138"/>
      <c r="L31" s="138">
        <v>47</v>
      </c>
      <c r="M31" s="138"/>
      <c r="N31" s="138"/>
      <c r="O31" s="176"/>
      <c r="P31" s="138"/>
      <c r="Q31" s="138"/>
      <c r="R31" s="138"/>
      <c r="S31" s="138">
        <v>50</v>
      </c>
      <c r="T31" s="138"/>
      <c r="U31" s="138"/>
      <c r="V31" s="138"/>
      <c r="W31" s="138"/>
      <c r="X31" s="138">
        <v>50</v>
      </c>
      <c r="Y31" s="138">
        <v>53</v>
      </c>
      <c r="Z31" s="138">
        <v>53</v>
      </c>
      <c r="AA31" s="138">
        <v>53</v>
      </c>
      <c r="AB31" s="138">
        <v>53</v>
      </c>
      <c r="AC31" s="138">
        <v>55</v>
      </c>
      <c r="AD31" s="138">
        <v>55</v>
      </c>
      <c r="AE31" s="138">
        <v>55</v>
      </c>
      <c r="AF31" s="138">
        <v>55</v>
      </c>
      <c r="AG31" s="138">
        <v>60</v>
      </c>
      <c r="AH31" s="104" t="s">
        <v>468</v>
      </c>
    </row>
    <row r="32" spans="1:36" s="104" customFormat="1">
      <c r="A32" s="107" t="s">
        <v>388</v>
      </c>
      <c r="B32" s="141" t="s">
        <v>392</v>
      </c>
      <c r="C32" s="104" t="s">
        <v>383</v>
      </c>
      <c r="D32" s="108">
        <v>44131</v>
      </c>
      <c r="E32" s="138">
        <v>34</v>
      </c>
      <c r="F32" s="138">
        <v>34</v>
      </c>
      <c r="G32" s="138">
        <v>34</v>
      </c>
      <c r="H32" s="138">
        <v>34</v>
      </c>
      <c r="I32" s="138">
        <v>34</v>
      </c>
      <c r="J32" s="138">
        <v>34</v>
      </c>
      <c r="K32" s="138">
        <v>34</v>
      </c>
      <c r="L32" s="138">
        <v>50</v>
      </c>
      <c r="M32" s="138">
        <v>50</v>
      </c>
      <c r="N32" s="138">
        <v>50</v>
      </c>
      <c r="O32" s="138">
        <v>50</v>
      </c>
      <c r="P32" s="138">
        <v>50</v>
      </c>
      <c r="Q32" s="138">
        <v>50</v>
      </c>
      <c r="R32" s="138">
        <v>50</v>
      </c>
      <c r="S32" s="138">
        <v>50</v>
      </c>
      <c r="T32" s="138">
        <v>50</v>
      </c>
      <c r="U32" s="138">
        <v>50</v>
      </c>
      <c r="V32" s="138">
        <v>64</v>
      </c>
      <c r="W32" s="138">
        <v>64</v>
      </c>
      <c r="X32" s="138">
        <v>64</v>
      </c>
      <c r="Y32" s="138">
        <v>64</v>
      </c>
      <c r="Z32" s="138">
        <v>73</v>
      </c>
      <c r="AA32" s="138">
        <v>73</v>
      </c>
      <c r="AB32" s="138">
        <v>73</v>
      </c>
      <c r="AC32" s="138">
        <v>73</v>
      </c>
      <c r="AD32" s="138">
        <v>73</v>
      </c>
      <c r="AE32" s="138">
        <v>73</v>
      </c>
      <c r="AF32" s="138">
        <v>73</v>
      </c>
      <c r="AG32" s="138">
        <v>73</v>
      </c>
      <c r="AH32" s="104" t="s">
        <v>468</v>
      </c>
      <c r="AJ32" s="138"/>
    </row>
    <row r="33" spans="1:36">
      <c r="A33" s="107" t="s">
        <v>388</v>
      </c>
      <c r="B33" s="141" t="s">
        <v>392</v>
      </c>
      <c r="C33" s="104" t="s">
        <v>384</v>
      </c>
      <c r="D33" s="108">
        <v>44131</v>
      </c>
      <c r="E33" s="138">
        <v>46</v>
      </c>
      <c r="F33" s="138"/>
      <c r="G33" s="138"/>
      <c r="H33" s="138"/>
      <c r="I33" s="138"/>
      <c r="J33" s="138"/>
      <c r="K33" s="138"/>
      <c r="L33" s="138">
        <v>50</v>
      </c>
      <c r="M33" s="138"/>
      <c r="N33" s="138"/>
      <c r="O33" s="176"/>
      <c r="P33" s="138"/>
      <c r="Q33" s="138"/>
      <c r="R33" s="138"/>
      <c r="S33" s="138">
        <v>50</v>
      </c>
      <c r="T33" s="138"/>
      <c r="U33" s="138"/>
      <c r="V33" s="138"/>
      <c r="W33" s="138"/>
      <c r="X33" s="138">
        <v>64</v>
      </c>
      <c r="Y33" s="138">
        <v>73</v>
      </c>
      <c r="Z33" s="138">
        <v>80.3</v>
      </c>
      <c r="AA33" s="138">
        <v>80.3</v>
      </c>
      <c r="AB33" s="138">
        <v>80.3</v>
      </c>
      <c r="AC33" s="138">
        <v>80.3</v>
      </c>
      <c r="AD33" s="138">
        <v>80.3</v>
      </c>
      <c r="AE33" s="138">
        <v>80.3</v>
      </c>
      <c r="AF33" s="138">
        <v>80.3</v>
      </c>
      <c r="AG33" s="138">
        <v>80.3</v>
      </c>
      <c r="AH33" s="104" t="s">
        <v>468</v>
      </c>
    </row>
    <row r="34" spans="1:36">
      <c r="A34" s="107" t="s">
        <v>388</v>
      </c>
      <c r="B34" s="141" t="s">
        <v>392</v>
      </c>
      <c r="C34" s="104" t="s">
        <v>385</v>
      </c>
      <c r="D34" s="108">
        <v>44131</v>
      </c>
      <c r="E34" s="138">
        <v>34</v>
      </c>
      <c r="F34" s="138"/>
      <c r="G34" s="138"/>
      <c r="H34" s="138"/>
      <c r="I34" s="138"/>
      <c r="J34" s="138"/>
      <c r="K34" s="138"/>
      <c r="L34" s="138">
        <v>50</v>
      </c>
      <c r="M34" s="138"/>
      <c r="N34" s="138"/>
      <c r="O34" s="176"/>
      <c r="P34" s="138"/>
      <c r="Q34" s="138"/>
      <c r="R34" s="138"/>
      <c r="S34" s="138">
        <v>50</v>
      </c>
      <c r="T34" s="138"/>
      <c r="U34" s="138"/>
      <c r="V34" s="138"/>
      <c r="W34" s="138"/>
      <c r="X34" s="138">
        <v>50</v>
      </c>
      <c r="Y34" s="138">
        <v>64</v>
      </c>
      <c r="Z34" s="138">
        <v>65</v>
      </c>
      <c r="AA34" s="138">
        <v>65</v>
      </c>
      <c r="AB34" s="138">
        <v>65</v>
      </c>
      <c r="AC34" s="138">
        <v>65</v>
      </c>
      <c r="AD34" s="138">
        <v>65</v>
      </c>
      <c r="AE34" s="138">
        <v>65</v>
      </c>
      <c r="AF34" s="138">
        <v>65</v>
      </c>
      <c r="AG34" s="138">
        <v>65</v>
      </c>
      <c r="AH34" s="104" t="s">
        <v>468</v>
      </c>
    </row>
    <row r="35" spans="1:36">
      <c r="A35" s="107" t="s">
        <v>388</v>
      </c>
      <c r="B35" s="141" t="s">
        <v>393</v>
      </c>
      <c r="C35" s="104" t="s">
        <v>383</v>
      </c>
      <c r="D35" s="108">
        <v>44131</v>
      </c>
      <c r="E35" s="138">
        <v>50</v>
      </c>
      <c r="F35" s="138">
        <v>50</v>
      </c>
      <c r="G35" s="138">
        <v>50</v>
      </c>
      <c r="H35" s="138">
        <v>50</v>
      </c>
      <c r="I35" s="138">
        <v>50</v>
      </c>
      <c r="J35" s="138">
        <v>50</v>
      </c>
      <c r="K35" s="138">
        <v>50</v>
      </c>
      <c r="L35" s="138">
        <v>50</v>
      </c>
      <c r="M35" s="138">
        <v>50</v>
      </c>
      <c r="N35" s="138">
        <v>60</v>
      </c>
      <c r="O35" s="138">
        <v>60</v>
      </c>
      <c r="P35" s="138">
        <v>60</v>
      </c>
      <c r="Q35" s="138">
        <v>60</v>
      </c>
      <c r="R35" s="138">
        <v>60</v>
      </c>
      <c r="S35" s="138">
        <v>60</v>
      </c>
      <c r="T35" s="138">
        <v>60</v>
      </c>
      <c r="U35" s="138">
        <v>60</v>
      </c>
      <c r="V35" s="138">
        <v>60</v>
      </c>
      <c r="W35" s="138">
        <v>60</v>
      </c>
      <c r="X35" s="138">
        <v>70</v>
      </c>
      <c r="Y35" s="138" vm="10">
        <v>70</v>
      </c>
      <c r="Z35" s="138" vm="11">
        <v>70</v>
      </c>
      <c r="AA35" s="138" vm="12">
        <v>70</v>
      </c>
      <c r="AB35" s="138" vm="13">
        <v>70</v>
      </c>
      <c r="AC35" s="138" vm="14">
        <v>70</v>
      </c>
      <c r="AD35" s="138" vm="14">
        <v>70</v>
      </c>
      <c r="AE35" s="138" vm="14">
        <v>70</v>
      </c>
      <c r="AF35" s="138" vm="14">
        <v>70</v>
      </c>
      <c r="AG35" s="138" vm="14">
        <v>70</v>
      </c>
      <c r="AH35" s="104" t="s">
        <v>468</v>
      </c>
      <c r="AJ35" s="138"/>
    </row>
    <row r="36" spans="1:36">
      <c r="A36" s="107" t="s">
        <v>388</v>
      </c>
      <c r="B36" s="141" t="s">
        <v>393</v>
      </c>
      <c r="C36" s="104" t="s">
        <v>384</v>
      </c>
      <c r="D36" s="108">
        <v>44131</v>
      </c>
      <c r="E36" s="138">
        <v>73</v>
      </c>
      <c r="F36" s="138"/>
      <c r="G36" s="138"/>
      <c r="H36" s="138"/>
      <c r="I36" s="138"/>
      <c r="J36" s="138"/>
      <c r="K36" s="138"/>
      <c r="L36" s="138">
        <v>50</v>
      </c>
      <c r="M36" s="138"/>
      <c r="N36" s="138"/>
      <c r="O36" s="176"/>
      <c r="P36" s="138"/>
      <c r="Q36" s="138"/>
      <c r="R36" s="138"/>
      <c r="S36" s="138">
        <v>60</v>
      </c>
      <c r="T36" s="138"/>
      <c r="U36" s="138"/>
      <c r="V36" s="138"/>
      <c r="W36" s="138"/>
      <c r="X36" s="138">
        <v>70</v>
      </c>
      <c r="Y36" s="138">
        <v>80</v>
      </c>
      <c r="Z36" s="138">
        <v>80</v>
      </c>
      <c r="AA36" s="138">
        <v>80</v>
      </c>
      <c r="AB36" s="138">
        <v>80</v>
      </c>
      <c r="AC36" s="138">
        <v>80</v>
      </c>
      <c r="AD36" s="138">
        <v>80</v>
      </c>
      <c r="AE36" s="138">
        <v>80</v>
      </c>
      <c r="AF36" s="138">
        <v>80</v>
      </c>
      <c r="AG36" s="138">
        <v>80</v>
      </c>
      <c r="AH36" s="104" t="s">
        <v>468</v>
      </c>
    </row>
    <row r="37" spans="1:36">
      <c r="A37" s="107" t="s">
        <v>388</v>
      </c>
      <c r="B37" s="141" t="s">
        <v>393</v>
      </c>
      <c r="C37" s="104" t="s">
        <v>385</v>
      </c>
      <c r="D37" s="108">
        <v>44131</v>
      </c>
      <c r="E37" s="138">
        <v>50</v>
      </c>
      <c r="F37" s="138"/>
      <c r="G37" s="138"/>
      <c r="H37" s="138"/>
      <c r="I37" s="138"/>
      <c r="J37" s="138"/>
      <c r="K37" s="138"/>
      <c r="L37" s="138">
        <v>50</v>
      </c>
      <c r="M37" s="138"/>
      <c r="N37" s="138"/>
      <c r="O37" s="176"/>
      <c r="P37" s="138"/>
      <c r="Q37" s="138"/>
      <c r="R37" s="138"/>
      <c r="S37" s="138">
        <v>60</v>
      </c>
      <c r="T37" s="138"/>
      <c r="U37" s="138"/>
      <c r="V37" s="138"/>
      <c r="W37" s="138"/>
      <c r="X37" s="138">
        <v>60</v>
      </c>
      <c r="Y37" s="138">
        <v>60</v>
      </c>
      <c r="Z37" s="138">
        <v>70</v>
      </c>
      <c r="AA37" s="138">
        <v>70</v>
      </c>
      <c r="AB37" s="138">
        <v>70</v>
      </c>
      <c r="AC37" s="138">
        <v>70</v>
      </c>
      <c r="AD37" s="138">
        <v>70</v>
      </c>
      <c r="AE37" s="138">
        <v>70</v>
      </c>
      <c r="AF37" s="138">
        <v>70</v>
      </c>
      <c r="AG37" s="138">
        <v>70</v>
      </c>
      <c r="AH37" s="104" t="s">
        <v>468</v>
      </c>
    </row>
    <row r="38" spans="1:36">
      <c r="A38" s="107" t="s">
        <v>394</v>
      </c>
      <c r="B38" s="141" t="s">
        <v>395</v>
      </c>
      <c r="C38" s="104" t="s">
        <v>383</v>
      </c>
      <c r="D38" s="108">
        <v>44131</v>
      </c>
      <c r="E38" s="138">
        <v>5</v>
      </c>
      <c r="F38" s="138">
        <v>7.5</v>
      </c>
      <c r="G38" s="138">
        <v>10</v>
      </c>
      <c r="H38" s="138">
        <v>5</v>
      </c>
      <c r="I38" s="138">
        <v>7.5</v>
      </c>
      <c r="J38" s="138">
        <v>10</v>
      </c>
      <c r="K38" s="138">
        <v>10</v>
      </c>
      <c r="L38" s="138">
        <v>10</v>
      </c>
      <c r="M38" s="138">
        <v>10</v>
      </c>
      <c r="N38" s="138">
        <v>10</v>
      </c>
      <c r="O38" s="138">
        <v>0</v>
      </c>
      <c r="P38" s="138">
        <v>10</v>
      </c>
      <c r="Q38" s="138">
        <v>15</v>
      </c>
      <c r="R38" s="138">
        <v>15</v>
      </c>
      <c r="S38" s="138">
        <v>10</v>
      </c>
      <c r="T38" s="138">
        <v>10</v>
      </c>
      <c r="U38" s="138">
        <v>10</v>
      </c>
      <c r="V38" s="138">
        <v>15</v>
      </c>
      <c r="W38" s="138">
        <v>15</v>
      </c>
      <c r="X38" s="138">
        <v>15</v>
      </c>
      <c r="Y38" s="138">
        <v>20</v>
      </c>
      <c r="Z38" s="138">
        <v>20</v>
      </c>
      <c r="AA38" s="138">
        <v>20</v>
      </c>
      <c r="AB38" s="138">
        <v>20</v>
      </c>
      <c r="AC38" s="138">
        <v>20</v>
      </c>
      <c r="AD38" s="138">
        <v>20</v>
      </c>
      <c r="AE38" s="138">
        <v>20</v>
      </c>
      <c r="AF38" s="138">
        <v>20</v>
      </c>
      <c r="AG38" s="138">
        <v>20</v>
      </c>
      <c r="AH38" s="104" t="s">
        <v>468</v>
      </c>
      <c r="AJ38" s="138"/>
    </row>
    <row r="39" spans="1:36">
      <c r="A39" s="107" t="s">
        <v>394</v>
      </c>
      <c r="B39" s="141" t="s">
        <v>395</v>
      </c>
      <c r="C39" s="104" t="s">
        <v>384</v>
      </c>
      <c r="D39" s="108">
        <v>44131</v>
      </c>
      <c r="E39" s="138">
        <v>5</v>
      </c>
      <c r="F39" s="138"/>
      <c r="G39" s="138"/>
      <c r="H39" s="138"/>
      <c r="I39" s="138"/>
      <c r="J39" s="138"/>
      <c r="K39" s="138"/>
      <c r="L39" s="138">
        <v>10</v>
      </c>
      <c r="M39" s="138"/>
      <c r="N39" s="138"/>
      <c r="O39" s="176"/>
      <c r="P39" s="138"/>
      <c r="Q39" s="138"/>
      <c r="R39" s="138"/>
      <c r="S39" s="138">
        <v>10</v>
      </c>
      <c r="T39" s="138"/>
      <c r="U39" s="138"/>
      <c r="V39" s="138"/>
      <c r="W39" s="138"/>
      <c r="X39" s="138">
        <v>20</v>
      </c>
      <c r="Y39" s="138">
        <v>20</v>
      </c>
      <c r="Z39" s="138">
        <v>20</v>
      </c>
      <c r="AA39" s="138">
        <v>20</v>
      </c>
      <c r="AB39" s="138">
        <v>20</v>
      </c>
      <c r="AC39" s="138">
        <v>20</v>
      </c>
      <c r="AD39" s="138">
        <v>20</v>
      </c>
      <c r="AE39" s="138">
        <v>20</v>
      </c>
      <c r="AF39" s="138">
        <v>20</v>
      </c>
      <c r="AG39" s="138">
        <v>20</v>
      </c>
      <c r="AH39" s="104" t="s">
        <v>415</v>
      </c>
    </row>
    <row r="40" spans="1:36">
      <c r="A40" s="107" t="s">
        <v>394</v>
      </c>
      <c r="B40" s="141" t="s">
        <v>395</v>
      </c>
      <c r="C40" s="104" t="s">
        <v>385</v>
      </c>
      <c r="D40" s="108">
        <v>44131</v>
      </c>
      <c r="E40" s="138">
        <v>5</v>
      </c>
      <c r="F40" s="138"/>
      <c r="G40" s="138"/>
      <c r="H40" s="138"/>
      <c r="I40" s="138"/>
      <c r="J40" s="138"/>
      <c r="K40" s="138"/>
      <c r="L40" s="138">
        <v>10</v>
      </c>
      <c r="M40" s="138"/>
      <c r="N40" s="138"/>
      <c r="O40" s="176"/>
      <c r="P40" s="138"/>
      <c r="Q40" s="138"/>
      <c r="R40" s="138"/>
      <c r="S40" s="138">
        <v>10</v>
      </c>
      <c r="T40" s="138"/>
      <c r="U40" s="138"/>
      <c r="V40" s="138"/>
      <c r="W40" s="138"/>
      <c r="X40" s="138">
        <v>10</v>
      </c>
      <c r="Y40" s="138">
        <v>15</v>
      </c>
      <c r="Z40" s="138">
        <v>20</v>
      </c>
      <c r="AA40" s="138">
        <v>20</v>
      </c>
      <c r="AB40" s="138">
        <v>20</v>
      </c>
      <c r="AC40" s="138">
        <v>20</v>
      </c>
      <c r="AD40" s="138">
        <v>20</v>
      </c>
      <c r="AE40" s="138">
        <v>20</v>
      </c>
      <c r="AF40" s="138">
        <v>20</v>
      </c>
      <c r="AG40" s="138">
        <v>20</v>
      </c>
      <c r="AH40" s="104" t="s">
        <v>415</v>
      </c>
    </row>
    <row r="41" spans="1:36">
      <c r="A41" s="107" t="s">
        <v>394</v>
      </c>
      <c r="B41" s="141" t="s">
        <v>169</v>
      </c>
      <c r="C41" s="104" t="s">
        <v>383</v>
      </c>
      <c r="D41" s="108">
        <v>44131</v>
      </c>
      <c r="E41" s="138">
        <v>0</v>
      </c>
      <c r="F41" s="138">
        <v>0</v>
      </c>
      <c r="G41" s="138">
        <v>0</v>
      </c>
      <c r="H41" s="138">
        <v>0</v>
      </c>
      <c r="I41" s="138">
        <v>0</v>
      </c>
      <c r="J41" s="138">
        <v>0</v>
      </c>
      <c r="K41" s="138">
        <v>0</v>
      </c>
      <c r="L41" s="138">
        <v>0</v>
      </c>
      <c r="M41" s="138">
        <v>0</v>
      </c>
      <c r="N41" s="138">
        <v>0</v>
      </c>
      <c r="O41" s="138">
        <v>0</v>
      </c>
      <c r="P41" s="138">
        <v>0</v>
      </c>
      <c r="Q41" s="138">
        <v>0</v>
      </c>
      <c r="R41" s="138">
        <v>0</v>
      </c>
      <c r="S41" s="138">
        <v>0</v>
      </c>
      <c r="T41" s="138">
        <v>0</v>
      </c>
      <c r="U41" s="138">
        <v>0</v>
      </c>
      <c r="V41" s="138">
        <v>0</v>
      </c>
      <c r="W41" s="138">
        <v>0</v>
      </c>
      <c r="X41" s="138">
        <v>0</v>
      </c>
      <c r="Y41" s="138">
        <v>0</v>
      </c>
      <c r="Z41" s="138">
        <v>0</v>
      </c>
      <c r="AA41" s="138">
        <v>0</v>
      </c>
      <c r="AB41" s="138">
        <v>0</v>
      </c>
      <c r="AC41" s="138">
        <v>3</v>
      </c>
      <c r="AD41" s="138">
        <v>10</v>
      </c>
      <c r="AE41" s="138">
        <v>15</v>
      </c>
      <c r="AF41" s="138">
        <v>20</v>
      </c>
      <c r="AG41" s="138">
        <v>30</v>
      </c>
      <c r="AH41" s="104" t="s">
        <v>415</v>
      </c>
      <c r="AJ41" s="138"/>
    </row>
    <row r="42" spans="1:36">
      <c r="A42" s="107" t="s">
        <v>394</v>
      </c>
      <c r="B42" s="141" t="s">
        <v>169</v>
      </c>
      <c r="C42" s="104" t="s">
        <v>384</v>
      </c>
      <c r="D42" s="108">
        <v>44131</v>
      </c>
      <c r="E42" s="138">
        <v>0</v>
      </c>
      <c r="F42" s="138"/>
      <c r="G42" s="138"/>
      <c r="H42" s="138"/>
      <c r="I42" s="138"/>
      <c r="J42" s="138"/>
      <c r="K42" s="138"/>
      <c r="L42" s="138">
        <v>0</v>
      </c>
      <c r="M42" s="138"/>
      <c r="N42" s="138"/>
      <c r="O42" s="176"/>
      <c r="P42" s="138"/>
      <c r="Q42" s="138"/>
      <c r="R42" s="138"/>
      <c r="S42" s="138">
        <v>0</v>
      </c>
      <c r="T42" s="138"/>
      <c r="U42" s="138"/>
      <c r="V42" s="138"/>
      <c r="W42" s="138"/>
      <c r="X42" s="138">
        <v>0</v>
      </c>
      <c r="Y42" s="138">
        <v>0</v>
      </c>
      <c r="Z42" s="138">
        <v>0</v>
      </c>
      <c r="AA42" s="138">
        <v>0</v>
      </c>
      <c r="AB42" s="138">
        <v>3</v>
      </c>
      <c r="AC42" s="138">
        <v>10</v>
      </c>
      <c r="AD42" s="138">
        <v>15</v>
      </c>
      <c r="AE42" s="138">
        <v>20</v>
      </c>
      <c r="AF42" s="138">
        <v>30</v>
      </c>
      <c r="AG42" s="138">
        <v>40</v>
      </c>
      <c r="AH42" s="104" t="s">
        <v>415</v>
      </c>
    </row>
    <row r="43" spans="1:36">
      <c r="A43" s="107" t="s">
        <v>394</v>
      </c>
      <c r="B43" s="141" t="s">
        <v>169</v>
      </c>
      <c r="C43" s="104" t="s">
        <v>385</v>
      </c>
      <c r="D43" s="108">
        <v>44131</v>
      </c>
      <c r="E43" s="138">
        <v>0</v>
      </c>
      <c r="F43" s="138"/>
      <c r="G43" s="138"/>
      <c r="H43" s="138"/>
      <c r="I43" s="138"/>
      <c r="J43" s="138"/>
      <c r="K43" s="138"/>
      <c r="L43" s="138">
        <v>0</v>
      </c>
      <c r="M43" s="138"/>
      <c r="N43" s="138"/>
      <c r="O43" s="176"/>
      <c r="P43" s="138"/>
      <c r="Q43" s="138"/>
      <c r="R43" s="138"/>
      <c r="S43" s="138">
        <v>0</v>
      </c>
      <c r="T43" s="138"/>
      <c r="U43" s="138"/>
      <c r="V43" s="138"/>
      <c r="W43" s="138"/>
      <c r="X43" s="138">
        <v>0</v>
      </c>
      <c r="Y43" s="138">
        <v>0</v>
      </c>
      <c r="Z43" s="138">
        <v>0</v>
      </c>
      <c r="AA43" s="138">
        <v>0</v>
      </c>
      <c r="AB43" s="138">
        <v>1</v>
      </c>
      <c r="AC43" s="138">
        <v>3</v>
      </c>
      <c r="AD43" s="138">
        <v>6</v>
      </c>
      <c r="AE43" s="138">
        <v>10</v>
      </c>
      <c r="AF43" s="138">
        <v>15</v>
      </c>
      <c r="AG43" s="138">
        <v>20</v>
      </c>
      <c r="AH43" s="104" t="s">
        <v>415</v>
      </c>
    </row>
    <row r="44" spans="1:36">
      <c r="A44" s="107" t="s">
        <v>394</v>
      </c>
      <c r="B44" s="141" t="s">
        <v>396</v>
      </c>
      <c r="C44" s="104" t="s">
        <v>383</v>
      </c>
      <c r="D44" s="108">
        <v>44131</v>
      </c>
      <c r="E44" s="138">
        <v>0</v>
      </c>
      <c r="F44" s="138">
        <v>0</v>
      </c>
      <c r="G44" s="138">
        <v>0</v>
      </c>
      <c r="H44" s="138">
        <v>0</v>
      </c>
      <c r="I44" s="138">
        <v>0</v>
      </c>
      <c r="J44" s="138">
        <v>0</v>
      </c>
      <c r="K44" s="138">
        <v>0</v>
      </c>
      <c r="L44" s="138">
        <v>0</v>
      </c>
      <c r="M44" s="138">
        <v>0</v>
      </c>
      <c r="N44" s="138">
        <v>0</v>
      </c>
      <c r="O44" s="138">
        <v>0</v>
      </c>
      <c r="P44" s="138">
        <v>0</v>
      </c>
      <c r="Q44" s="138">
        <v>0</v>
      </c>
      <c r="R44" s="138">
        <v>0</v>
      </c>
      <c r="S44" s="138">
        <v>0</v>
      </c>
      <c r="T44" s="138">
        <v>0</v>
      </c>
      <c r="U44" s="138">
        <v>0</v>
      </c>
      <c r="V44" s="138">
        <v>0</v>
      </c>
      <c r="W44" s="138">
        <v>0</v>
      </c>
      <c r="X44" s="138">
        <v>0</v>
      </c>
      <c r="Y44" s="138">
        <v>0</v>
      </c>
      <c r="Z44" s="138">
        <v>0</v>
      </c>
      <c r="AA44" s="138">
        <v>0</v>
      </c>
      <c r="AB44" s="138">
        <v>0</v>
      </c>
      <c r="AC44" s="138">
        <v>0</v>
      </c>
      <c r="AD44" s="138">
        <v>0</v>
      </c>
      <c r="AE44" s="138">
        <v>0</v>
      </c>
      <c r="AF44" s="138">
        <v>0</v>
      </c>
      <c r="AG44" s="138">
        <v>0</v>
      </c>
      <c r="AH44" s="104" t="s">
        <v>415</v>
      </c>
      <c r="AJ44" s="138"/>
    </row>
    <row r="45" spans="1:36">
      <c r="A45" s="107" t="s">
        <v>394</v>
      </c>
      <c r="B45" s="141" t="s">
        <v>396</v>
      </c>
      <c r="C45" s="104" t="s">
        <v>384</v>
      </c>
      <c r="D45" s="108">
        <v>44131</v>
      </c>
      <c r="E45" s="138">
        <v>0</v>
      </c>
      <c r="F45" s="138"/>
      <c r="G45" s="138"/>
      <c r="H45" s="138"/>
      <c r="I45" s="138"/>
      <c r="J45" s="138"/>
      <c r="K45" s="138"/>
      <c r="L45" s="138">
        <v>0</v>
      </c>
      <c r="M45" s="138"/>
      <c r="N45" s="138"/>
      <c r="O45" s="176"/>
      <c r="P45" s="138"/>
      <c r="Q45" s="138"/>
      <c r="R45" s="138"/>
      <c r="S45" s="138">
        <v>0</v>
      </c>
      <c r="T45" s="138"/>
      <c r="U45" s="138"/>
      <c r="V45" s="138"/>
      <c r="W45" s="138"/>
      <c r="X45" s="138">
        <v>0</v>
      </c>
      <c r="Y45" s="138">
        <v>0</v>
      </c>
      <c r="Z45" s="138">
        <v>0</v>
      </c>
      <c r="AA45" s="138">
        <v>0</v>
      </c>
      <c r="AB45" s="138">
        <v>0</v>
      </c>
      <c r="AC45" s="138">
        <v>0</v>
      </c>
      <c r="AD45" s="138">
        <v>0</v>
      </c>
      <c r="AE45" s="138">
        <v>3</v>
      </c>
      <c r="AF45" s="138">
        <v>10</v>
      </c>
      <c r="AG45" s="138">
        <v>15</v>
      </c>
      <c r="AH45" s="104" t="s">
        <v>415</v>
      </c>
    </row>
    <row r="46" spans="1:36">
      <c r="A46" s="107" t="s">
        <v>394</v>
      </c>
      <c r="B46" s="141" t="s">
        <v>396</v>
      </c>
      <c r="C46" s="104" t="s">
        <v>385</v>
      </c>
      <c r="D46" s="108">
        <v>44131</v>
      </c>
      <c r="E46" s="138">
        <v>0</v>
      </c>
      <c r="F46" s="138"/>
      <c r="G46" s="138"/>
      <c r="H46" s="138"/>
      <c r="I46" s="138"/>
      <c r="J46" s="138"/>
      <c r="K46" s="138"/>
      <c r="L46" s="138">
        <v>0</v>
      </c>
      <c r="M46" s="138"/>
      <c r="N46" s="138"/>
      <c r="O46" s="176"/>
      <c r="P46" s="138"/>
      <c r="Q46" s="138"/>
      <c r="R46" s="138"/>
      <c r="S46" s="138">
        <v>0</v>
      </c>
      <c r="T46" s="138"/>
      <c r="U46" s="138"/>
      <c r="V46" s="138"/>
      <c r="W46" s="138"/>
      <c r="X46" s="138">
        <v>0</v>
      </c>
      <c r="Y46" s="138">
        <v>0</v>
      </c>
      <c r="Z46" s="138">
        <v>0</v>
      </c>
      <c r="AA46" s="138">
        <v>0</v>
      </c>
      <c r="AB46" s="138">
        <v>0</v>
      </c>
      <c r="AC46" s="138">
        <v>0</v>
      </c>
      <c r="AD46" s="138">
        <v>0</v>
      </c>
      <c r="AE46" s="138">
        <v>0</v>
      </c>
      <c r="AF46" s="138">
        <v>0</v>
      </c>
      <c r="AG46" s="138">
        <v>0</v>
      </c>
      <c r="AH46" s="104" t="s">
        <v>415</v>
      </c>
    </row>
    <row r="47" spans="1:36">
      <c r="A47" s="107" t="s">
        <v>394</v>
      </c>
      <c r="B47" s="141" t="s">
        <v>397</v>
      </c>
      <c r="C47" s="104" t="s">
        <v>383</v>
      </c>
      <c r="D47" s="108">
        <v>44131</v>
      </c>
      <c r="E47" s="138">
        <v>0</v>
      </c>
      <c r="F47" s="138">
        <v>0</v>
      </c>
      <c r="G47" s="138">
        <v>0</v>
      </c>
      <c r="H47" s="138">
        <v>0</v>
      </c>
      <c r="I47" s="138">
        <v>0</v>
      </c>
      <c r="J47" s="138">
        <v>0</v>
      </c>
      <c r="K47" s="138">
        <v>0</v>
      </c>
      <c r="L47" s="138">
        <v>0</v>
      </c>
      <c r="M47" s="138">
        <v>0</v>
      </c>
      <c r="N47" s="138">
        <v>0</v>
      </c>
      <c r="O47" s="138">
        <v>0</v>
      </c>
      <c r="P47" s="138">
        <v>0</v>
      </c>
      <c r="Q47" s="138">
        <v>0</v>
      </c>
      <c r="R47" s="138">
        <v>0</v>
      </c>
      <c r="S47" s="138">
        <v>0</v>
      </c>
      <c r="T47" s="138">
        <v>0</v>
      </c>
      <c r="U47" s="138">
        <v>0</v>
      </c>
      <c r="V47" s="138">
        <v>0</v>
      </c>
      <c r="W47" s="138">
        <v>0</v>
      </c>
      <c r="X47" s="138">
        <v>0</v>
      </c>
      <c r="Y47" s="138">
        <v>0</v>
      </c>
      <c r="Z47" s="138">
        <v>0</v>
      </c>
      <c r="AA47" s="138">
        <v>0</v>
      </c>
      <c r="AB47" s="138">
        <v>0</v>
      </c>
      <c r="AC47" s="138">
        <v>0</v>
      </c>
      <c r="AD47" s="138">
        <v>0</v>
      </c>
      <c r="AE47" s="138">
        <v>0</v>
      </c>
      <c r="AF47" s="138">
        <v>0</v>
      </c>
      <c r="AG47" s="138">
        <v>0</v>
      </c>
      <c r="AH47" s="104" t="s">
        <v>415</v>
      </c>
      <c r="AJ47" s="138"/>
    </row>
    <row r="48" spans="1:36">
      <c r="A48" s="107" t="s">
        <v>394</v>
      </c>
      <c r="B48" s="141" t="s">
        <v>397</v>
      </c>
      <c r="C48" s="104" t="s">
        <v>384</v>
      </c>
      <c r="D48" s="108">
        <v>44131</v>
      </c>
      <c r="E48" s="138">
        <v>0</v>
      </c>
      <c r="F48" s="138"/>
      <c r="G48" s="138"/>
      <c r="H48" s="138"/>
      <c r="I48" s="138"/>
      <c r="J48" s="138"/>
      <c r="K48" s="138"/>
      <c r="L48" s="138">
        <v>0</v>
      </c>
      <c r="M48" s="138"/>
      <c r="N48" s="138"/>
      <c r="O48" s="176"/>
      <c r="P48" s="138"/>
      <c r="Q48" s="138"/>
      <c r="R48" s="138"/>
      <c r="S48" s="138">
        <v>0</v>
      </c>
      <c r="T48" s="138"/>
      <c r="U48" s="138"/>
      <c r="V48" s="138"/>
      <c r="W48" s="138"/>
      <c r="X48" s="138">
        <v>0</v>
      </c>
      <c r="Y48" s="138">
        <v>0</v>
      </c>
      <c r="Z48" s="138">
        <v>0</v>
      </c>
      <c r="AA48" s="138">
        <v>0</v>
      </c>
      <c r="AB48" s="138">
        <v>0</v>
      </c>
      <c r="AC48" s="138">
        <v>0</v>
      </c>
      <c r="AD48" s="138">
        <v>3</v>
      </c>
      <c r="AE48" s="138">
        <v>10</v>
      </c>
      <c r="AF48" s="138">
        <v>15</v>
      </c>
      <c r="AG48" s="138">
        <v>20</v>
      </c>
      <c r="AH48" s="104" t="s">
        <v>415</v>
      </c>
    </row>
    <row r="49" spans="1:36">
      <c r="A49" s="107" t="s">
        <v>394</v>
      </c>
      <c r="B49" s="141" t="s">
        <v>397</v>
      </c>
      <c r="C49" s="104" t="s">
        <v>385</v>
      </c>
      <c r="D49" s="108">
        <v>44131</v>
      </c>
      <c r="E49" s="138">
        <v>0</v>
      </c>
      <c r="F49" s="138"/>
      <c r="G49" s="138"/>
      <c r="H49" s="138"/>
      <c r="I49" s="138"/>
      <c r="J49" s="138"/>
      <c r="K49" s="138"/>
      <c r="L49" s="138">
        <v>0</v>
      </c>
      <c r="M49" s="138"/>
      <c r="N49" s="138"/>
      <c r="O49" s="176"/>
      <c r="P49" s="138"/>
      <c r="Q49" s="138"/>
      <c r="R49" s="138"/>
      <c r="S49" s="138">
        <v>0</v>
      </c>
      <c r="T49" s="138"/>
      <c r="U49" s="138"/>
      <c r="V49" s="138"/>
      <c r="W49" s="138"/>
      <c r="X49" s="138">
        <v>0</v>
      </c>
      <c r="Y49" s="138">
        <v>0</v>
      </c>
      <c r="Z49" s="138">
        <v>0</v>
      </c>
      <c r="AA49" s="138">
        <v>0</v>
      </c>
      <c r="AB49" s="138">
        <v>0</v>
      </c>
      <c r="AC49" s="138">
        <v>0</v>
      </c>
      <c r="AD49" s="138">
        <v>0</v>
      </c>
      <c r="AE49" s="138">
        <v>0</v>
      </c>
      <c r="AF49" s="138">
        <v>0</v>
      </c>
      <c r="AG49" s="138">
        <v>0</v>
      </c>
      <c r="AH49" s="104" t="s">
        <v>415</v>
      </c>
    </row>
    <row r="50" spans="1:36">
      <c r="A50" s="107" t="s">
        <v>394</v>
      </c>
      <c r="B50" s="141" t="s">
        <v>398</v>
      </c>
      <c r="C50" s="104" t="s">
        <v>383</v>
      </c>
      <c r="D50" s="108">
        <v>44131</v>
      </c>
      <c r="E50" s="138">
        <v>0</v>
      </c>
      <c r="F50" s="138">
        <v>0</v>
      </c>
      <c r="G50" s="138">
        <v>0</v>
      </c>
      <c r="H50" s="138">
        <v>0</v>
      </c>
      <c r="I50" s="138">
        <v>0</v>
      </c>
      <c r="J50" s="138">
        <v>0</v>
      </c>
      <c r="K50" s="138">
        <v>0</v>
      </c>
      <c r="L50" s="138">
        <v>0</v>
      </c>
      <c r="M50" s="138">
        <v>0</v>
      </c>
      <c r="N50" s="138">
        <v>0</v>
      </c>
      <c r="O50" s="138">
        <v>0</v>
      </c>
      <c r="P50" s="138">
        <v>0</v>
      </c>
      <c r="Q50" s="138">
        <v>0</v>
      </c>
      <c r="R50" s="138">
        <v>0</v>
      </c>
      <c r="S50" s="138">
        <v>0</v>
      </c>
      <c r="T50" s="138">
        <v>0</v>
      </c>
      <c r="U50" s="138">
        <v>0</v>
      </c>
      <c r="V50" s="138">
        <v>0</v>
      </c>
      <c r="W50" s="138">
        <v>0</v>
      </c>
      <c r="X50" s="138">
        <v>0</v>
      </c>
      <c r="Y50" s="138">
        <v>0</v>
      </c>
      <c r="Z50" s="138">
        <v>0</v>
      </c>
      <c r="AA50" s="138">
        <v>0</v>
      </c>
      <c r="AB50" s="138">
        <v>0</v>
      </c>
      <c r="AC50" s="138">
        <v>0</v>
      </c>
      <c r="AD50" s="138">
        <v>0</v>
      </c>
      <c r="AE50" s="138">
        <v>0</v>
      </c>
      <c r="AF50" s="138">
        <v>0</v>
      </c>
      <c r="AG50" s="138">
        <v>0</v>
      </c>
      <c r="AH50" s="104" t="s">
        <v>415</v>
      </c>
      <c r="AJ50" s="138"/>
    </row>
    <row r="51" spans="1:36">
      <c r="A51" s="107" t="s">
        <v>394</v>
      </c>
      <c r="B51" s="141" t="s">
        <v>398</v>
      </c>
      <c r="C51" s="104" t="s">
        <v>384</v>
      </c>
      <c r="D51" s="108">
        <v>44131</v>
      </c>
      <c r="E51" s="138">
        <v>0</v>
      </c>
      <c r="F51" s="138"/>
      <c r="G51" s="138"/>
      <c r="H51" s="138"/>
      <c r="I51" s="138"/>
      <c r="J51" s="138"/>
      <c r="K51" s="138"/>
      <c r="L51" s="138">
        <v>0</v>
      </c>
      <c r="M51" s="138"/>
      <c r="N51" s="138"/>
      <c r="O51" s="176"/>
      <c r="P51" s="138"/>
      <c r="Q51" s="138"/>
      <c r="R51" s="138"/>
      <c r="S51" s="138">
        <v>0</v>
      </c>
      <c r="T51" s="138"/>
      <c r="U51" s="138"/>
      <c r="V51" s="138"/>
      <c r="W51" s="138"/>
      <c r="X51" s="138">
        <v>0</v>
      </c>
      <c r="Y51" s="138">
        <v>0</v>
      </c>
      <c r="Z51" s="138">
        <v>0</v>
      </c>
      <c r="AA51" s="138">
        <v>0</v>
      </c>
      <c r="AB51" s="138">
        <v>0</v>
      </c>
      <c r="AC51" s="138">
        <v>0</v>
      </c>
      <c r="AD51" s="138">
        <v>0</v>
      </c>
      <c r="AE51" s="138">
        <v>3</v>
      </c>
      <c r="AF51" s="138">
        <v>10</v>
      </c>
      <c r="AG51" s="138">
        <v>15</v>
      </c>
      <c r="AH51" s="104" t="s">
        <v>415</v>
      </c>
    </row>
    <row r="52" spans="1:36">
      <c r="A52" s="107" t="s">
        <v>394</v>
      </c>
      <c r="B52" s="141" t="s">
        <v>398</v>
      </c>
      <c r="C52" s="104" t="s">
        <v>385</v>
      </c>
      <c r="D52" s="108">
        <v>44131</v>
      </c>
      <c r="E52" s="138">
        <v>0</v>
      </c>
      <c r="F52" s="138"/>
      <c r="G52" s="138"/>
      <c r="H52" s="138"/>
      <c r="I52" s="138"/>
      <c r="J52" s="138"/>
      <c r="K52" s="138"/>
      <c r="L52" s="138">
        <v>0</v>
      </c>
      <c r="M52" s="138"/>
      <c r="N52" s="138"/>
      <c r="O52" s="176"/>
      <c r="P52" s="138"/>
      <c r="Q52" s="138"/>
      <c r="R52" s="138"/>
      <c r="S52" s="138">
        <v>0</v>
      </c>
      <c r="T52" s="138"/>
      <c r="U52" s="138"/>
      <c r="V52" s="138"/>
      <c r="W52" s="138"/>
      <c r="X52" s="138">
        <v>0</v>
      </c>
      <c r="Y52" s="138">
        <v>0</v>
      </c>
      <c r="Z52" s="138">
        <v>0</v>
      </c>
      <c r="AA52" s="138">
        <v>0</v>
      </c>
      <c r="AB52" s="138">
        <v>0</v>
      </c>
      <c r="AC52" s="138">
        <v>0</v>
      </c>
      <c r="AD52" s="138">
        <v>0</v>
      </c>
      <c r="AE52" s="138">
        <v>0</v>
      </c>
      <c r="AF52" s="138">
        <v>0</v>
      </c>
      <c r="AG52" s="138">
        <v>0</v>
      </c>
      <c r="AH52" s="104" t="s">
        <v>415</v>
      </c>
    </row>
    <row r="53" spans="1:36">
      <c r="A53" s="107" t="s">
        <v>394</v>
      </c>
      <c r="B53" s="141" t="s">
        <v>171</v>
      </c>
      <c r="C53" s="104" t="s">
        <v>383</v>
      </c>
      <c r="D53" s="108">
        <v>44131</v>
      </c>
      <c r="E53" s="138">
        <v>0</v>
      </c>
      <c r="F53" s="138">
        <v>0</v>
      </c>
      <c r="G53" s="138">
        <v>0</v>
      </c>
      <c r="H53" s="138">
        <v>0</v>
      </c>
      <c r="I53" s="138">
        <v>0</v>
      </c>
      <c r="J53" s="138">
        <v>0</v>
      </c>
      <c r="K53" s="138">
        <v>0</v>
      </c>
      <c r="L53" s="138">
        <v>0</v>
      </c>
      <c r="M53" s="138">
        <v>0</v>
      </c>
      <c r="N53" s="138">
        <v>0</v>
      </c>
      <c r="O53" s="138">
        <v>0</v>
      </c>
      <c r="P53" s="138">
        <v>0</v>
      </c>
      <c r="Q53" s="138">
        <v>0</v>
      </c>
      <c r="R53" s="138">
        <v>0</v>
      </c>
      <c r="S53" s="138">
        <v>0</v>
      </c>
      <c r="T53" s="138">
        <v>0</v>
      </c>
      <c r="U53" s="138">
        <v>0</v>
      </c>
      <c r="V53" s="138">
        <v>0</v>
      </c>
      <c r="W53" s="138">
        <v>0</v>
      </c>
      <c r="X53" s="138">
        <v>0</v>
      </c>
      <c r="Y53" s="138">
        <v>0</v>
      </c>
      <c r="Z53" s="138">
        <v>0</v>
      </c>
      <c r="AA53" s="138">
        <v>0</v>
      </c>
      <c r="AB53" s="138">
        <v>0</v>
      </c>
      <c r="AC53" s="138">
        <v>0</v>
      </c>
      <c r="AD53" s="138">
        <v>0</v>
      </c>
      <c r="AE53" s="138">
        <v>0</v>
      </c>
      <c r="AF53" s="138">
        <v>3</v>
      </c>
      <c r="AG53" s="138">
        <v>10</v>
      </c>
      <c r="AH53" s="104" t="s">
        <v>415</v>
      </c>
      <c r="AJ53" s="138"/>
    </row>
    <row r="54" spans="1:36">
      <c r="A54" s="107" t="s">
        <v>394</v>
      </c>
      <c r="B54" s="141" t="s">
        <v>171</v>
      </c>
      <c r="C54" s="104" t="s">
        <v>384</v>
      </c>
      <c r="D54" s="108">
        <v>44131</v>
      </c>
      <c r="E54" s="138">
        <v>0</v>
      </c>
      <c r="F54" s="138"/>
      <c r="G54" s="138"/>
      <c r="H54" s="138"/>
      <c r="I54" s="138"/>
      <c r="J54" s="138"/>
      <c r="K54" s="138"/>
      <c r="L54" s="138">
        <v>0</v>
      </c>
      <c r="M54" s="138"/>
      <c r="N54" s="138"/>
      <c r="O54" s="176"/>
      <c r="P54" s="138"/>
      <c r="Q54" s="138"/>
      <c r="R54" s="138"/>
      <c r="S54" s="138">
        <v>0</v>
      </c>
      <c r="T54" s="138"/>
      <c r="U54" s="138"/>
      <c r="V54" s="138"/>
      <c r="W54" s="138"/>
      <c r="X54" s="138">
        <v>0</v>
      </c>
      <c r="Y54" s="138">
        <v>0</v>
      </c>
      <c r="Z54" s="138">
        <v>0</v>
      </c>
      <c r="AA54" s="138">
        <v>0</v>
      </c>
      <c r="AB54" s="138">
        <v>0</v>
      </c>
      <c r="AC54" s="138">
        <v>0</v>
      </c>
      <c r="AD54" s="138">
        <v>0</v>
      </c>
      <c r="AE54" s="138">
        <v>0</v>
      </c>
      <c r="AF54" s="138">
        <v>3</v>
      </c>
      <c r="AG54" s="138">
        <v>10</v>
      </c>
      <c r="AH54" s="104" t="s">
        <v>415</v>
      </c>
    </row>
    <row r="55" spans="1:36">
      <c r="A55" s="107" t="s">
        <v>394</v>
      </c>
      <c r="B55" s="141" t="s">
        <v>171</v>
      </c>
      <c r="C55" s="104" t="s">
        <v>385</v>
      </c>
      <c r="D55" s="108">
        <v>44131</v>
      </c>
      <c r="E55" s="138">
        <v>0</v>
      </c>
      <c r="F55" s="138"/>
      <c r="G55" s="138"/>
      <c r="H55" s="138"/>
      <c r="I55" s="138"/>
      <c r="J55" s="138"/>
      <c r="K55" s="138"/>
      <c r="L55" s="138">
        <v>0</v>
      </c>
      <c r="M55" s="138"/>
      <c r="N55" s="138"/>
      <c r="O55" s="176"/>
      <c r="P55" s="138"/>
      <c r="Q55" s="138"/>
      <c r="R55" s="138"/>
      <c r="S55" s="138">
        <v>0</v>
      </c>
      <c r="T55" s="138"/>
      <c r="U55" s="138"/>
      <c r="V55" s="138"/>
      <c r="W55" s="138"/>
      <c r="X55" s="138">
        <v>0</v>
      </c>
      <c r="Y55" s="138">
        <v>0</v>
      </c>
      <c r="Z55" s="138">
        <v>0</v>
      </c>
      <c r="AA55" s="138">
        <v>0</v>
      </c>
      <c r="AB55" s="138">
        <v>0</v>
      </c>
      <c r="AC55" s="138">
        <v>0</v>
      </c>
      <c r="AD55" s="138">
        <v>0</v>
      </c>
      <c r="AE55" s="138">
        <v>0</v>
      </c>
      <c r="AF55" s="138">
        <v>0</v>
      </c>
      <c r="AG55" s="138">
        <v>0</v>
      </c>
      <c r="AH55" s="104" t="s">
        <v>415</v>
      </c>
    </row>
    <row r="56" spans="1:36">
      <c r="A56" s="107" t="s">
        <v>394</v>
      </c>
      <c r="B56" s="141" t="s">
        <v>172</v>
      </c>
      <c r="C56" s="104" t="s">
        <v>383</v>
      </c>
      <c r="D56" s="108">
        <v>44131</v>
      </c>
      <c r="E56" s="138">
        <v>0</v>
      </c>
      <c r="F56" s="138">
        <v>0</v>
      </c>
      <c r="G56" s="138">
        <v>0</v>
      </c>
      <c r="H56" s="138">
        <v>0</v>
      </c>
      <c r="I56" s="138">
        <v>0</v>
      </c>
      <c r="J56" s="138">
        <v>0</v>
      </c>
      <c r="K56" s="138">
        <v>0</v>
      </c>
      <c r="L56" s="138">
        <v>0</v>
      </c>
      <c r="M56" s="138">
        <v>0</v>
      </c>
      <c r="N56" s="138">
        <v>0</v>
      </c>
      <c r="O56" s="138">
        <v>0</v>
      </c>
      <c r="P56" s="138">
        <v>0</v>
      </c>
      <c r="Q56" s="138">
        <v>0</v>
      </c>
      <c r="R56" s="138">
        <v>0</v>
      </c>
      <c r="S56" s="138">
        <v>0</v>
      </c>
      <c r="T56" s="138">
        <v>0</v>
      </c>
      <c r="U56" s="138">
        <v>0</v>
      </c>
      <c r="V56" s="138">
        <v>0</v>
      </c>
      <c r="W56" s="138">
        <v>0</v>
      </c>
      <c r="X56" s="138">
        <v>0</v>
      </c>
      <c r="Y56" s="138">
        <v>0</v>
      </c>
      <c r="Z56" s="138">
        <v>0</v>
      </c>
      <c r="AA56" s="138">
        <v>0</v>
      </c>
      <c r="AB56" s="138">
        <v>0</v>
      </c>
      <c r="AC56" s="138">
        <v>0</v>
      </c>
      <c r="AD56" s="138">
        <v>0</v>
      </c>
      <c r="AE56" s="138">
        <v>0</v>
      </c>
      <c r="AF56" s="138">
        <v>0</v>
      </c>
      <c r="AG56" s="138">
        <v>1</v>
      </c>
      <c r="AH56" s="104" t="s">
        <v>415</v>
      </c>
      <c r="AJ56" s="138"/>
    </row>
    <row r="57" spans="1:36">
      <c r="A57" s="107" t="s">
        <v>394</v>
      </c>
      <c r="B57" s="141" t="s">
        <v>172</v>
      </c>
      <c r="C57" s="104" t="s">
        <v>384</v>
      </c>
      <c r="D57" s="108">
        <v>44131</v>
      </c>
      <c r="E57" s="138">
        <v>0</v>
      </c>
      <c r="F57" s="138"/>
      <c r="G57" s="138"/>
      <c r="H57" s="138"/>
      <c r="I57" s="138"/>
      <c r="J57" s="138"/>
      <c r="K57" s="138"/>
      <c r="L57" s="138">
        <v>0</v>
      </c>
      <c r="M57" s="138"/>
      <c r="N57" s="138"/>
      <c r="O57" s="176"/>
      <c r="P57" s="138"/>
      <c r="Q57" s="138"/>
      <c r="R57" s="138"/>
      <c r="S57" s="138">
        <v>0</v>
      </c>
      <c r="T57" s="138"/>
      <c r="U57" s="138"/>
      <c r="V57" s="138"/>
      <c r="W57" s="138"/>
      <c r="X57" s="138">
        <v>0</v>
      </c>
      <c r="Y57" s="138">
        <v>0</v>
      </c>
      <c r="Z57" s="138">
        <v>0</v>
      </c>
      <c r="AA57" s="138">
        <v>1</v>
      </c>
      <c r="AB57" s="138">
        <v>3</v>
      </c>
      <c r="AC57" s="138">
        <v>4.5</v>
      </c>
      <c r="AD57" s="138">
        <v>4.5</v>
      </c>
      <c r="AE57" s="138">
        <v>4.5</v>
      </c>
      <c r="AF57" s="138">
        <v>4.5</v>
      </c>
      <c r="AG57" s="138">
        <v>4.5</v>
      </c>
      <c r="AH57" s="104" t="s">
        <v>415</v>
      </c>
    </row>
    <row r="58" spans="1:36">
      <c r="A58" s="107" t="s">
        <v>394</v>
      </c>
      <c r="B58" s="141" t="s">
        <v>172</v>
      </c>
      <c r="C58" s="104" t="s">
        <v>385</v>
      </c>
      <c r="D58" s="108">
        <v>44131</v>
      </c>
      <c r="E58" s="138">
        <v>0</v>
      </c>
      <c r="F58" s="138"/>
      <c r="G58" s="138"/>
      <c r="H58" s="138"/>
      <c r="I58" s="138"/>
      <c r="J58" s="138"/>
      <c r="K58" s="138"/>
      <c r="L58" s="138">
        <v>0</v>
      </c>
      <c r="M58" s="138"/>
      <c r="N58" s="138"/>
      <c r="O58" s="176"/>
      <c r="P58" s="138"/>
      <c r="Q58" s="138"/>
      <c r="R58" s="138"/>
      <c r="S58" s="138">
        <v>0</v>
      </c>
      <c r="T58" s="138"/>
      <c r="U58" s="138"/>
      <c r="V58" s="138"/>
      <c r="W58" s="138"/>
      <c r="X58" s="138">
        <v>0</v>
      </c>
      <c r="Y58" s="138">
        <v>0</v>
      </c>
      <c r="Z58" s="138">
        <v>0</v>
      </c>
      <c r="AA58" s="138">
        <v>0</v>
      </c>
      <c r="AB58" s="138">
        <v>0</v>
      </c>
      <c r="AC58" s="138">
        <v>0</v>
      </c>
      <c r="AD58" s="138">
        <v>0</v>
      </c>
      <c r="AE58" s="138">
        <v>0</v>
      </c>
      <c r="AF58" s="138">
        <v>0</v>
      </c>
      <c r="AG58" s="138">
        <v>1</v>
      </c>
      <c r="AH58" s="104" t="s">
        <v>415</v>
      </c>
    </row>
    <row r="59" spans="1:36">
      <c r="A59" s="107" t="s">
        <v>394</v>
      </c>
      <c r="B59" s="141" t="s">
        <v>399</v>
      </c>
      <c r="C59" s="104" t="s">
        <v>383</v>
      </c>
      <c r="D59" s="108">
        <v>44131</v>
      </c>
      <c r="E59" s="138">
        <v>0</v>
      </c>
      <c r="F59" s="138">
        <v>0</v>
      </c>
      <c r="G59" s="138">
        <v>0</v>
      </c>
      <c r="H59" s="138">
        <v>0</v>
      </c>
      <c r="I59" s="138">
        <v>0</v>
      </c>
      <c r="J59" s="138">
        <v>0</v>
      </c>
      <c r="K59" s="138">
        <v>0</v>
      </c>
      <c r="L59" s="138">
        <v>0</v>
      </c>
      <c r="M59" s="138">
        <v>0</v>
      </c>
      <c r="N59" s="138">
        <v>0</v>
      </c>
      <c r="O59" s="138">
        <v>0</v>
      </c>
      <c r="P59" s="138">
        <v>0</v>
      </c>
      <c r="Q59" s="138">
        <v>0</v>
      </c>
      <c r="R59" s="138">
        <v>0</v>
      </c>
      <c r="S59" s="138">
        <v>0</v>
      </c>
      <c r="T59" s="138">
        <v>0</v>
      </c>
      <c r="U59" s="138">
        <v>0</v>
      </c>
      <c r="V59" s="138">
        <v>0</v>
      </c>
      <c r="W59" s="138">
        <v>0</v>
      </c>
      <c r="X59" s="138">
        <v>0</v>
      </c>
      <c r="Y59" s="138">
        <v>0</v>
      </c>
      <c r="Z59" s="138">
        <v>0</v>
      </c>
      <c r="AA59" s="138">
        <v>0</v>
      </c>
      <c r="AB59" s="138">
        <v>0</v>
      </c>
      <c r="AC59" s="138">
        <v>0</v>
      </c>
      <c r="AD59" s="138">
        <v>0</v>
      </c>
      <c r="AE59" s="138">
        <v>0</v>
      </c>
      <c r="AF59" s="138">
        <v>0</v>
      </c>
      <c r="AG59" s="138">
        <v>0</v>
      </c>
      <c r="AH59" s="104" t="s">
        <v>415</v>
      </c>
      <c r="AJ59" s="138"/>
    </row>
    <row r="60" spans="1:36">
      <c r="A60" s="107" t="s">
        <v>394</v>
      </c>
      <c r="B60" s="141" t="s">
        <v>399</v>
      </c>
      <c r="C60" s="104" t="s">
        <v>384</v>
      </c>
      <c r="D60" s="108">
        <v>44131</v>
      </c>
      <c r="E60" s="138">
        <v>0</v>
      </c>
      <c r="F60" s="138"/>
      <c r="G60" s="138"/>
      <c r="H60" s="138"/>
      <c r="I60" s="138"/>
      <c r="J60" s="138"/>
      <c r="K60" s="138"/>
      <c r="L60" s="138">
        <v>0</v>
      </c>
      <c r="M60" s="138"/>
      <c r="N60" s="138"/>
      <c r="O60" s="176"/>
      <c r="P60" s="138"/>
      <c r="Q60" s="138"/>
      <c r="R60" s="138"/>
      <c r="S60" s="138">
        <v>0</v>
      </c>
      <c r="T60" s="138"/>
      <c r="U60" s="138"/>
      <c r="V60" s="138"/>
      <c r="W60" s="138"/>
      <c r="X60" s="138">
        <v>0</v>
      </c>
      <c r="Y60" s="138">
        <v>0</v>
      </c>
      <c r="Z60" s="138">
        <v>0</v>
      </c>
      <c r="AA60" s="138">
        <v>0</v>
      </c>
      <c r="AB60" s="138">
        <v>0</v>
      </c>
      <c r="AC60" s="138">
        <v>0</v>
      </c>
      <c r="AD60" s="138">
        <v>1</v>
      </c>
      <c r="AE60" s="138">
        <v>1</v>
      </c>
      <c r="AF60" s="138">
        <v>1</v>
      </c>
      <c r="AG60" s="138">
        <v>1</v>
      </c>
      <c r="AH60" s="104" t="s">
        <v>415</v>
      </c>
    </row>
    <row r="61" spans="1:36">
      <c r="A61" s="107" t="s">
        <v>394</v>
      </c>
      <c r="B61" s="141" t="s">
        <v>399</v>
      </c>
      <c r="C61" s="104" t="s">
        <v>385</v>
      </c>
      <c r="D61" s="108">
        <v>44131</v>
      </c>
      <c r="E61" s="138">
        <v>0</v>
      </c>
      <c r="F61" s="138"/>
      <c r="G61" s="138"/>
      <c r="H61" s="138"/>
      <c r="I61" s="138"/>
      <c r="J61" s="138"/>
      <c r="K61" s="138"/>
      <c r="L61" s="138">
        <v>0</v>
      </c>
      <c r="M61" s="138"/>
      <c r="N61" s="138"/>
      <c r="O61" s="176"/>
      <c r="P61" s="138"/>
      <c r="Q61" s="138"/>
      <c r="R61" s="138"/>
      <c r="S61" s="138">
        <v>0</v>
      </c>
      <c r="T61" s="138"/>
      <c r="U61" s="138"/>
      <c r="V61" s="138"/>
      <c r="W61" s="138"/>
      <c r="X61" s="138">
        <v>0</v>
      </c>
      <c r="Y61" s="138">
        <v>0</v>
      </c>
      <c r="Z61" s="138">
        <v>0</v>
      </c>
      <c r="AA61" s="138">
        <v>0</v>
      </c>
      <c r="AB61" s="138">
        <v>0</v>
      </c>
      <c r="AC61" s="138">
        <v>0</v>
      </c>
      <c r="AD61" s="138">
        <v>0</v>
      </c>
      <c r="AE61" s="138">
        <v>0</v>
      </c>
      <c r="AF61" s="138">
        <v>0</v>
      </c>
      <c r="AG61" s="138">
        <v>0</v>
      </c>
      <c r="AH61" s="104" t="s">
        <v>415</v>
      </c>
    </row>
    <row r="62" spans="1:36">
      <c r="A62" s="107" t="s">
        <v>394</v>
      </c>
      <c r="B62" s="141" t="s">
        <v>400</v>
      </c>
      <c r="C62" s="104" t="s">
        <v>383</v>
      </c>
      <c r="D62" s="108">
        <v>44131</v>
      </c>
      <c r="E62" s="138">
        <v>0</v>
      </c>
      <c r="F62" s="138">
        <v>0</v>
      </c>
      <c r="G62" s="138">
        <v>0</v>
      </c>
      <c r="H62" s="138">
        <v>0</v>
      </c>
      <c r="I62" s="138">
        <v>0</v>
      </c>
      <c r="J62" s="138">
        <v>0</v>
      </c>
      <c r="K62" s="138">
        <v>0</v>
      </c>
      <c r="L62" s="138">
        <v>0</v>
      </c>
      <c r="M62" s="138">
        <v>0</v>
      </c>
      <c r="N62" s="138">
        <v>0</v>
      </c>
      <c r="O62" s="138">
        <v>0</v>
      </c>
      <c r="P62" s="138">
        <v>0</v>
      </c>
      <c r="Q62" s="138">
        <v>0</v>
      </c>
      <c r="R62" s="138">
        <v>0</v>
      </c>
      <c r="S62" s="138">
        <v>0</v>
      </c>
      <c r="T62" s="138">
        <v>0</v>
      </c>
      <c r="U62" s="138">
        <v>0</v>
      </c>
      <c r="V62" s="138">
        <v>0</v>
      </c>
      <c r="W62" s="138">
        <v>0</v>
      </c>
      <c r="X62" s="138">
        <v>0</v>
      </c>
      <c r="Y62" s="138">
        <v>0</v>
      </c>
      <c r="Z62" s="138">
        <v>0</v>
      </c>
      <c r="AA62" s="138">
        <v>0.5</v>
      </c>
      <c r="AB62" s="138">
        <v>0.5</v>
      </c>
      <c r="AC62" s="138">
        <v>0.5</v>
      </c>
      <c r="AD62" s="138">
        <v>0.5</v>
      </c>
      <c r="AE62" s="138">
        <v>0.5</v>
      </c>
      <c r="AF62" s="138">
        <v>0.5</v>
      </c>
      <c r="AG62" s="138">
        <v>0.8</v>
      </c>
      <c r="AH62" s="104" t="s">
        <v>415</v>
      </c>
      <c r="AJ62" s="138"/>
    </row>
    <row r="63" spans="1:36">
      <c r="A63" s="107" t="s">
        <v>394</v>
      </c>
      <c r="B63" s="141" t="s">
        <v>400</v>
      </c>
      <c r="C63" s="104" t="s">
        <v>384</v>
      </c>
      <c r="D63" s="108">
        <v>44131</v>
      </c>
      <c r="E63" s="138">
        <v>0</v>
      </c>
      <c r="F63" s="138"/>
      <c r="G63" s="138"/>
      <c r="H63" s="138"/>
      <c r="I63" s="138"/>
      <c r="J63" s="138"/>
      <c r="K63" s="138"/>
      <c r="L63" s="138">
        <v>0</v>
      </c>
      <c r="M63" s="138"/>
      <c r="N63" s="138"/>
      <c r="O63" s="176"/>
      <c r="P63" s="138"/>
      <c r="Q63" s="138"/>
      <c r="R63" s="138"/>
      <c r="S63" s="138">
        <v>0</v>
      </c>
      <c r="T63" s="138"/>
      <c r="U63" s="138"/>
      <c r="V63" s="138"/>
      <c r="W63" s="138"/>
      <c r="X63" s="138">
        <v>0</v>
      </c>
      <c r="Y63" s="138">
        <v>0</v>
      </c>
      <c r="Z63" s="138">
        <v>0</v>
      </c>
      <c r="AA63" s="138">
        <v>1</v>
      </c>
      <c r="AB63" s="138">
        <v>1</v>
      </c>
      <c r="AC63" s="138">
        <v>1</v>
      </c>
      <c r="AD63" s="138">
        <v>1</v>
      </c>
      <c r="AE63" s="138">
        <v>1</v>
      </c>
      <c r="AF63" s="138">
        <v>3</v>
      </c>
      <c r="AG63" s="138">
        <v>3</v>
      </c>
      <c r="AH63" s="104" t="s">
        <v>415</v>
      </c>
    </row>
    <row r="64" spans="1:36">
      <c r="A64" s="107" t="s">
        <v>394</v>
      </c>
      <c r="B64" s="141" t="s">
        <v>400</v>
      </c>
      <c r="C64" s="104" t="s">
        <v>385</v>
      </c>
      <c r="D64" s="108">
        <v>44131</v>
      </c>
      <c r="E64" s="138">
        <v>0</v>
      </c>
      <c r="F64" s="138"/>
      <c r="G64" s="138"/>
      <c r="H64" s="138"/>
      <c r="I64" s="138"/>
      <c r="J64" s="138"/>
      <c r="K64" s="138"/>
      <c r="L64" s="138">
        <v>0</v>
      </c>
      <c r="M64" s="138"/>
      <c r="N64" s="138"/>
      <c r="O64" s="176"/>
      <c r="P64" s="138"/>
      <c r="Q64" s="138"/>
      <c r="R64" s="138"/>
      <c r="S64" s="138">
        <v>0</v>
      </c>
      <c r="T64" s="138"/>
      <c r="U64" s="138"/>
      <c r="V64" s="138"/>
      <c r="W64" s="138"/>
      <c r="X64" s="138">
        <v>0</v>
      </c>
      <c r="Y64" s="138">
        <v>0</v>
      </c>
      <c r="Z64" s="138">
        <v>0</v>
      </c>
      <c r="AA64" s="138">
        <v>0</v>
      </c>
      <c r="AB64" s="138">
        <v>0</v>
      </c>
      <c r="AC64" s="138">
        <v>0</v>
      </c>
      <c r="AD64" s="138">
        <v>0</v>
      </c>
      <c r="AE64" s="138">
        <v>0</v>
      </c>
      <c r="AF64" s="138">
        <v>0</v>
      </c>
      <c r="AG64" s="138">
        <v>0</v>
      </c>
      <c r="AH64" s="104" t="s">
        <v>415</v>
      </c>
    </row>
    <row r="65" spans="1:36">
      <c r="A65" s="107" t="s">
        <v>401</v>
      </c>
      <c r="B65" s="141" t="s">
        <v>404</v>
      </c>
      <c r="C65" s="104" t="s">
        <v>383</v>
      </c>
      <c r="D65" s="108">
        <v>44131</v>
      </c>
      <c r="E65" s="138">
        <v>0</v>
      </c>
      <c r="F65" s="138">
        <v>0</v>
      </c>
      <c r="G65" s="138">
        <v>0</v>
      </c>
      <c r="H65" s="138">
        <v>0</v>
      </c>
      <c r="I65" s="138">
        <v>0</v>
      </c>
      <c r="J65" s="138">
        <v>0</v>
      </c>
      <c r="K65" s="138">
        <v>0</v>
      </c>
      <c r="L65" s="138">
        <v>0</v>
      </c>
      <c r="M65" s="138">
        <v>0</v>
      </c>
      <c r="N65" s="138">
        <v>0</v>
      </c>
      <c r="O65" s="138">
        <v>0</v>
      </c>
      <c r="P65" s="138">
        <v>0</v>
      </c>
      <c r="Q65" s="138">
        <v>0</v>
      </c>
      <c r="R65" s="138">
        <v>0</v>
      </c>
      <c r="S65" s="138">
        <v>0.42499999999999999</v>
      </c>
      <c r="T65" s="138">
        <v>0.42499999999999999</v>
      </c>
      <c r="U65" s="138">
        <v>0.42499999999999999</v>
      </c>
      <c r="V65" s="138">
        <v>0.42499999999999999</v>
      </c>
      <c r="W65" s="138">
        <v>0</v>
      </c>
      <c r="X65" s="138">
        <v>0</v>
      </c>
      <c r="Y65" s="138">
        <v>5.0999999999999996</v>
      </c>
      <c r="Z65" s="138">
        <v>21.675000000000001</v>
      </c>
      <c r="AA65" s="138">
        <v>34.424999999999997</v>
      </c>
      <c r="AB65" s="138">
        <v>49.725000000000001</v>
      </c>
      <c r="AC65" s="138">
        <v>68.424999999999997</v>
      </c>
      <c r="AD65" s="138">
        <v>82.875</v>
      </c>
      <c r="AE65" s="138">
        <v>85</v>
      </c>
      <c r="AF65" s="138">
        <v>85</v>
      </c>
      <c r="AG65" s="138">
        <v>85</v>
      </c>
      <c r="AH65" s="104" t="s">
        <v>476</v>
      </c>
      <c r="AJ65" s="138"/>
    </row>
    <row r="66" spans="1:36" s="104" customFormat="1">
      <c r="A66" s="107" t="s">
        <v>401</v>
      </c>
      <c r="B66" s="141" t="s">
        <v>404</v>
      </c>
      <c r="C66" s="104" t="s">
        <v>384</v>
      </c>
      <c r="D66" s="108">
        <v>44131</v>
      </c>
      <c r="E66" s="138">
        <v>0</v>
      </c>
      <c r="F66" s="138"/>
      <c r="G66" s="138"/>
      <c r="H66" s="138"/>
      <c r="I66" s="138"/>
      <c r="J66" s="138"/>
      <c r="K66" s="138"/>
      <c r="L66" s="138">
        <v>0</v>
      </c>
      <c r="M66" s="138"/>
      <c r="N66" s="138"/>
      <c r="O66" s="176"/>
      <c r="P66" s="138"/>
      <c r="Q66" s="138"/>
      <c r="R66" s="138"/>
      <c r="S66" s="138">
        <v>0.42499999999999999</v>
      </c>
      <c r="T66" s="138"/>
      <c r="U66" s="138"/>
      <c r="V66" s="138"/>
      <c r="W66" s="138"/>
      <c r="X66" s="138">
        <v>0.42499999999999999</v>
      </c>
      <c r="Y66" s="138">
        <v>5.0999999999999996</v>
      </c>
      <c r="Z66" s="138">
        <v>21.675000000000001</v>
      </c>
      <c r="AA66" s="138">
        <v>34.424999999999997</v>
      </c>
      <c r="AB66" s="138">
        <v>51.424999999999997</v>
      </c>
      <c r="AC66" s="138">
        <v>68.424999999999997</v>
      </c>
      <c r="AD66" s="138">
        <v>82.875</v>
      </c>
      <c r="AE66" s="138">
        <v>85</v>
      </c>
      <c r="AF66" s="138">
        <v>85</v>
      </c>
      <c r="AG66" s="138">
        <v>85</v>
      </c>
      <c r="AH66" s="104" t="s">
        <v>476</v>
      </c>
    </row>
    <row r="67" spans="1:36" s="104" customFormat="1">
      <c r="A67" s="107" t="s">
        <v>401</v>
      </c>
      <c r="B67" s="141" t="s">
        <v>404</v>
      </c>
      <c r="C67" s="104" t="s">
        <v>385</v>
      </c>
      <c r="D67" s="108">
        <v>44131</v>
      </c>
      <c r="E67" s="138">
        <v>0</v>
      </c>
      <c r="F67" s="138"/>
      <c r="G67" s="138"/>
      <c r="H67" s="138"/>
      <c r="I67" s="138"/>
      <c r="J67" s="138"/>
      <c r="K67" s="138"/>
      <c r="L67" s="138">
        <v>0</v>
      </c>
      <c r="M67" s="138"/>
      <c r="N67" s="138"/>
      <c r="O67" s="176"/>
      <c r="P67" s="138"/>
      <c r="Q67" s="138"/>
      <c r="R67" s="138"/>
      <c r="S67" s="138">
        <v>0</v>
      </c>
      <c r="T67" s="138"/>
      <c r="U67" s="138"/>
      <c r="V67" s="138"/>
      <c r="W67" s="138"/>
      <c r="X67" s="138">
        <v>0</v>
      </c>
      <c r="Y67" s="138">
        <v>0</v>
      </c>
      <c r="Z67" s="138">
        <v>0</v>
      </c>
      <c r="AA67" s="138">
        <v>0</v>
      </c>
      <c r="AB67" s="138">
        <v>0</v>
      </c>
      <c r="AC67" s="138">
        <v>0</v>
      </c>
      <c r="AD67" s="138">
        <v>0</v>
      </c>
      <c r="AE67" s="138">
        <v>0</v>
      </c>
      <c r="AF67" s="138">
        <v>0</v>
      </c>
      <c r="AG67" s="138">
        <v>0</v>
      </c>
      <c r="AH67" s="104" t="s">
        <v>476</v>
      </c>
    </row>
    <row r="68" spans="1:36" s="104" customFormat="1">
      <c r="A68" s="107" t="s">
        <v>401</v>
      </c>
      <c r="B68" s="141" t="s">
        <v>167</v>
      </c>
      <c r="C68" s="104" t="s">
        <v>383</v>
      </c>
      <c r="D68" s="108">
        <v>44131</v>
      </c>
      <c r="E68" s="138">
        <v>25</v>
      </c>
      <c r="F68" s="138">
        <v>25</v>
      </c>
      <c r="G68" s="138">
        <v>25</v>
      </c>
      <c r="H68" s="138">
        <v>25</v>
      </c>
      <c r="I68" s="138">
        <v>25</v>
      </c>
      <c r="J68" s="138">
        <v>25</v>
      </c>
      <c r="K68" s="138">
        <v>25</v>
      </c>
      <c r="L68" s="138">
        <v>25</v>
      </c>
      <c r="M68" s="138">
        <v>30</v>
      </c>
      <c r="N68" s="138">
        <v>30</v>
      </c>
      <c r="O68" s="138">
        <v>30</v>
      </c>
      <c r="P68" s="138">
        <v>30</v>
      </c>
      <c r="Q68" s="138">
        <v>30</v>
      </c>
      <c r="R68" s="138">
        <v>30</v>
      </c>
      <c r="S68" s="138">
        <v>35</v>
      </c>
      <c r="T68" s="138">
        <v>35</v>
      </c>
      <c r="U68" s="138">
        <v>35</v>
      </c>
      <c r="V68" s="138">
        <v>35</v>
      </c>
      <c r="W68" s="138">
        <v>35</v>
      </c>
      <c r="X68" s="138">
        <v>40</v>
      </c>
      <c r="Y68" s="138">
        <v>40</v>
      </c>
      <c r="Z68" s="138">
        <v>40</v>
      </c>
      <c r="AA68" s="138">
        <v>40</v>
      </c>
      <c r="AB68" s="138">
        <v>40</v>
      </c>
      <c r="AC68" s="138">
        <v>40</v>
      </c>
      <c r="AD68" s="138">
        <v>40</v>
      </c>
      <c r="AE68" s="138">
        <v>40</v>
      </c>
      <c r="AF68" s="138">
        <v>40</v>
      </c>
      <c r="AG68" s="138">
        <v>40</v>
      </c>
      <c r="AH68" s="104" t="s">
        <v>415</v>
      </c>
      <c r="AJ68" s="138"/>
    </row>
    <row r="69" spans="1:36">
      <c r="A69" s="107" t="s">
        <v>401</v>
      </c>
      <c r="B69" s="141" t="s">
        <v>167</v>
      </c>
      <c r="C69" s="104" t="s">
        <v>384</v>
      </c>
      <c r="D69" s="108">
        <v>44131</v>
      </c>
      <c r="E69" s="138">
        <v>25</v>
      </c>
      <c r="F69" s="138"/>
      <c r="G69" s="138"/>
      <c r="H69" s="138"/>
      <c r="I69" s="138"/>
      <c r="J69" s="138"/>
      <c r="K69" s="138"/>
      <c r="L69" s="138">
        <v>25</v>
      </c>
      <c r="M69" s="138"/>
      <c r="N69" s="138"/>
      <c r="O69" s="176"/>
      <c r="P69" s="138"/>
      <c r="Q69" s="138"/>
      <c r="R69" s="138"/>
      <c r="S69" s="138">
        <v>35</v>
      </c>
      <c r="T69" s="138"/>
      <c r="U69" s="138"/>
      <c r="V69" s="138"/>
      <c r="W69" s="138"/>
      <c r="X69" s="138">
        <v>40</v>
      </c>
      <c r="Y69" s="138">
        <v>40</v>
      </c>
      <c r="Z69" s="138">
        <v>40</v>
      </c>
      <c r="AA69" s="138">
        <v>40</v>
      </c>
      <c r="AB69" s="138">
        <v>40</v>
      </c>
      <c r="AC69" s="138">
        <v>45</v>
      </c>
      <c r="AD69" s="138">
        <v>45</v>
      </c>
      <c r="AE69" s="138">
        <v>50</v>
      </c>
      <c r="AF69" s="138">
        <v>50</v>
      </c>
      <c r="AG69" s="138">
        <v>50</v>
      </c>
      <c r="AH69" s="104" t="s">
        <v>415</v>
      </c>
    </row>
    <row r="70" spans="1:36">
      <c r="A70" s="107" t="s">
        <v>401</v>
      </c>
      <c r="B70" s="141" t="s">
        <v>167</v>
      </c>
      <c r="C70" s="104" t="s">
        <v>385</v>
      </c>
      <c r="D70" s="108">
        <v>44131</v>
      </c>
      <c r="E70" s="138">
        <v>25</v>
      </c>
      <c r="F70" s="138"/>
      <c r="G70" s="138"/>
      <c r="H70" s="138"/>
      <c r="I70" s="138"/>
      <c r="J70" s="138"/>
      <c r="K70" s="138"/>
      <c r="L70" s="138">
        <v>25</v>
      </c>
      <c r="M70" s="138"/>
      <c r="N70" s="138"/>
      <c r="O70" s="176"/>
      <c r="P70" s="138"/>
      <c r="Q70" s="138"/>
      <c r="R70" s="138"/>
      <c r="S70" s="138">
        <v>35</v>
      </c>
      <c r="T70" s="138"/>
      <c r="U70" s="138"/>
      <c r="V70" s="138"/>
      <c r="W70" s="138"/>
      <c r="X70" s="138">
        <v>35</v>
      </c>
      <c r="Y70" s="138">
        <v>35</v>
      </c>
      <c r="Z70" s="138">
        <v>35</v>
      </c>
      <c r="AA70" s="138">
        <v>35</v>
      </c>
      <c r="AB70" s="138">
        <v>35</v>
      </c>
      <c r="AC70" s="138">
        <v>35</v>
      </c>
      <c r="AD70" s="138">
        <v>35</v>
      </c>
      <c r="AE70" s="138">
        <v>35</v>
      </c>
      <c r="AF70" s="138">
        <v>35</v>
      </c>
      <c r="AG70" s="138">
        <v>35</v>
      </c>
      <c r="AH70" s="104" t="s">
        <v>415</v>
      </c>
    </row>
    <row r="71" spans="1:36">
      <c r="A71" s="107" t="s">
        <v>401</v>
      </c>
      <c r="B71" s="141" t="s">
        <v>165</v>
      </c>
      <c r="C71" s="104" t="s">
        <v>383</v>
      </c>
      <c r="D71" s="108">
        <v>44131</v>
      </c>
      <c r="E71" s="138">
        <v>0</v>
      </c>
      <c r="F71" s="138">
        <v>1</v>
      </c>
      <c r="G71" s="138">
        <v>1</v>
      </c>
      <c r="H71" s="138">
        <v>1</v>
      </c>
      <c r="I71" s="138">
        <v>1</v>
      </c>
      <c r="J71" s="138">
        <v>1</v>
      </c>
      <c r="K71" s="138">
        <v>1</v>
      </c>
      <c r="L71" s="138">
        <v>1</v>
      </c>
      <c r="M71" s="138">
        <v>1</v>
      </c>
      <c r="N71" s="138">
        <v>1</v>
      </c>
      <c r="O71" s="138">
        <v>1</v>
      </c>
      <c r="P71" s="138">
        <v>1</v>
      </c>
      <c r="Q71" s="138">
        <v>1</v>
      </c>
      <c r="R71" s="138">
        <v>1</v>
      </c>
      <c r="S71" s="138">
        <v>2</v>
      </c>
      <c r="T71" s="138">
        <v>2</v>
      </c>
      <c r="U71" s="138">
        <v>2</v>
      </c>
      <c r="V71" s="138">
        <v>2</v>
      </c>
      <c r="W71" s="138">
        <v>2</v>
      </c>
      <c r="X71" s="138">
        <v>2</v>
      </c>
      <c r="Y71" s="138">
        <v>2</v>
      </c>
      <c r="Z71" s="138">
        <v>2</v>
      </c>
      <c r="AA71" s="138">
        <v>4</v>
      </c>
      <c r="AB71" s="138">
        <v>4</v>
      </c>
      <c r="AC71" s="138">
        <v>4</v>
      </c>
      <c r="AD71" s="138">
        <v>4</v>
      </c>
      <c r="AE71" s="138">
        <v>4</v>
      </c>
      <c r="AF71" s="138">
        <v>4</v>
      </c>
      <c r="AG71" s="138">
        <v>4</v>
      </c>
      <c r="AH71" s="104" t="s">
        <v>415</v>
      </c>
      <c r="AJ71" s="138"/>
    </row>
    <row r="72" spans="1:36">
      <c r="A72" s="107" t="s">
        <v>401</v>
      </c>
      <c r="B72" s="141" t="s">
        <v>165</v>
      </c>
      <c r="C72" s="104" t="s">
        <v>384</v>
      </c>
      <c r="D72" s="108">
        <v>44131</v>
      </c>
      <c r="E72" s="138">
        <v>1</v>
      </c>
      <c r="F72" s="138"/>
      <c r="G72" s="138"/>
      <c r="H72" s="138"/>
      <c r="I72" s="138"/>
      <c r="J72" s="138"/>
      <c r="K72" s="138"/>
      <c r="L72" s="138">
        <v>4</v>
      </c>
      <c r="M72" s="138"/>
      <c r="N72" s="138"/>
      <c r="O72" s="176"/>
      <c r="P72" s="138"/>
      <c r="Q72" s="138"/>
      <c r="R72" s="138"/>
      <c r="S72" s="138">
        <v>2</v>
      </c>
      <c r="T72" s="138"/>
      <c r="U72" s="138"/>
      <c r="V72" s="138"/>
      <c r="W72" s="138"/>
      <c r="X72" s="138">
        <v>2</v>
      </c>
      <c r="Y72" s="138">
        <v>4</v>
      </c>
      <c r="Z72" s="138">
        <v>4</v>
      </c>
      <c r="AA72" s="138">
        <v>4</v>
      </c>
      <c r="AB72" s="138">
        <v>4</v>
      </c>
      <c r="AC72" s="138">
        <v>4</v>
      </c>
      <c r="AD72" s="138">
        <v>4</v>
      </c>
      <c r="AE72" s="138">
        <v>4</v>
      </c>
      <c r="AF72" s="138">
        <v>4</v>
      </c>
      <c r="AG72" s="138">
        <v>4</v>
      </c>
      <c r="AH72" s="104" t="s">
        <v>415</v>
      </c>
    </row>
    <row r="73" spans="1:36">
      <c r="A73" s="107" t="s">
        <v>401</v>
      </c>
      <c r="B73" s="141" t="s">
        <v>165</v>
      </c>
      <c r="C73" s="104" t="s">
        <v>385</v>
      </c>
      <c r="D73" s="108">
        <v>44131</v>
      </c>
      <c r="E73" s="138">
        <v>1</v>
      </c>
      <c r="F73" s="138"/>
      <c r="G73" s="138"/>
      <c r="H73" s="138"/>
      <c r="I73" s="138"/>
      <c r="J73" s="138"/>
      <c r="K73" s="138"/>
      <c r="L73" s="138">
        <v>1</v>
      </c>
      <c r="M73" s="138"/>
      <c r="N73" s="138"/>
      <c r="O73" s="176"/>
      <c r="P73" s="138"/>
      <c r="Q73" s="138"/>
      <c r="R73" s="138"/>
      <c r="S73" s="138">
        <v>2</v>
      </c>
      <c r="T73" s="138"/>
      <c r="U73" s="138"/>
      <c r="V73" s="138"/>
      <c r="W73" s="138"/>
      <c r="X73" s="138">
        <v>2</v>
      </c>
      <c r="Y73" s="138">
        <v>2</v>
      </c>
      <c r="Z73" s="138">
        <v>2</v>
      </c>
      <c r="AA73" s="138">
        <v>4</v>
      </c>
      <c r="AB73" s="138">
        <v>4</v>
      </c>
      <c r="AC73" s="138">
        <v>4</v>
      </c>
      <c r="AD73" s="138">
        <v>4</v>
      </c>
      <c r="AE73" s="138">
        <v>4</v>
      </c>
      <c r="AF73" s="138">
        <v>4</v>
      </c>
      <c r="AG73" s="138">
        <v>4</v>
      </c>
      <c r="AH73" s="104" t="s">
        <v>415</v>
      </c>
    </row>
    <row r="74" spans="1:36">
      <c r="A74" s="107" t="s">
        <v>401</v>
      </c>
      <c r="B74" s="141" t="s">
        <v>402</v>
      </c>
      <c r="C74" s="104" t="s">
        <v>383</v>
      </c>
      <c r="D74" s="108">
        <v>44131</v>
      </c>
      <c r="E74" s="138">
        <v>5</v>
      </c>
      <c r="F74" s="138">
        <v>5</v>
      </c>
      <c r="G74" s="138">
        <v>5</v>
      </c>
      <c r="H74" s="138">
        <v>5</v>
      </c>
      <c r="I74" s="138">
        <v>5</v>
      </c>
      <c r="J74" s="138">
        <v>5</v>
      </c>
      <c r="K74" s="138">
        <v>5</v>
      </c>
      <c r="L74" s="138">
        <v>5</v>
      </c>
      <c r="M74" s="138">
        <v>5</v>
      </c>
      <c r="N74" s="138">
        <v>5</v>
      </c>
      <c r="O74" s="138">
        <v>5</v>
      </c>
      <c r="P74" s="138">
        <v>5</v>
      </c>
      <c r="Q74" s="138">
        <v>5</v>
      </c>
      <c r="R74" s="138">
        <v>5</v>
      </c>
      <c r="S74" s="138">
        <v>5</v>
      </c>
      <c r="T74" s="138">
        <v>0</v>
      </c>
      <c r="U74" s="138">
        <v>0</v>
      </c>
      <c r="V74" s="138">
        <v>0</v>
      </c>
      <c r="W74" s="138">
        <v>5</v>
      </c>
      <c r="X74" s="138">
        <v>5</v>
      </c>
      <c r="Y74" s="138">
        <v>5</v>
      </c>
      <c r="Z74" s="138">
        <v>5</v>
      </c>
      <c r="AA74" s="138">
        <v>5</v>
      </c>
      <c r="AB74" s="138">
        <v>5</v>
      </c>
      <c r="AC74" s="138">
        <v>5</v>
      </c>
      <c r="AD74" s="138">
        <v>5</v>
      </c>
      <c r="AE74" s="138">
        <v>5</v>
      </c>
      <c r="AF74" s="138">
        <v>0</v>
      </c>
      <c r="AG74" s="138">
        <v>0</v>
      </c>
      <c r="AH74" s="104" t="s">
        <v>415</v>
      </c>
      <c r="AJ74" s="138"/>
    </row>
    <row r="75" spans="1:36">
      <c r="A75" s="107" t="s">
        <v>401</v>
      </c>
      <c r="B75" s="141" t="s">
        <v>402</v>
      </c>
      <c r="C75" s="104" t="s">
        <v>384</v>
      </c>
      <c r="D75" s="108">
        <v>44131</v>
      </c>
      <c r="E75" s="138">
        <v>5</v>
      </c>
      <c r="F75" s="138"/>
      <c r="G75" s="138"/>
      <c r="H75" s="138"/>
      <c r="I75" s="138"/>
      <c r="J75" s="138"/>
      <c r="K75" s="138"/>
      <c r="L75" s="138">
        <v>5</v>
      </c>
      <c r="M75" s="138"/>
      <c r="N75" s="138"/>
      <c r="O75" s="176"/>
      <c r="P75" s="138"/>
      <c r="Q75" s="138"/>
      <c r="R75" s="138"/>
      <c r="S75" s="138">
        <v>5</v>
      </c>
      <c r="T75" s="138"/>
      <c r="U75" s="138"/>
      <c r="V75" s="138"/>
      <c r="W75" s="138"/>
      <c r="X75" s="138">
        <v>5</v>
      </c>
      <c r="Y75" s="138">
        <v>5</v>
      </c>
      <c r="Z75" s="138">
        <v>5</v>
      </c>
      <c r="AA75" s="138">
        <v>5</v>
      </c>
      <c r="AB75" s="138">
        <v>5</v>
      </c>
      <c r="AC75" s="138">
        <v>5</v>
      </c>
      <c r="AD75" s="138">
        <v>5</v>
      </c>
      <c r="AE75" s="138">
        <v>5</v>
      </c>
      <c r="AF75" s="138">
        <v>5</v>
      </c>
      <c r="AG75" s="138">
        <v>5</v>
      </c>
      <c r="AH75" s="104" t="s">
        <v>415</v>
      </c>
    </row>
    <row r="76" spans="1:36">
      <c r="A76" s="107" t="s">
        <v>401</v>
      </c>
      <c r="B76" s="141" t="s">
        <v>402</v>
      </c>
      <c r="C76" s="104" t="s">
        <v>385</v>
      </c>
      <c r="D76" s="108">
        <v>44131</v>
      </c>
      <c r="E76" s="138">
        <v>5</v>
      </c>
      <c r="F76" s="138"/>
      <c r="G76" s="138"/>
      <c r="H76" s="138"/>
      <c r="I76" s="138"/>
      <c r="J76" s="138"/>
      <c r="K76" s="138"/>
      <c r="L76" s="138">
        <v>5</v>
      </c>
      <c r="M76" s="138"/>
      <c r="N76" s="138"/>
      <c r="O76" s="176"/>
      <c r="P76" s="138"/>
      <c r="Q76" s="138"/>
      <c r="R76" s="138"/>
      <c r="S76" s="138">
        <v>5</v>
      </c>
      <c r="T76" s="138"/>
      <c r="U76" s="138"/>
      <c r="V76" s="138"/>
      <c r="W76" s="138"/>
      <c r="X76" s="138">
        <v>5</v>
      </c>
      <c r="Y76" s="138">
        <v>5</v>
      </c>
      <c r="Z76" s="138">
        <v>5</v>
      </c>
      <c r="AA76" s="138">
        <v>5</v>
      </c>
      <c r="AB76" s="138">
        <v>5</v>
      </c>
      <c r="AC76" s="138">
        <v>5</v>
      </c>
      <c r="AD76" s="138">
        <v>5</v>
      </c>
      <c r="AE76" s="138">
        <v>5</v>
      </c>
      <c r="AF76" s="138">
        <v>0</v>
      </c>
      <c r="AG76" s="138">
        <v>0</v>
      </c>
      <c r="AH76" s="104" t="s">
        <v>415</v>
      </c>
    </row>
    <row r="77" spans="1:36">
      <c r="A77" s="107" t="s">
        <v>401</v>
      </c>
      <c r="B77" s="141" t="s">
        <v>463</v>
      </c>
      <c r="C77" s="104" t="s">
        <v>383</v>
      </c>
      <c r="D77" s="108">
        <v>44131</v>
      </c>
      <c r="E77" s="138">
        <v>0</v>
      </c>
      <c r="F77" s="138">
        <v>0</v>
      </c>
      <c r="G77" s="138">
        <v>0</v>
      </c>
      <c r="H77" s="138">
        <v>0</v>
      </c>
      <c r="I77" s="138">
        <v>0</v>
      </c>
      <c r="J77" s="138">
        <v>0</v>
      </c>
      <c r="K77" s="138">
        <v>0</v>
      </c>
      <c r="L77" s="138">
        <v>0</v>
      </c>
      <c r="M77" s="138">
        <v>0</v>
      </c>
      <c r="N77" s="138">
        <v>0</v>
      </c>
      <c r="O77" s="138">
        <v>0</v>
      </c>
      <c r="P77" s="138">
        <v>0</v>
      </c>
      <c r="Q77" s="138">
        <v>0</v>
      </c>
      <c r="R77" s="138">
        <v>0</v>
      </c>
      <c r="S77" s="138">
        <v>5</v>
      </c>
      <c r="T77" s="138">
        <v>0</v>
      </c>
      <c r="U77" s="138">
        <v>0</v>
      </c>
      <c r="V77" s="138">
        <v>0</v>
      </c>
      <c r="W77" s="138">
        <v>5</v>
      </c>
      <c r="X77" s="138">
        <v>5</v>
      </c>
      <c r="Y77" s="138">
        <v>5</v>
      </c>
      <c r="Z77" s="138">
        <v>5</v>
      </c>
      <c r="AA77" s="138">
        <v>0</v>
      </c>
      <c r="AB77" s="138">
        <v>0</v>
      </c>
      <c r="AC77" s="138">
        <v>0</v>
      </c>
      <c r="AD77" s="138">
        <v>0</v>
      </c>
      <c r="AE77" s="138">
        <v>0</v>
      </c>
      <c r="AF77" s="138">
        <v>0</v>
      </c>
      <c r="AG77" s="138">
        <v>0</v>
      </c>
      <c r="AH77" s="104" t="s">
        <v>415</v>
      </c>
      <c r="AJ77" s="138"/>
    </row>
    <row r="78" spans="1:36">
      <c r="A78" s="107" t="s">
        <v>401</v>
      </c>
      <c r="B78" s="141" t="s">
        <v>463</v>
      </c>
      <c r="C78" s="104" t="s">
        <v>384</v>
      </c>
      <c r="D78" s="108">
        <v>44131</v>
      </c>
      <c r="E78" s="138">
        <v>0</v>
      </c>
      <c r="F78" s="138"/>
      <c r="G78" s="138"/>
      <c r="H78" s="138"/>
      <c r="I78" s="138"/>
      <c r="J78" s="138"/>
      <c r="K78" s="138"/>
      <c r="L78" s="138">
        <v>0</v>
      </c>
      <c r="M78" s="138"/>
      <c r="N78" s="138"/>
      <c r="O78" s="176"/>
      <c r="P78" s="138"/>
      <c r="Q78" s="138"/>
      <c r="R78" s="138"/>
      <c r="S78" s="138">
        <v>5</v>
      </c>
      <c r="T78" s="138"/>
      <c r="U78" s="138"/>
      <c r="V78" s="138"/>
      <c r="W78" s="138"/>
      <c r="X78" s="138">
        <v>5</v>
      </c>
      <c r="Y78" s="138">
        <v>5</v>
      </c>
      <c r="Z78" s="138">
        <v>5</v>
      </c>
      <c r="AA78" s="138">
        <v>0</v>
      </c>
      <c r="AB78" s="138">
        <v>0</v>
      </c>
      <c r="AC78" s="138">
        <v>0</v>
      </c>
      <c r="AD78" s="138">
        <v>0</v>
      </c>
      <c r="AE78" s="138">
        <v>0</v>
      </c>
      <c r="AF78" s="138">
        <v>0</v>
      </c>
      <c r="AG78" s="138">
        <v>0</v>
      </c>
      <c r="AH78" s="104" t="s">
        <v>415</v>
      </c>
    </row>
    <row r="79" spans="1:36">
      <c r="A79" s="107" t="s">
        <v>401</v>
      </c>
      <c r="B79" s="141" t="s">
        <v>463</v>
      </c>
      <c r="C79" s="104" t="s">
        <v>385</v>
      </c>
      <c r="D79" s="108">
        <v>44131</v>
      </c>
      <c r="E79" s="138">
        <v>0</v>
      </c>
      <c r="F79" s="138"/>
      <c r="G79" s="138"/>
      <c r="H79" s="138"/>
      <c r="I79" s="138"/>
      <c r="J79" s="138"/>
      <c r="K79" s="138"/>
      <c r="L79" s="138">
        <v>0</v>
      </c>
      <c r="M79" s="138"/>
      <c r="N79" s="138"/>
      <c r="O79" s="176"/>
      <c r="P79" s="138"/>
      <c r="Q79" s="138"/>
      <c r="R79" s="138"/>
      <c r="S79" s="138">
        <v>5</v>
      </c>
      <c r="T79" s="138"/>
      <c r="U79" s="138"/>
      <c r="V79" s="138"/>
      <c r="W79" s="138"/>
      <c r="X79" s="138">
        <v>5</v>
      </c>
      <c r="Y79" s="138">
        <v>5</v>
      </c>
      <c r="Z79" s="138">
        <v>5</v>
      </c>
      <c r="AA79" s="138">
        <v>0</v>
      </c>
      <c r="AB79" s="138">
        <v>0</v>
      </c>
      <c r="AC79" s="138">
        <v>0</v>
      </c>
      <c r="AD79" s="138">
        <v>0</v>
      </c>
      <c r="AE79" s="138">
        <v>0</v>
      </c>
      <c r="AF79" s="138">
        <v>0</v>
      </c>
      <c r="AG79" s="138">
        <v>0</v>
      </c>
      <c r="AH79" s="104" t="s">
        <v>415</v>
      </c>
    </row>
    <row r="80" spans="1:36">
      <c r="A80" s="107" t="s">
        <v>401</v>
      </c>
      <c r="B80" s="141" t="s">
        <v>166</v>
      </c>
      <c r="C80" s="104" t="s">
        <v>383</v>
      </c>
      <c r="D80" s="108">
        <v>44131</v>
      </c>
      <c r="E80" s="138">
        <v>3</v>
      </c>
      <c r="F80" s="138">
        <v>3</v>
      </c>
      <c r="G80" s="138">
        <v>3</v>
      </c>
      <c r="H80" s="138">
        <v>3</v>
      </c>
      <c r="I80" s="138">
        <v>3</v>
      </c>
      <c r="J80" s="138">
        <v>3</v>
      </c>
      <c r="K80" s="138">
        <v>3</v>
      </c>
      <c r="L80" s="138">
        <v>3</v>
      </c>
      <c r="M80" s="138">
        <v>3</v>
      </c>
      <c r="N80" s="138">
        <v>3</v>
      </c>
      <c r="O80" s="138">
        <v>3</v>
      </c>
      <c r="P80" s="138">
        <v>3</v>
      </c>
      <c r="Q80" s="138">
        <v>3</v>
      </c>
      <c r="R80" s="138">
        <v>3</v>
      </c>
      <c r="S80" s="138">
        <v>7</v>
      </c>
      <c r="T80" s="138">
        <v>7</v>
      </c>
      <c r="U80" s="138">
        <v>7</v>
      </c>
      <c r="V80" s="138">
        <v>7</v>
      </c>
      <c r="W80" s="138">
        <v>7</v>
      </c>
      <c r="X80" s="138">
        <v>7</v>
      </c>
      <c r="Y80" s="138">
        <v>7</v>
      </c>
      <c r="Z80" s="138">
        <v>0</v>
      </c>
      <c r="AA80" s="138">
        <v>0</v>
      </c>
      <c r="AB80" s="138">
        <v>0</v>
      </c>
      <c r="AC80" s="138">
        <v>0</v>
      </c>
      <c r="AD80" s="138">
        <v>0</v>
      </c>
      <c r="AE80" s="138">
        <v>0</v>
      </c>
      <c r="AF80" s="138">
        <v>0</v>
      </c>
      <c r="AG80" s="138">
        <v>0</v>
      </c>
      <c r="AH80" s="104" t="s">
        <v>415</v>
      </c>
      <c r="AJ80" s="138"/>
    </row>
    <row r="81" spans="1:36">
      <c r="A81" s="107" t="s">
        <v>401</v>
      </c>
      <c r="B81" s="141" t="s">
        <v>166</v>
      </c>
      <c r="C81" s="104" t="s">
        <v>384</v>
      </c>
      <c r="D81" s="108">
        <v>44131</v>
      </c>
      <c r="E81" s="138">
        <v>3</v>
      </c>
      <c r="F81" s="138"/>
      <c r="G81" s="138"/>
      <c r="H81" s="138"/>
      <c r="I81" s="138"/>
      <c r="J81" s="138"/>
      <c r="K81" s="138"/>
      <c r="L81" s="138">
        <v>3</v>
      </c>
      <c r="M81" s="138"/>
      <c r="N81" s="138"/>
      <c r="O81" s="176"/>
      <c r="P81" s="138"/>
      <c r="Q81" s="138"/>
      <c r="R81" s="138"/>
      <c r="S81" s="138">
        <v>7</v>
      </c>
      <c r="T81" s="138"/>
      <c r="U81" s="138"/>
      <c r="V81" s="138"/>
      <c r="W81" s="138"/>
      <c r="X81" s="138">
        <v>7</v>
      </c>
      <c r="Y81" s="138">
        <v>7</v>
      </c>
      <c r="Z81" s="138">
        <v>7</v>
      </c>
      <c r="AA81" s="138">
        <v>7</v>
      </c>
      <c r="AB81" s="138">
        <v>7</v>
      </c>
      <c r="AC81" s="138">
        <v>7</v>
      </c>
      <c r="AD81" s="138">
        <v>7</v>
      </c>
      <c r="AE81" s="138">
        <v>7</v>
      </c>
      <c r="AF81" s="138">
        <v>7</v>
      </c>
      <c r="AG81" s="138">
        <v>7</v>
      </c>
      <c r="AH81" s="104" t="s">
        <v>415</v>
      </c>
    </row>
    <row r="82" spans="1:36">
      <c r="A82" s="107" t="s">
        <v>401</v>
      </c>
      <c r="B82" s="141" t="s">
        <v>166</v>
      </c>
      <c r="C82" s="104" t="s">
        <v>385</v>
      </c>
      <c r="D82" s="108">
        <v>44131</v>
      </c>
      <c r="E82" s="138">
        <v>3</v>
      </c>
      <c r="F82" s="138"/>
      <c r="G82" s="138"/>
      <c r="H82" s="138"/>
      <c r="I82" s="138"/>
      <c r="J82" s="138"/>
      <c r="K82" s="138"/>
      <c r="L82" s="138">
        <v>3</v>
      </c>
      <c r="M82" s="138"/>
      <c r="N82" s="138"/>
      <c r="O82" s="176"/>
      <c r="P82" s="138"/>
      <c r="Q82" s="138"/>
      <c r="R82" s="138"/>
      <c r="S82" s="138">
        <v>7</v>
      </c>
      <c r="T82" s="138"/>
      <c r="U82" s="138"/>
      <c r="V82" s="138"/>
      <c r="W82" s="138"/>
      <c r="X82" s="138">
        <v>7</v>
      </c>
      <c r="Y82" s="138">
        <v>7</v>
      </c>
      <c r="Z82" s="138">
        <v>0</v>
      </c>
      <c r="AA82" s="138">
        <v>0</v>
      </c>
      <c r="AB82" s="138">
        <v>0</v>
      </c>
      <c r="AC82" s="138">
        <v>0</v>
      </c>
      <c r="AD82" s="138">
        <v>0</v>
      </c>
      <c r="AE82" s="138">
        <v>0</v>
      </c>
      <c r="AF82" s="138">
        <v>0</v>
      </c>
      <c r="AG82" s="138">
        <v>0</v>
      </c>
      <c r="AH82" s="104" t="s">
        <v>415</v>
      </c>
    </row>
    <row r="83" spans="1:36">
      <c r="A83" s="107" t="s">
        <v>401</v>
      </c>
      <c r="B83" s="141" t="s">
        <v>168</v>
      </c>
      <c r="C83" s="104" t="s">
        <v>383</v>
      </c>
      <c r="D83" s="108">
        <v>44131</v>
      </c>
      <c r="E83" s="138">
        <v>0</v>
      </c>
      <c r="F83" s="138">
        <v>0</v>
      </c>
      <c r="G83" s="138">
        <v>0</v>
      </c>
      <c r="H83" s="138">
        <v>0</v>
      </c>
      <c r="I83" s="138">
        <v>0</v>
      </c>
      <c r="J83" s="138">
        <v>0</v>
      </c>
      <c r="K83" s="138">
        <v>0</v>
      </c>
      <c r="L83" s="138">
        <v>0</v>
      </c>
      <c r="M83" s="138">
        <v>0</v>
      </c>
      <c r="N83" s="138">
        <v>0</v>
      </c>
      <c r="O83" s="138">
        <v>0</v>
      </c>
      <c r="P83" s="138">
        <v>0</v>
      </c>
      <c r="Q83" s="138">
        <v>0</v>
      </c>
      <c r="R83" s="138">
        <v>0</v>
      </c>
      <c r="S83" s="138">
        <v>0</v>
      </c>
      <c r="T83" s="138">
        <v>0</v>
      </c>
      <c r="U83" s="138">
        <v>0</v>
      </c>
      <c r="V83" s="138">
        <v>0</v>
      </c>
      <c r="W83" s="138">
        <v>0</v>
      </c>
      <c r="X83" s="138">
        <v>0</v>
      </c>
      <c r="Y83" s="138">
        <v>0</v>
      </c>
      <c r="Z83" s="138">
        <v>0</v>
      </c>
      <c r="AA83" s="138">
        <v>0</v>
      </c>
      <c r="AB83" s="138">
        <v>0</v>
      </c>
      <c r="AC83" s="138">
        <v>0</v>
      </c>
      <c r="AD83" s="138">
        <v>0</v>
      </c>
      <c r="AE83" s="138">
        <v>0</v>
      </c>
      <c r="AF83" s="138">
        <v>0</v>
      </c>
      <c r="AG83" s="138">
        <v>1</v>
      </c>
      <c r="AH83" s="104" t="s">
        <v>415</v>
      </c>
      <c r="AJ83" s="138"/>
    </row>
    <row r="84" spans="1:36">
      <c r="A84" s="107" t="s">
        <v>401</v>
      </c>
      <c r="B84" s="141" t="s">
        <v>168</v>
      </c>
      <c r="C84" s="104" t="s">
        <v>384</v>
      </c>
      <c r="D84" s="108">
        <v>44131</v>
      </c>
      <c r="E84" s="138">
        <v>0</v>
      </c>
      <c r="F84" s="138"/>
      <c r="G84" s="138"/>
      <c r="H84" s="138"/>
      <c r="I84" s="138"/>
      <c r="J84" s="138"/>
      <c r="K84" s="138"/>
      <c r="L84" s="138">
        <v>0</v>
      </c>
      <c r="M84" s="138"/>
      <c r="N84" s="138"/>
      <c r="O84" s="176"/>
      <c r="P84" s="138"/>
      <c r="Q84" s="138"/>
      <c r="R84" s="138"/>
      <c r="S84" s="138">
        <v>0</v>
      </c>
      <c r="T84" s="138"/>
      <c r="U84" s="138"/>
      <c r="V84" s="138"/>
      <c r="W84" s="138"/>
      <c r="X84" s="138">
        <v>0</v>
      </c>
      <c r="Y84" s="138">
        <v>0</v>
      </c>
      <c r="Z84" s="138">
        <v>0</v>
      </c>
      <c r="AA84" s="138">
        <v>0</v>
      </c>
      <c r="AB84" s="138">
        <v>0</v>
      </c>
      <c r="AC84" s="138">
        <v>0</v>
      </c>
      <c r="AD84" s="138">
        <v>0</v>
      </c>
      <c r="AE84" s="138">
        <v>1</v>
      </c>
      <c r="AF84" s="138">
        <v>2</v>
      </c>
      <c r="AG84" s="138">
        <v>3</v>
      </c>
      <c r="AH84" s="104" t="s">
        <v>415</v>
      </c>
    </row>
    <row r="85" spans="1:36">
      <c r="A85" s="107" t="s">
        <v>401</v>
      </c>
      <c r="B85" s="141" t="s">
        <v>168</v>
      </c>
      <c r="C85" s="104" t="s">
        <v>385</v>
      </c>
      <c r="D85" s="108">
        <v>44131</v>
      </c>
      <c r="E85" s="138">
        <v>0</v>
      </c>
      <c r="F85" s="138"/>
      <c r="G85" s="138"/>
      <c r="H85" s="138"/>
      <c r="I85" s="138"/>
      <c r="J85" s="138"/>
      <c r="K85" s="138"/>
      <c r="L85" s="138">
        <v>0</v>
      </c>
      <c r="M85" s="138"/>
      <c r="N85" s="138"/>
      <c r="O85" s="176"/>
      <c r="P85" s="138"/>
      <c r="Q85" s="138"/>
      <c r="R85" s="138"/>
      <c r="S85" s="138">
        <v>0</v>
      </c>
      <c r="T85" s="138"/>
      <c r="U85" s="138"/>
      <c r="V85" s="138"/>
      <c r="W85" s="138"/>
      <c r="X85" s="138">
        <v>0</v>
      </c>
      <c r="Y85" s="138">
        <v>0</v>
      </c>
      <c r="Z85" s="138">
        <v>0</v>
      </c>
      <c r="AA85" s="138">
        <v>0</v>
      </c>
      <c r="AB85" s="138">
        <v>0</v>
      </c>
      <c r="AC85" s="138">
        <v>0</v>
      </c>
      <c r="AD85" s="138">
        <v>0</v>
      </c>
      <c r="AE85" s="138">
        <v>0</v>
      </c>
      <c r="AF85" s="138">
        <v>0</v>
      </c>
      <c r="AG85" s="138">
        <v>0</v>
      </c>
      <c r="AH85" s="104" t="s">
        <v>415</v>
      </c>
    </row>
    <row r="86" spans="1:36">
      <c r="A86" s="107" t="s">
        <v>401</v>
      </c>
      <c r="B86" s="141" t="s">
        <v>170</v>
      </c>
      <c r="C86" s="104" t="s">
        <v>383</v>
      </c>
      <c r="D86" s="108">
        <v>44131</v>
      </c>
      <c r="E86" s="138">
        <v>0</v>
      </c>
      <c r="F86" s="138">
        <v>0</v>
      </c>
      <c r="G86" s="138">
        <v>0</v>
      </c>
      <c r="H86" s="138">
        <v>0</v>
      </c>
      <c r="I86" s="138">
        <v>0</v>
      </c>
      <c r="J86" s="138">
        <v>0</v>
      </c>
      <c r="K86" s="138">
        <v>0</v>
      </c>
      <c r="L86" s="138">
        <v>0</v>
      </c>
      <c r="M86" s="138">
        <v>0</v>
      </c>
      <c r="N86" s="138">
        <v>0</v>
      </c>
      <c r="O86" s="138">
        <v>0</v>
      </c>
      <c r="P86" s="138">
        <v>0</v>
      </c>
      <c r="Q86" s="138">
        <v>0</v>
      </c>
      <c r="R86" s="138">
        <v>0</v>
      </c>
      <c r="S86" s="138">
        <v>0</v>
      </c>
      <c r="T86" s="138">
        <v>0</v>
      </c>
      <c r="U86" s="138">
        <v>0</v>
      </c>
      <c r="V86" s="138">
        <v>0</v>
      </c>
      <c r="W86" s="138">
        <v>0</v>
      </c>
      <c r="X86" s="138">
        <v>0</v>
      </c>
      <c r="Y86" s="138">
        <v>0</v>
      </c>
      <c r="Z86" s="138">
        <v>0</v>
      </c>
      <c r="AA86" s="138">
        <v>0</v>
      </c>
      <c r="AB86" s="138">
        <v>0</v>
      </c>
      <c r="AC86" s="138">
        <v>1</v>
      </c>
      <c r="AD86" s="138">
        <v>4</v>
      </c>
      <c r="AE86" s="138">
        <v>8</v>
      </c>
      <c r="AF86" s="138">
        <v>12</v>
      </c>
      <c r="AG86" s="138">
        <v>16</v>
      </c>
      <c r="AH86" s="104" t="s">
        <v>415</v>
      </c>
      <c r="AJ86" s="138"/>
    </row>
    <row r="87" spans="1:36">
      <c r="A87" s="107" t="s">
        <v>401</v>
      </c>
      <c r="B87" s="141" t="s">
        <v>170</v>
      </c>
      <c r="C87" s="104" t="s">
        <v>384</v>
      </c>
      <c r="D87" s="108">
        <v>44131</v>
      </c>
      <c r="E87" s="138">
        <v>0</v>
      </c>
      <c r="F87" s="138"/>
      <c r="G87" s="138"/>
      <c r="H87" s="138"/>
      <c r="I87" s="138"/>
      <c r="J87" s="138"/>
      <c r="K87" s="138"/>
      <c r="L87" s="138">
        <v>0</v>
      </c>
      <c r="M87" s="138"/>
      <c r="N87" s="138"/>
      <c r="O87" s="176"/>
      <c r="P87" s="138"/>
      <c r="Q87" s="138"/>
      <c r="R87" s="138"/>
      <c r="S87" s="138">
        <v>0</v>
      </c>
      <c r="T87" s="138"/>
      <c r="U87" s="138"/>
      <c r="V87" s="138"/>
      <c r="W87" s="138"/>
      <c r="X87" s="138">
        <v>0</v>
      </c>
      <c r="Y87" s="138">
        <v>0</v>
      </c>
      <c r="Z87" s="138">
        <v>0</v>
      </c>
      <c r="AA87" s="138">
        <v>0</v>
      </c>
      <c r="AB87" s="138">
        <v>0</v>
      </c>
      <c r="AC87" s="138">
        <v>1</v>
      </c>
      <c r="AD87" s="138">
        <v>4</v>
      </c>
      <c r="AE87" s="138">
        <v>10</v>
      </c>
      <c r="AF87" s="138">
        <v>18</v>
      </c>
      <c r="AG87" s="138">
        <v>24</v>
      </c>
      <c r="AH87" s="104" t="s">
        <v>415</v>
      </c>
    </row>
    <row r="88" spans="1:36">
      <c r="A88" s="107" t="s">
        <v>401</v>
      </c>
      <c r="B88" s="141" t="s">
        <v>170</v>
      </c>
      <c r="C88" s="104" t="s">
        <v>385</v>
      </c>
      <c r="D88" s="108">
        <v>44131</v>
      </c>
      <c r="E88" s="138">
        <v>0</v>
      </c>
      <c r="F88" s="138"/>
      <c r="G88" s="138"/>
      <c r="H88" s="138"/>
      <c r="I88" s="138"/>
      <c r="J88" s="138"/>
      <c r="K88" s="138"/>
      <c r="L88" s="138">
        <v>0</v>
      </c>
      <c r="M88" s="138"/>
      <c r="N88" s="138"/>
      <c r="O88" s="176"/>
      <c r="P88" s="138"/>
      <c r="Q88" s="138"/>
      <c r="R88" s="138"/>
      <c r="S88" s="138">
        <v>0</v>
      </c>
      <c r="T88" s="138"/>
      <c r="U88" s="138"/>
      <c r="V88" s="138"/>
      <c r="W88" s="138"/>
      <c r="X88" s="138">
        <v>0</v>
      </c>
      <c r="Y88" s="138">
        <v>0</v>
      </c>
      <c r="Z88" s="138">
        <v>0</v>
      </c>
      <c r="AA88" s="138">
        <v>0</v>
      </c>
      <c r="AB88" s="138">
        <v>0</v>
      </c>
      <c r="AC88" s="138">
        <v>0</v>
      </c>
      <c r="AD88" s="138">
        <v>0</v>
      </c>
      <c r="AE88" s="138">
        <v>0</v>
      </c>
      <c r="AF88" s="138">
        <v>0</v>
      </c>
      <c r="AG88" s="138">
        <v>0</v>
      </c>
      <c r="AH88" s="104" t="s">
        <v>415</v>
      </c>
    </row>
    <row r="89" spans="1:36">
      <c r="A89" s="107" t="s">
        <v>401</v>
      </c>
      <c r="B89" s="141" t="s">
        <v>403</v>
      </c>
      <c r="C89" s="104" t="s">
        <v>383</v>
      </c>
      <c r="D89" s="108">
        <v>44131</v>
      </c>
      <c r="E89" s="138">
        <v>0</v>
      </c>
      <c r="F89" s="138">
        <v>0</v>
      </c>
      <c r="G89" s="138">
        <v>0</v>
      </c>
      <c r="H89" s="138">
        <v>0</v>
      </c>
      <c r="I89" s="138">
        <v>0</v>
      </c>
      <c r="J89" s="138">
        <v>0</v>
      </c>
      <c r="K89" s="138">
        <v>0</v>
      </c>
      <c r="L89" s="138">
        <v>0</v>
      </c>
      <c r="M89" s="138">
        <v>0</v>
      </c>
      <c r="N89" s="138">
        <v>0</v>
      </c>
      <c r="O89" s="138">
        <v>0</v>
      </c>
      <c r="P89" s="138">
        <v>0</v>
      </c>
      <c r="Q89" s="138">
        <v>0</v>
      </c>
      <c r="R89" s="138">
        <v>0</v>
      </c>
      <c r="S89" s="138">
        <v>0</v>
      </c>
      <c r="T89" s="138">
        <v>0</v>
      </c>
      <c r="U89" s="138">
        <v>0</v>
      </c>
      <c r="V89" s="138">
        <v>0</v>
      </c>
      <c r="W89" s="138">
        <v>0</v>
      </c>
      <c r="X89" s="138">
        <v>0</v>
      </c>
      <c r="Y89" s="138">
        <v>0</v>
      </c>
      <c r="Z89" s="138">
        <v>0</v>
      </c>
      <c r="AA89" s="138">
        <v>0</v>
      </c>
      <c r="AB89" s="138">
        <v>0</v>
      </c>
      <c r="AC89" s="138">
        <v>0</v>
      </c>
      <c r="AD89" s="138">
        <v>0</v>
      </c>
      <c r="AE89" s="138">
        <v>12.5</v>
      </c>
      <c r="AF89" s="138">
        <v>12.5</v>
      </c>
      <c r="AG89" s="138">
        <v>12.5</v>
      </c>
      <c r="AH89" s="104" t="s">
        <v>415</v>
      </c>
      <c r="AJ89" s="138"/>
    </row>
    <row r="90" spans="1:36">
      <c r="A90" s="107" t="s">
        <v>401</v>
      </c>
      <c r="B90" s="141" t="s">
        <v>403</v>
      </c>
      <c r="C90" s="104" t="s">
        <v>384</v>
      </c>
      <c r="D90" s="108">
        <v>44131</v>
      </c>
      <c r="E90" s="138">
        <v>0</v>
      </c>
      <c r="F90" s="138"/>
      <c r="G90" s="138"/>
      <c r="H90" s="138"/>
      <c r="I90" s="138"/>
      <c r="J90" s="138"/>
      <c r="K90" s="138"/>
      <c r="L90" s="138">
        <v>0</v>
      </c>
      <c r="M90" s="138"/>
      <c r="N90" s="138"/>
      <c r="O90" s="176"/>
      <c r="P90" s="138"/>
      <c r="Q90" s="138"/>
      <c r="R90" s="138"/>
      <c r="S90" s="138">
        <v>0</v>
      </c>
      <c r="T90" s="138"/>
      <c r="U90" s="138"/>
      <c r="V90" s="138"/>
      <c r="W90" s="138"/>
      <c r="X90" s="138">
        <v>0</v>
      </c>
      <c r="Y90" s="138">
        <v>0</v>
      </c>
      <c r="Z90" s="138">
        <v>0</v>
      </c>
      <c r="AA90" s="138">
        <v>0</v>
      </c>
      <c r="AB90" s="138">
        <v>0</v>
      </c>
      <c r="AC90" s="138">
        <v>12.5</v>
      </c>
      <c r="AD90" s="138">
        <v>12.5</v>
      </c>
      <c r="AE90" s="138">
        <v>25</v>
      </c>
      <c r="AF90" s="138">
        <v>25</v>
      </c>
      <c r="AG90" s="138">
        <v>37.5</v>
      </c>
      <c r="AH90" s="104" t="s">
        <v>415</v>
      </c>
    </row>
    <row r="91" spans="1:36">
      <c r="A91" s="107" t="s">
        <v>401</v>
      </c>
      <c r="B91" s="141" t="s">
        <v>403</v>
      </c>
      <c r="C91" s="104" t="s">
        <v>385</v>
      </c>
      <c r="D91" s="108">
        <v>44131</v>
      </c>
      <c r="E91" s="138">
        <v>0</v>
      </c>
      <c r="F91" s="138"/>
      <c r="G91" s="138"/>
      <c r="H91" s="138"/>
      <c r="I91" s="138"/>
      <c r="J91" s="138"/>
      <c r="K91" s="138"/>
      <c r="L91" s="138">
        <v>0</v>
      </c>
      <c r="M91" s="138"/>
      <c r="N91" s="138"/>
      <c r="O91" s="176"/>
      <c r="P91" s="138"/>
      <c r="Q91" s="138"/>
      <c r="R91" s="138"/>
      <c r="S91" s="138">
        <v>0</v>
      </c>
      <c r="T91" s="138"/>
      <c r="U91" s="138"/>
      <c r="V91" s="138"/>
      <c r="W91" s="138"/>
      <c r="X91" s="138">
        <v>0</v>
      </c>
      <c r="Y91" s="138">
        <v>0</v>
      </c>
      <c r="Z91" s="138">
        <v>0</v>
      </c>
      <c r="AA91" s="138">
        <v>0</v>
      </c>
      <c r="AB91" s="138">
        <v>0</v>
      </c>
      <c r="AC91" s="138">
        <v>0</v>
      </c>
      <c r="AD91" s="138">
        <v>0</v>
      </c>
      <c r="AE91" s="138">
        <v>0</v>
      </c>
      <c r="AF91" s="138">
        <v>0</v>
      </c>
      <c r="AG91" s="138">
        <v>0</v>
      </c>
      <c r="AH91" s="104" t="s">
        <v>415</v>
      </c>
    </row>
    <row r="92" spans="1:36">
      <c r="A92" s="107" t="s">
        <v>405</v>
      </c>
      <c r="B92" s="141" t="s">
        <v>406</v>
      </c>
      <c r="C92" s="104" t="s">
        <v>383</v>
      </c>
      <c r="D92" s="108">
        <v>44131</v>
      </c>
      <c r="E92" s="138">
        <v>5</v>
      </c>
      <c r="F92" s="138">
        <v>5</v>
      </c>
      <c r="G92" s="138">
        <v>5</v>
      </c>
      <c r="H92" s="138">
        <v>5</v>
      </c>
      <c r="I92" s="138">
        <v>5</v>
      </c>
      <c r="J92" s="138">
        <v>5</v>
      </c>
      <c r="K92" s="138">
        <v>5</v>
      </c>
      <c r="L92" s="138">
        <v>5</v>
      </c>
      <c r="M92" s="138">
        <v>5</v>
      </c>
      <c r="N92" s="138">
        <v>5</v>
      </c>
      <c r="O92" s="138">
        <v>5</v>
      </c>
      <c r="P92" s="138">
        <v>5</v>
      </c>
      <c r="Q92" s="138">
        <v>5</v>
      </c>
      <c r="R92" s="138">
        <v>5</v>
      </c>
      <c r="S92" s="138">
        <v>6</v>
      </c>
      <c r="T92" s="138">
        <v>6</v>
      </c>
      <c r="U92" s="138">
        <v>6</v>
      </c>
      <c r="V92" s="138">
        <v>6</v>
      </c>
      <c r="W92" s="138">
        <v>6</v>
      </c>
      <c r="X92" s="138">
        <v>6</v>
      </c>
      <c r="Y92" s="138">
        <v>5</v>
      </c>
      <c r="Z92" s="138">
        <v>5</v>
      </c>
      <c r="AA92" s="138">
        <v>5</v>
      </c>
      <c r="AB92" s="138">
        <v>5</v>
      </c>
      <c r="AC92" s="138">
        <v>5</v>
      </c>
      <c r="AD92" s="138">
        <v>0</v>
      </c>
      <c r="AE92" s="138">
        <v>0</v>
      </c>
      <c r="AF92" s="138">
        <v>0</v>
      </c>
      <c r="AG92" s="138">
        <v>0</v>
      </c>
      <c r="AH92" s="104" t="s">
        <v>415</v>
      </c>
      <c r="AJ92" s="138"/>
    </row>
    <row r="93" spans="1:36">
      <c r="A93" s="107" t="s">
        <v>405</v>
      </c>
      <c r="B93" s="141" t="s">
        <v>406</v>
      </c>
      <c r="C93" s="104" t="s">
        <v>384</v>
      </c>
      <c r="D93" s="108">
        <v>44131</v>
      </c>
      <c r="E93" s="138">
        <v>5</v>
      </c>
      <c r="F93" s="138"/>
      <c r="G93" s="138"/>
      <c r="H93" s="138"/>
      <c r="I93" s="138"/>
      <c r="J93" s="138"/>
      <c r="K93" s="138"/>
      <c r="L93" s="138">
        <v>5</v>
      </c>
      <c r="M93" s="138"/>
      <c r="N93" s="138"/>
      <c r="O93" s="176"/>
      <c r="P93" s="138"/>
      <c r="Q93" s="138"/>
      <c r="R93" s="138"/>
      <c r="S93" s="138">
        <v>6</v>
      </c>
      <c r="T93" s="138"/>
      <c r="U93" s="138"/>
      <c r="V93" s="138"/>
      <c r="W93" s="138"/>
      <c r="X93" s="138">
        <v>6</v>
      </c>
      <c r="Y93" s="138">
        <v>6</v>
      </c>
      <c r="Z93" s="138">
        <v>6</v>
      </c>
      <c r="AA93" s="138">
        <v>6</v>
      </c>
      <c r="AB93" s="138">
        <v>6</v>
      </c>
      <c r="AC93" s="138">
        <v>6</v>
      </c>
      <c r="AD93" s="138">
        <v>0</v>
      </c>
      <c r="AE93" s="138">
        <v>0</v>
      </c>
      <c r="AF93" s="138">
        <v>0</v>
      </c>
      <c r="AG93" s="138">
        <v>0</v>
      </c>
      <c r="AH93" s="104" t="s">
        <v>415</v>
      </c>
    </row>
    <row r="94" spans="1:36">
      <c r="A94" s="107" t="s">
        <v>405</v>
      </c>
      <c r="B94" s="141" t="s">
        <v>406</v>
      </c>
      <c r="C94" s="104" t="s">
        <v>385</v>
      </c>
      <c r="D94" s="108">
        <v>44131</v>
      </c>
      <c r="E94" s="138">
        <v>5</v>
      </c>
      <c r="F94" s="138"/>
      <c r="G94" s="138"/>
      <c r="H94" s="138"/>
      <c r="I94" s="138"/>
      <c r="J94" s="138"/>
      <c r="K94" s="138"/>
      <c r="L94" s="138">
        <v>3</v>
      </c>
      <c r="M94" s="138"/>
      <c r="N94" s="138"/>
      <c r="O94" s="176"/>
      <c r="P94" s="138"/>
      <c r="Q94" s="138"/>
      <c r="R94" s="138"/>
      <c r="S94" s="138">
        <v>6</v>
      </c>
      <c r="T94" s="138"/>
      <c r="U94" s="138"/>
      <c r="V94" s="138"/>
      <c r="W94" s="138"/>
      <c r="X94" s="138">
        <v>6</v>
      </c>
      <c r="Y94" s="138">
        <v>5</v>
      </c>
      <c r="Z94" s="138">
        <v>5</v>
      </c>
      <c r="AA94" s="138">
        <v>5</v>
      </c>
      <c r="AB94" s="138">
        <v>5</v>
      </c>
      <c r="AC94" s="138">
        <v>5</v>
      </c>
      <c r="AD94" s="138">
        <v>0</v>
      </c>
      <c r="AE94" s="138">
        <v>0</v>
      </c>
      <c r="AF94" s="138">
        <v>0</v>
      </c>
      <c r="AG94" s="138">
        <v>0</v>
      </c>
      <c r="AH94" s="104" t="s">
        <v>415</v>
      </c>
    </row>
    <row r="95" spans="1:36">
      <c r="A95" s="107" t="s">
        <v>405</v>
      </c>
      <c r="B95" s="141" t="s">
        <v>407</v>
      </c>
      <c r="C95" s="104" t="s">
        <v>383</v>
      </c>
      <c r="D95" s="108">
        <v>44131</v>
      </c>
      <c r="E95" s="138">
        <v>1</v>
      </c>
      <c r="F95" s="138">
        <v>1</v>
      </c>
      <c r="G95" s="138">
        <v>1</v>
      </c>
      <c r="H95" s="138">
        <v>1</v>
      </c>
      <c r="I95" s="138">
        <v>1</v>
      </c>
      <c r="J95" s="138">
        <v>1</v>
      </c>
      <c r="K95" s="138">
        <v>1</v>
      </c>
      <c r="L95" s="138">
        <v>3</v>
      </c>
      <c r="M95" s="138">
        <v>3</v>
      </c>
      <c r="N95" s="138">
        <v>3</v>
      </c>
      <c r="O95" s="138">
        <v>3</v>
      </c>
      <c r="P95" s="138">
        <v>3</v>
      </c>
      <c r="Q95" s="138">
        <v>3</v>
      </c>
      <c r="R95" s="138">
        <v>3</v>
      </c>
      <c r="S95" s="138">
        <v>3</v>
      </c>
      <c r="T95" s="138">
        <v>3</v>
      </c>
      <c r="U95" s="138">
        <v>3</v>
      </c>
      <c r="V95" s="138">
        <v>3</v>
      </c>
      <c r="W95" s="138">
        <v>3</v>
      </c>
      <c r="X95" s="138">
        <v>3</v>
      </c>
      <c r="Y95" s="138">
        <v>3</v>
      </c>
      <c r="Z95" s="138">
        <v>3</v>
      </c>
      <c r="AA95" s="138">
        <v>3</v>
      </c>
      <c r="AB95" s="138">
        <v>3</v>
      </c>
      <c r="AC95" s="138">
        <v>3</v>
      </c>
      <c r="AD95" s="138">
        <v>0</v>
      </c>
      <c r="AE95" s="138">
        <v>0</v>
      </c>
      <c r="AF95" s="138">
        <v>0</v>
      </c>
      <c r="AG95" s="138">
        <v>0</v>
      </c>
      <c r="AH95" s="104" t="s">
        <v>415</v>
      </c>
      <c r="AJ95" s="138"/>
    </row>
    <row r="96" spans="1:36">
      <c r="A96" s="107" t="s">
        <v>405</v>
      </c>
      <c r="B96" s="141" t="s">
        <v>407</v>
      </c>
      <c r="C96" s="104" t="s">
        <v>384</v>
      </c>
      <c r="D96" s="108">
        <v>44131</v>
      </c>
      <c r="E96" s="138">
        <v>1</v>
      </c>
      <c r="F96" s="138"/>
      <c r="G96" s="138"/>
      <c r="H96" s="138"/>
      <c r="I96" s="138"/>
      <c r="J96" s="138"/>
      <c r="K96" s="138"/>
      <c r="L96" s="138">
        <v>3</v>
      </c>
      <c r="M96" s="138"/>
      <c r="N96" s="138"/>
      <c r="O96" s="176"/>
      <c r="P96" s="138"/>
      <c r="Q96" s="138"/>
      <c r="R96" s="138"/>
      <c r="S96" s="138">
        <v>3</v>
      </c>
      <c r="T96" s="138"/>
      <c r="U96" s="138"/>
      <c r="V96" s="138"/>
      <c r="W96" s="138"/>
      <c r="X96" s="138">
        <v>3</v>
      </c>
      <c r="Y96" s="138">
        <v>3</v>
      </c>
      <c r="Z96" s="138">
        <v>3</v>
      </c>
      <c r="AA96" s="138">
        <v>3</v>
      </c>
      <c r="AB96" s="138">
        <v>3</v>
      </c>
      <c r="AC96" s="138">
        <v>3</v>
      </c>
      <c r="AD96" s="138">
        <v>0</v>
      </c>
      <c r="AE96" s="138">
        <v>0</v>
      </c>
      <c r="AF96" s="138">
        <v>0</v>
      </c>
      <c r="AG96" s="138">
        <v>0</v>
      </c>
      <c r="AH96" s="104" t="s">
        <v>415</v>
      </c>
    </row>
    <row r="97" spans="1:36">
      <c r="A97" s="107" t="s">
        <v>405</v>
      </c>
      <c r="B97" s="141" t="s">
        <v>407</v>
      </c>
      <c r="C97" s="104" t="s">
        <v>385</v>
      </c>
      <c r="D97" s="108">
        <v>44131</v>
      </c>
      <c r="E97" s="138">
        <v>1</v>
      </c>
      <c r="F97" s="138"/>
      <c r="G97" s="138"/>
      <c r="H97" s="138"/>
      <c r="I97" s="138"/>
      <c r="J97" s="138"/>
      <c r="K97" s="138"/>
      <c r="L97" s="138">
        <v>3</v>
      </c>
      <c r="M97" s="138"/>
      <c r="N97" s="138"/>
      <c r="O97" s="176"/>
      <c r="P97" s="138"/>
      <c r="Q97" s="138"/>
      <c r="R97" s="138"/>
      <c r="S97" s="138">
        <v>3</v>
      </c>
      <c r="T97" s="138"/>
      <c r="U97" s="138"/>
      <c r="V97" s="138"/>
      <c r="W97" s="138"/>
      <c r="X97" s="138">
        <v>3</v>
      </c>
      <c r="Y97" s="138">
        <v>3</v>
      </c>
      <c r="Z97" s="138">
        <v>3</v>
      </c>
      <c r="AA97" s="138">
        <v>3</v>
      </c>
      <c r="AB97" s="138">
        <v>3</v>
      </c>
      <c r="AC97" s="138">
        <v>3</v>
      </c>
      <c r="AD97" s="138">
        <v>0</v>
      </c>
      <c r="AE97" s="138">
        <v>0</v>
      </c>
      <c r="AF97" s="138">
        <v>0</v>
      </c>
      <c r="AG97" s="138">
        <v>0</v>
      </c>
      <c r="AH97" s="104" t="s">
        <v>415</v>
      </c>
    </row>
    <row r="98" spans="1:36" s="104" customFormat="1">
      <c r="A98" s="107" t="s">
        <v>405</v>
      </c>
      <c r="B98" s="141" t="s">
        <v>469</v>
      </c>
      <c r="C98" s="104" t="s">
        <v>383</v>
      </c>
      <c r="D98" s="108">
        <v>44131</v>
      </c>
      <c r="E98" s="138">
        <v>0</v>
      </c>
      <c r="F98" s="138">
        <v>0</v>
      </c>
      <c r="G98" s="138">
        <v>0</v>
      </c>
      <c r="H98" s="138">
        <v>0</v>
      </c>
      <c r="I98" s="138">
        <v>0</v>
      </c>
      <c r="J98" s="138">
        <v>0</v>
      </c>
      <c r="K98" s="138">
        <v>0</v>
      </c>
      <c r="L98" s="138">
        <v>0</v>
      </c>
      <c r="M98" s="138">
        <v>0</v>
      </c>
      <c r="N98" s="138">
        <v>0</v>
      </c>
      <c r="O98" s="138">
        <v>0</v>
      </c>
      <c r="P98" s="138">
        <v>0</v>
      </c>
      <c r="Q98" s="138">
        <v>0</v>
      </c>
      <c r="R98" s="138">
        <v>0</v>
      </c>
      <c r="S98" s="138">
        <v>1</v>
      </c>
      <c r="T98" s="138">
        <v>0</v>
      </c>
      <c r="U98" s="138">
        <v>0</v>
      </c>
      <c r="V98" s="138">
        <v>0</v>
      </c>
      <c r="W98" s="138">
        <v>1</v>
      </c>
      <c r="X98" s="138">
        <v>1</v>
      </c>
      <c r="Y98" s="138">
        <v>1</v>
      </c>
      <c r="Z98" s="138">
        <v>1</v>
      </c>
      <c r="AA98" s="138">
        <v>1</v>
      </c>
      <c r="AB98" s="138">
        <v>1</v>
      </c>
      <c r="AC98" s="138">
        <v>1</v>
      </c>
      <c r="AD98" s="138">
        <v>0</v>
      </c>
      <c r="AE98" s="138">
        <v>0</v>
      </c>
      <c r="AF98" s="138">
        <v>0</v>
      </c>
      <c r="AG98" s="138">
        <v>0</v>
      </c>
      <c r="AH98" s="104" t="s">
        <v>415</v>
      </c>
      <c r="AJ98" s="138"/>
    </row>
    <row r="99" spans="1:36">
      <c r="A99" s="107" t="s">
        <v>405</v>
      </c>
      <c r="B99" s="141" t="s">
        <v>469</v>
      </c>
      <c r="C99" s="104" t="s">
        <v>384</v>
      </c>
      <c r="D99" s="108">
        <v>44131</v>
      </c>
      <c r="E99" s="138">
        <v>0</v>
      </c>
      <c r="F99" s="138"/>
      <c r="G99" s="138"/>
      <c r="H99" s="138"/>
      <c r="I99" s="138"/>
      <c r="J99" s="138"/>
      <c r="K99" s="138"/>
      <c r="L99" s="138">
        <v>0</v>
      </c>
      <c r="M99" s="138"/>
      <c r="N99" s="138"/>
      <c r="O99" s="176"/>
      <c r="P99" s="138"/>
      <c r="Q99" s="138"/>
      <c r="R99" s="138"/>
      <c r="S99" s="138">
        <v>1</v>
      </c>
      <c r="T99" s="138"/>
      <c r="U99" s="138"/>
      <c r="V99" s="138"/>
      <c r="W99" s="138"/>
      <c r="X99" s="138">
        <v>1</v>
      </c>
      <c r="Y99" s="138">
        <v>1</v>
      </c>
      <c r="Z99" s="138">
        <v>1</v>
      </c>
      <c r="AA99" s="138">
        <v>1</v>
      </c>
      <c r="AB99" s="138">
        <v>1</v>
      </c>
      <c r="AC99" s="138">
        <v>1</v>
      </c>
      <c r="AD99" s="138">
        <v>0</v>
      </c>
      <c r="AE99" s="138">
        <v>0</v>
      </c>
      <c r="AF99" s="138">
        <v>0</v>
      </c>
      <c r="AG99" s="138">
        <v>0</v>
      </c>
      <c r="AH99" s="104" t="s">
        <v>415</v>
      </c>
    </row>
    <row r="100" spans="1:36">
      <c r="A100" s="107" t="s">
        <v>405</v>
      </c>
      <c r="B100" s="141" t="s">
        <v>469</v>
      </c>
      <c r="C100" s="104" t="s">
        <v>385</v>
      </c>
      <c r="D100" s="108">
        <v>44131</v>
      </c>
      <c r="E100" s="138">
        <v>0</v>
      </c>
      <c r="F100" s="138"/>
      <c r="G100" s="138"/>
      <c r="H100" s="138"/>
      <c r="I100" s="138"/>
      <c r="J100" s="138"/>
      <c r="K100" s="138"/>
      <c r="L100" s="138">
        <v>0</v>
      </c>
      <c r="M100" s="138"/>
      <c r="N100" s="138"/>
      <c r="O100" s="176"/>
      <c r="P100" s="138"/>
      <c r="Q100" s="138"/>
      <c r="R100" s="138"/>
      <c r="S100" s="138">
        <v>1</v>
      </c>
      <c r="T100" s="138"/>
      <c r="U100" s="138"/>
      <c r="V100" s="138"/>
      <c r="W100" s="138"/>
      <c r="X100" s="138">
        <v>0</v>
      </c>
      <c r="Y100" s="138">
        <v>1</v>
      </c>
      <c r="Z100" s="138">
        <v>1</v>
      </c>
      <c r="AA100" s="138">
        <v>1</v>
      </c>
      <c r="AB100" s="138">
        <v>1</v>
      </c>
      <c r="AC100" s="138">
        <v>1</v>
      </c>
      <c r="AD100" s="138">
        <v>0</v>
      </c>
      <c r="AE100" s="138">
        <v>0</v>
      </c>
      <c r="AF100" s="138">
        <v>0</v>
      </c>
      <c r="AG100" s="138">
        <v>0</v>
      </c>
      <c r="AH100" s="104" t="s">
        <v>415</v>
      </c>
    </row>
    <row r="101" spans="1:36">
      <c r="A101" s="107" t="s">
        <v>405</v>
      </c>
      <c r="B101" s="141" t="s">
        <v>408</v>
      </c>
      <c r="C101" s="104" t="s">
        <v>383</v>
      </c>
      <c r="D101" s="108">
        <v>44131</v>
      </c>
      <c r="E101" s="138">
        <v>0</v>
      </c>
      <c r="F101" s="138">
        <v>0</v>
      </c>
      <c r="G101" s="138">
        <v>0</v>
      </c>
      <c r="H101" s="138">
        <v>0</v>
      </c>
      <c r="I101" s="138">
        <v>0</v>
      </c>
      <c r="J101" s="138">
        <v>0</v>
      </c>
      <c r="K101" s="138">
        <v>0</v>
      </c>
      <c r="L101" s="138">
        <v>0</v>
      </c>
      <c r="M101" s="138">
        <v>0</v>
      </c>
      <c r="N101" s="138">
        <v>0</v>
      </c>
      <c r="O101" s="138">
        <v>0</v>
      </c>
      <c r="P101" s="138">
        <v>0</v>
      </c>
      <c r="Q101" s="138">
        <v>0</v>
      </c>
      <c r="R101" s="138">
        <v>0</v>
      </c>
      <c r="S101" s="138">
        <v>0</v>
      </c>
      <c r="T101" s="138">
        <v>0</v>
      </c>
      <c r="U101" s="138">
        <v>0</v>
      </c>
      <c r="V101" s="138">
        <v>0</v>
      </c>
      <c r="W101" s="138">
        <v>0</v>
      </c>
      <c r="X101" s="138">
        <v>0</v>
      </c>
      <c r="Y101" s="138">
        <v>0</v>
      </c>
      <c r="Z101" s="138">
        <v>0</v>
      </c>
      <c r="AA101" s="138">
        <v>0</v>
      </c>
      <c r="AB101" s="138">
        <v>0</v>
      </c>
      <c r="AC101" s="138">
        <v>0</v>
      </c>
      <c r="AD101" s="138">
        <v>0</v>
      </c>
      <c r="AE101" s="138">
        <v>0</v>
      </c>
      <c r="AF101" s="138">
        <v>0</v>
      </c>
      <c r="AG101" s="138">
        <v>0</v>
      </c>
      <c r="AH101" s="104" t="s">
        <v>415</v>
      </c>
      <c r="AJ101" s="138"/>
    </row>
    <row r="102" spans="1:36">
      <c r="A102" s="107" t="s">
        <v>405</v>
      </c>
      <c r="B102" s="141" t="s">
        <v>408</v>
      </c>
      <c r="C102" s="104" t="s">
        <v>384</v>
      </c>
      <c r="D102" s="108">
        <v>44131</v>
      </c>
      <c r="E102" s="138">
        <v>0</v>
      </c>
      <c r="F102" s="138"/>
      <c r="G102" s="138"/>
      <c r="H102" s="138"/>
      <c r="I102" s="138"/>
      <c r="J102" s="138"/>
      <c r="K102" s="138"/>
      <c r="L102" s="138">
        <v>0</v>
      </c>
      <c r="M102" s="138"/>
      <c r="N102" s="138"/>
      <c r="O102" s="176"/>
      <c r="P102" s="138"/>
      <c r="Q102" s="138"/>
      <c r="R102" s="138"/>
      <c r="S102" s="138">
        <v>0</v>
      </c>
      <c r="T102" s="138"/>
      <c r="U102" s="138"/>
      <c r="V102" s="138"/>
      <c r="W102" s="138"/>
      <c r="X102" s="138">
        <v>1.5</v>
      </c>
      <c r="Y102" s="138">
        <v>1.5</v>
      </c>
      <c r="Z102" s="138">
        <v>1.5</v>
      </c>
      <c r="AA102" s="138">
        <v>1.5</v>
      </c>
      <c r="AB102" s="138">
        <v>1.5</v>
      </c>
      <c r="AC102" s="138">
        <v>1.5</v>
      </c>
      <c r="AD102" s="138">
        <v>1.5</v>
      </c>
      <c r="AE102" s="138">
        <v>1.5</v>
      </c>
      <c r="AF102" s="138">
        <v>1.5</v>
      </c>
      <c r="AG102" s="138">
        <v>1.5</v>
      </c>
      <c r="AH102" s="104" t="s">
        <v>415</v>
      </c>
    </row>
    <row r="103" spans="1:36">
      <c r="A103" s="107" t="s">
        <v>405</v>
      </c>
      <c r="B103" s="141" t="s">
        <v>408</v>
      </c>
      <c r="C103" s="104" t="s">
        <v>385</v>
      </c>
      <c r="D103" s="108">
        <v>44131</v>
      </c>
      <c r="E103" s="138">
        <v>0</v>
      </c>
      <c r="F103" s="138"/>
      <c r="G103" s="138"/>
      <c r="H103" s="138"/>
      <c r="I103" s="138"/>
      <c r="J103" s="138"/>
      <c r="K103" s="138"/>
      <c r="L103" s="138">
        <v>0</v>
      </c>
      <c r="M103" s="138"/>
      <c r="N103" s="138"/>
      <c r="O103" s="176"/>
      <c r="P103" s="138"/>
      <c r="Q103" s="138"/>
      <c r="R103" s="138"/>
      <c r="S103" s="138">
        <v>0</v>
      </c>
      <c r="T103" s="138"/>
      <c r="U103" s="138"/>
      <c r="V103" s="138"/>
      <c r="W103" s="138"/>
      <c r="X103" s="138">
        <v>0</v>
      </c>
      <c r="Y103" s="138">
        <v>0</v>
      </c>
      <c r="Z103" s="138">
        <v>0</v>
      </c>
      <c r="AA103" s="138">
        <v>0</v>
      </c>
      <c r="AB103" s="138">
        <v>0</v>
      </c>
      <c r="AC103" s="138">
        <v>0</v>
      </c>
      <c r="AD103" s="138">
        <v>0</v>
      </c>
      <c r="AE103" s="138">
        <v>0</v>
      </c>
      <c r="AF103" s="138">
        <v>0</v>
      </c>
      <c r="AG103" s="138">
        <v>0</v>
      </c>
      <c r="AH103" s="104" t="s">
        <v>415</v>
      </c>
    </row>
    <row r="104" spans="1:36">
      <c r="A104" s="107" t="s">
        <v>405</v>
      </c>
      <c r="B104" t="s">
        <v>464</v>
      </c>
      <c r="C104" s="104" t="s">
        <v>383</v>
      </c>
      <c r="D104" s="108">
        <v>44131</v>
      </c>
      <c r="E104" s="138">
        <v>0</v>
      </c>
      <c r="F104" s="138">
        <v>0</v>
      </c>
      <c r="G104" s="138">
        <v>0</v>
      </c>
      <c r="H104" s="138">
        <v>0</v>
      </c>
      <c r="I104" s="138">
        <v>0</v>
      </c>
      <c r="J104" s="138">
        <v>0</v>
      </c>
      <c r="K104" s="138">
        <v>0</v>
      </c>
      <c r="L104" s="138">
        <v>0</v>
      </c>
      <c r="M104" s="104">
        <v>0</v>
      </c>
      <c r="N104" s="104">
        <v>0</v>
      </c>
      <c r="O104" s="138">
        <v>0</v>
      </c>
      <c r="P104" s="138">
        <v>0</v>
      </c>
      <c r="Q104" s="104">
        <v>0</v>
      </c>
      <c r="R104" s="104">
        <v>0</v>
      </c>
      <c r="S104" s="138">
        <v>0</v>
      </c>
      <c r="T104" s="104">
        <v>0</v>
      </c>
      <c r="U104" s="104">
        <v>1</v>
      </c>
      <c r="V104" s="104">
        <v>3</v>
      </c>
      <c r="W104" s="104">
        <v>5</v>
      </c>
      <c r="X104" s="138">
        <v>10</v>
      </c>
      <c r="Y104" s="104">
        <v>10</v>
      </c>
      <c r="Z104" s="104">
        <v>10</v>
      </c>
      <c r="AA104" s="104">
        <v>10</v>
      </c>
      <c r="AB104" s="104">
        <v>10</v>
      </c>
      <c r="AC104" s="104">
        <v>0</v>
      </c>
      <c r="AD104" s="104">
        <v>0</v>
      </c>
      <c r="AE104" s="104">
        <v>0</v>
      </c>
      <c r="AF104" s="104">
        <v>0</v>
      </c>
      <c r="AG104" s="104">
        <v>0</v>
      </c>
      <c r="AH104" s="104" t="s">
        <v>416</v>
      </c>
      <c r="AJ104" s="138"/>
    </row>
    <row r="105" spans="1:36">
      <c r="A105" s="107" t="s">
        <v>405</v>
      </c>
      <c r="B105" t="s">
        <v>464</v>
      </c>
      <c r="C105" s="104" t="s">
        <v>384</v>
      </c>
      <c r="D105" s="108">
        <v>44131</v>
      </c>
      <c r="E105" s="104">
        <v>0</v>
      </c>
      <c r="F105" s="104"/>
      <c r="G105" s="104"/>
      <c r="H105" s="104"/>
      <c r="I105" s="104"/>
      <c r="J105" s="104"/>
      <c r="K105" s="104"/>
      <c r="L105" s="104">
        <v>0</v>
      </c>
      <c r="M105" s="104"/>
      <c r="N105" s="104"/>
      <c r="O105" s="176"/>
      <c r="P105" s="104"/>
      <c r="Q105" s="104"/>
      <c r="R105" s="104"/>
      <c r="S105" s="104">
        <v>0</v>
      </c>
      <c r="T105" s="104"/>
      <c r="U105" s="104"/>
      <c r="V105" s="104"/>
      <c r="W105" s="104"/>
      <c r="X105" s="138">
        <v>10</v>
      </c>
      <c r="Y105" s="104">
        <v>10</v>
      </c>
      <c r="Z105" s="104">
        <v>10</v>
      </c>
      <c r="AA105" s="104">
        <v>10</v>
      </c>
      <c r="AB105" s="104">
        <v>10</v>
      </c>
      <c r="AC105" s="138">
        <v>0</v>
      </c>
      <c r="AD105" s="138">
        <v>0</v>
      </c>
      <c r="AE105" s="138">
        <v>0</v>
      </c>
      <c r="AF105" s="138">
        <v>0</v>
      </c>
      <c r="AG105" s="138">
        <v>0</v>
      </c>
      <c r="AH105" s="104" t="s">
        <v>416</v>
      </c>
    </row>
    <row r="106" spans="1:36">
      <c r="A106" s="107" t="s">
        <v>405</v>
      </c>
      <c r="B106" t="s">
        <v>464</v>
      </c>
      <c r="C106" s="104" t="s">
        <v>385</v>
      </c>
      <c r="D106" s="108">
        <v>44131</v>
      </c>
      <c r="E106" s="138">
        <v>0</v>
      </c>
      <c r="F106" s="104"/>
      <c r="G106" s="104"/>
      <c r="H106" s="104"/>
      <c r="I106" s="104"/>
      <c r="J106" s="104"/>
      <c r="K106" s="104"/>
      <c r="L106" s="138">
        <v>0</v>
      </c>
      <c r="M106" s="104"/>
      <c r="N106" s="104"/>
      <c r="O106" s="176"/>
      <c r="P106" s="104"/>
      <c r="Q106" s="104"/>
      <c r="R106" s="104"/>
      <c r="S106" s="138">
        <v>0</v>
      </c>
      <c r="T106" s="104"/>
      <c r="U106" s="104"/>
      <c r="V106" s="104"/>
      <c r="W106" s="104"/>
      <c r="X106" s="138">
        <v>0</v>
      </c>
      <c r="Y106" s="138">
        <v>0</v>
      </c>
      <c r="Z106" s="138">
        <v>0</v>
      </c>
      <c r="AA106" s="138">
        <v>0</v>
      </c>
      <c r="AB106" s="138">
        <v>0</v>
      </c>
      <c r="AC106" s="138">
        <v>0</v>
      </c>
      <c r="AD106" s="138">
        <v>0</v>
      </c>
      <c r="AE106" s="138">
        <v>0</v>
      </c>
      <c r="AF106" s="138">
        <v>0</v>
      </c>
      <c r="AG106" s="138">
        <v>0</v>
      </c>
      <c r="AH106" s="104" t="s">
        <v>416</v>
      </c>
    </row>
    <row r="107" spans="1:36">
      <c r="A107" s="107" t="s">
        <v>409</v>
      </c>
      <c r="B107" s="141" t="s">
        <v>410</v>
      </c>
      <c r="C107" s="104" t="s">
        <v>383</v>
      </c>
      <c r="D107" s="108">
        <v>44131</v>
      </c>
      <c r="E107" s="138">
        <v>0</v>
      </c>
      <c r="F107" s="138">
        <v>0</v>
      </c>
      <c r="G107" s="138">
        <v>0</v>
      </c>
      <c r="H107" s="138">
        <v>0</v>
      </c>
      <c r="I107" s="138">
        <v>0</v>
      </c>
      <c r="J107" s="138">
        <v>0</v>
      </c>
      <c r="K107" s="138">
        <v>0</v>
      </c>
      <c r="L107" s="138">
        <v>0</v>
      </c>
      <c r="M107" s="138">
        <v>0</v>
      </c>
      <c r="N107" s="138">
        <v>0</v>
      </c>
      <c r="O107" s="138">
        <v>0</v>
      </c>
      <c r="P107" s="138">
        <v>0</v>
      </c>
      <c r="Q107" s="138">
        <v>0</v>
      </c>
      <c r="R107" s="138">
        <v>0</v>
      </c>
      <c r="S107" s="138">
        <v>0</v>
      </c>
      <c r="T107" s="138">
        <v>0</v>
      </c>
      <c r="U107" s="138">
        <v>0</v>
      </c>
      <c r="V107" s="138">
        <v>0</v>
      </c>
      <c r="W107" s="138">
        <v>0</v>
      </c>
      <c r="X107" s="138">
        <v>0</v>
      </c>
      <c r="Y107" s="138">
        <v>0</v>
      </c>
      <c r="Z107" s="138">
        <v>0</v>
      </c>
      <c r="AA107" s="138">
        <v>0</v>
      </c>
      <c r="AB107" s="138">
        <v>0</v>
      </c>
      <c r="AC107" s="138">
        <v>22</v>
      </c>
      <c r="AD107" s="138">
        <v>54</v>
      </c>
      <c r="AE107" s="138">
        <v>86</v>
      </c>
      <c r="AF107" s="138">
        <v>118</v>
      </c>
      <c r="AG107" s="138">
        <v>150</v>
      </c>
      <c r="AH107" s="104" t="s">
        <v>417</v>
      </c>
      <c r="AJ107" s="138"/>
    </row>
    <row r="108" spans="1:36">
      <c r="A108" s="107" t="s">
        <v>409</v>
      </c>
      <c r="B108" s="141" t="s">
        <v>410</v>
      </c>
      <c r="C108" s="104" t="s">
        <v>384</v>
      </c>
      <c r="D108" s="108">
        <v>44131</v>
      </c>
      <c r="E108" s="138">
        <v>0</v>
      </c>
      <c r="F108" s="138"/>
      <c r="G108" s="138"/>
      <c r="H108" s="138"/>
      <c r="I108" s="138"/>
      <c r="J108" s="138"/>
      <c r="K108" s="138"/>
      <c r="L108" s="138">
        <v>0</v>
      </c>
      <c r="M108" s="138"/>
      <c r="N108" s="138"/>
      <c r="O108" s="176"/>
      <c r="P108" s="138"/>
      <c r="Q108" s="138"/>
      <c r="R108" s="138"/>
      <c r="S108" s="138">
        <v>0</v>
      </c>
      <c r="T108" s="138"/>
      <c r="U108" s="138"/>
      <c r="V108" s="138"/>
      <c r="W108" s="138"/>
      <c r="X108" s="138">
        <v>0</v>
      </c>
      <c r="Y108" s="138">
        <v>0</v>
      </c>
      <c r="Z108" s="138">
        <v>0</v>
      </c>
      <c r="AA108" s="138">
        <v>0</v>
      </c>
      <c r="AB108" s="138">
        <v>0</v>
      </c>
      <c r="AC108" s="138">
        <v>22</v>
      </c>
      <c r="AD108" s="138">
        <v>54</v>
      </c>
      <c r="AE108" s="138">
        <v>86</v>
      </c>
      <c r="AF108" s="138">
        <v>118</v>
      </c>
      <c r="AG108" s="138">
        <v>150</v>
      </c>
      <c r="AH108" s="104" t="s">
        <v>417</v>
      </c>
    </row>
    <row r="109" spans="1:36">
      <c r="A109" s="107" t="s">
        <v>409</v>
      </c>
      <c r="B109" s="141" t="s">
        <v>410</v>
      </c>
      <c r="C109" s="104" t="s">
        <v>385</v>
      </c>
      <c r="D109" s="108">
        <v>44131</v>
      </c>
      <c r="E109" s="138">
        <v>0</v>
      </c>
      <c r="F109" s="138"/>
      <c r="G109" s="138"/>
      <c r="H109" s="138"/>
      <c r="I109" s="138"/>
      <c r="J109" s="138"/>
      <c r="K109" s="138"/>
      <c r="L109" s="138">
        <v>0</v>
      </c>
      <c r="M109" s="138"/>
      <c r="N109" s="138"/>
      <c r="O109" s="176"/>
      <c r="P109" s="138"/>
      <c r="Q109" s="138"/>
      <c r="R109" s="138"/>
      <c r="S109" s="138">
        <v>0</v>
      </c>
      <c r="T109" s="138"/>
      <c r="U109" s="138"/>
      <c r="V109" s="138"/>
      <c r="W109" s="138"/>
      <c r="X109" s="138">
        <v>0</v>
      </c>
      <c r="Y109" s="138">
        <v>0</v>
      </c>
      <c r="Z109" s="138">
        <v>0</v>
      </c>
      <c r="AA109" s="138">
        <v>0</v>
      </c>
      <c r="AB109" s="138">
        <v>0</v>
      </c>
      <c r="AC109" s="138">
        <v>0</v>
      </c>
      <c r="AD109" s="138">
        <v>0</v>
      </c>
      <c r="AE109" s="138">
        <v>0</v>
      </c>
      <c r="AF109" s="138">
        <v>0</v>
      </c>
      <c r="AG109" s="138">
        <v>0</v>
      </c>
      <c r="AH109" s="104" t="s">
        <v>417</v>
      </c>
    </row>
    <row r="110" spans="1:36">
      <c r="A110" s="107" t="s">
        <v>409</v>
      </c>
      <c r="B110" s="141" t="s">
        <v>411</v>
      </c>
      <c r="C110" s="104" t="s">
        <v>383</v>
      </c>
      <c r="D110" s="108">
        <v>44131</v>
      </c>
      <c r="E110" s="138">
        <v>0</v>
      </c>
      <c r="F110" s="138">
        <v>0</v>
      </c>
      <c r="G110" s="138">
        <v>0</v>
      </c>
      <c r="H110" s="138">
        <v>0</v>
      </c>
      <c r="I110" s="138">
        <v>0</v>
      </c>
      <c r="J110" s="138">
        <v>0</v>
      </c>
      <c r="K110" s="138">
        <v>0</v>
      </c>
      <c r="L110" s="138">
        <v>0</v>
      </c>
      <c r="M110" s="138">
        <v>0</v>
      </c>
      <c r="N110" s="138">
        <v>0</v>
      </c>
      <c r="O110" s="138">
        <v>0</v>
      </c>
      <c r="P110" s="138">
        <v>0</v>
      </c>
      <c r="Q110" s="138">
        <v>0</v>
      </c>
      <c r="R110" s="138">
        <v>0</v>
      </c>
      <c r="S110" s="138">
        <v>0</v>
      </c>
      <c r="T110" s="138">
        <v>0</v>
      </c>
      <c r="U110" s="138">
        <v>0</v>
      </c>
      <c r="V110" s="138">
        <v>0</v>
      </c>
      <c r="W110" s="138">
        <v>0</v>
      </c>
      <c r="X110" s="138">
        <v>0</v>
      </c>
      <c r="Y110" s="138">
        <v>0</v>
      </c>
      <c r="Z110" s="138">
        <v>0</v>
      </c>
      <c r="AA110" s="138">
        <v>0</v>
      </c>
      <c r="AB110" s="138">
        <v>0</v>
      </c>
      <c r="AC110" s="138">
        <v>0</v>
      </c>
      <c r="AD110" s="138">
        <v>0</v>
      </c>
      <c r="AE110" s="138">
        <v>0</v>
      </c>
      <c r="AF110" s="138">
        <v>50</v>
      </c>
      <c r="AG110" s="138">
        <v>50</v>
      </c>
      <c r="AH110" s="104" t="s">
        <v>417</v>
      </c>
      <c r="AJ110" s="138"/>
    </row>
    <row r="111" spans="1:36">
      <c r="A111" s="107" t="s">
        <v>409</v>
      </c>
      <c r="B111" s="141" t="s">
        <v>411</v>
      </c>
      <c r="C111" s="104" t="s">
        <v>384</v>
      </c>
      <c r="D111" s="108">
        <v>44131</v>
      </c>
      <c r="E111" s="138">
        <v>0</v>
      </c>
      <c r="F111" s="138"/>
      <c r="G111" s="138"/>
      <c r="H111" s="138"/>
      <c r="I111" s="138"/>
      <c r="J111" s="138"/>
      <c r="K111" s="138"/>
      <c r="L111" s="138">
        <v>0</v>
      </c>
      <c r="M111" s="138"/>
      <c r="N111" s="138"/>
      <c r="O111" s="176"/>
      <c r="P111" s="138"/>
      <c r="Q111" s="138"/>
      <c r="R111" s="138"/>
      <c r="S111" s="138">
        <v>0</v>
      </c>
      <c r="T111" s="138"/>
      <c r="U111" s="138"/>
      <c r="V111" s="138"/>
      <c r="W111" s="138"/>
      <c r="X111" s="138">
        <v>0</v>
      </c>
      <c r="Y111" s="138">
        <v>0</v>
      </c>
      <c r="Z111" s="138">
        <v>0</v>
      </c>
      <c r="AA111" s="138">
        <v>0</v>
      </c>
      <c r="AB111" s="174">
        <v>5</v>
      </c>
      <c r="AC111" s="174">
        <v>15</v>
      </c>
      <c r="AD111" s="174">
        <v>30</v>
      </c>
      <c r="AE111" s="174">
        <v>50</v>
      </c>
      <c r="AF111" s="174">
        <v>80</v>
      </c>
      <c r="AG111" s="174">
        <v>105</v>
      </c>
      <c r="AH111" s="104" t="s">
        <v>417</v>
      </c>
    </row>
    <row r="112" spans="1:36">
      <c r="A112" s="107" t="s">
        <v>409</v>
      </c>
      <c r="B112" s="141" t="s">
        <v>411</v>
      </c>
      <c r="C112" s="104" t="s">
        <v>385</v>
      </c>
      <c r="D112" s="108">
        <v>44131</v>
      </c>
      <c r="E112" s="138">
        <v>0</v>
      </c>
      <c r="F112" s="138"/>
      <c r="G112" s="138"/>
      <c r="H112" s="138"/>
      <c r="I112" s="138"/>
      <c r="J112" s="138"/>
      <c r="K112" s="138"/>
      <c r="L112" s="138">
        <v>0</v>
      </c>
      <c r="M112" s="138"/>
      <c r="N112" s="138"/>
      <c r="O112" s="176"/>
      <c r="P112" s="138"/>
      <c r="Q112" s="138"/>
      <c r="R112" s="138"/>
      <c r="S112" s="138">
        <v>0</v>
      </c>
      <c r="T112" s="138"/>
      <c r="U112" s="138"/>
      <c r="V112" s="138"/>
      <c r="W112" s="138"/>
      <c r="X112" s="138">
        <v>0</v>
      </c>
      <c r="Y112" s="138">
        <v>0</v>
      </c>
      <c r="Z112" s="138">
        <v>0</v>
      </c>
      <c r="AA112" s="138">
        <v>0</v>
      </c>
      <c r="AB112" s="138">
        <v>0</v>
      </c>
      <c r="AC112" s="138">
        <v>0</v>
      </c>
      <c r="AD112" s="138">
        <v>0</v>
      </c>
      <c r="AE112" s="138">
        <v>0</v>
      </c>
      <c r="AF112" s="138">
        <v>0</v>
      </c>
      <c r="AG112" s="138">
        <v>0</v>
      </c>
      <c r="AH112" s="104" t="s">
        <v>417</v>
      </c>
    </row>
    <row r="113" spans="1:36" s="104" customFormat="1">
      <c r="A113" s="107" t="s">
        <v>409</v>
      </c>
      <c r="B113" s="141" t="s">
        <v>418</v>
      </c>
      <c r="C113" s="104" t="s">
        <v>383</v>
      </c>
      <c r="D113" s="108">
        <v>44131</v>
      </c>
      <c r="E113" s="138">
        <v>0</v>
      </c>
      <c r="F113" s="138">
        <v>0</v>
      </c>
      <c r="G113" s="138">
        <v>0</v>
      </c>
      <c r="H113" s="138">
        <v>0</v>
      </c>
      <c r="I113" s="138">
        <v>0</v>
      </c>
      <c r="J113" s="138">
        <v>0</v>
      </c>
      <c r="K113" s="138">
        <v>0</v>
      </c>
      <c r="L113" s="138">
        <v>0</v>
      </c>
      <c r="M113" s="138">
        <v>0</v>
      </c>
      <c r="N113" s="138">
        <v>0</v>
      </c>
      <c r="O113" s="138">
        <v>0</v>
      </c>
      <c r="P113" s="138">
        <v>0</v>
      </c>
      <c r="Q113" s="138">
        <v>0</v>
      </c>
      <c r="R113" s="138">
        <v>0</v>
      </c>
      <c r="S113" s="138">
        <v>0</v>
      </c>
      <c r="T113" s="138">
        <v>0</v>
      </c>
      <c r="U113" s="138">
        <v>0</v>
      </c>
      <c r="V113" s="138">
        <v>0</v>
      </c>
      <c r="W113" s="138">
        <v>0</v>
      </c>
      <c r="X113" s="138">
        <v>0</v>
      </c>
      <c r="Y113" s="138">
        <v>0</v>
      </c>
      <c r="Z113" s="138">
        <v>0</v>
      </c>
      <c r="AA113" s="138">
        <v>0</v>
      </c>
      <c r="AB113" s="138">
        <v>0</v>
      </c>
      <c r="AC113" s="138">
        <v>0</v>
      </c>
      <c r="AD113" s="138">
        <v>0</v>
      </c>
      <c r="AE113" s="138">
        <v>0</v>
      </c>
      <c r="AF113" s="138">
        <v>0</v>
      </c>
      <c r="AG113" s="138">
        <v>0</v>
      </c>
      <c r="AH113" s="104" t="s">
        <v>419</v>
      </c>
      <c r="AJ113" s="138"/>
    </row>
    <row r="114" spans="1:36" s="104" customFormat="1">
      <c r="A114" s="107" t="s">
        <v>409</v>
      </c>
      <c r="B114" s="141" t="s">
        <v>418</v>
      </c>
      <c r="C114" s="104" t="s">
        <v>384</v>
      </c>
      <c r="D114" s="108">
        <v>44131</v>
      </c>
      <c r="E114" s="138">
        <v>0</v>
      </c>
      <c r="F114" s="138"/>
      <c r="G114" s="138"/>
      <c r="H114" s="138"/>
      <c r="I114" s="138"/>
      <c r="J114" s="138"/>
      <c r="K114" s="138"/>
      <c r="L114" s="138">
        <v>0</v>
      </c>
      <c r="M114" s="138"/>
      <c r="N114" s="138"/>
      <c r="O114" s="176"/>
      <c r="P114" s="138"/>
      <c r="Q114" s="138"/>
      <c r="R114" s="138"/>
      <c r="S114" s="138">
        <v>0</v>
      </c>
      <c r="T114" s="138"/>
      <c r="U114" s="138"/>
      <c r="V114" s="138"/>
      <c r="W114" s="138"/>
      <c r="X114" s="138">
        <v>0</v>
      </c>
      <c r="Y114" s="138">
        <v>0</v>
      </c>
      <c r="Z114" s="138">
        <v>0</v>
      </c>
      <c r="AA114" s="138">
        <v>0</v>
      </c>
      <c r="AB114" s="138">
        <v>0</v>
      </c>
      <c r="AC114" s="138">
        <v>0</v>
      </c>
      <c r="AD114" s="138">
        <v>0</v>
      </c>
      <c r="AE114" s="138">
        <v>0</v>
      </c>
      <c r="AF114" s="138">
        <v>0</v>
      </c>
      <c r="AG114" s="138">
        <v>0</v>
      </c>
      <c r="AH114" s="104" t="s">
        <v>419</v>
      </c>
    </row>
    <row r="115" spans="1:36" s="104" customFormat="1">
      <c r="A115" s="107" t="s">
        <v>409</v>
      </c>
      <c r="B115" s="141" t="s">
        <v>418</v>
      </c>
      <c r="C115" s="104" t="s">
        <v>385</v>
      </c>
      <c r="D115" s="108">
        <v>44131</v>
      </c>
      <c r="E115" s="138">
        <v>0</v>
      </c>
      <c r="F115" s="138"/>
      <c r="G115" s="138"/>
      <c r="H115" s="138"/>
      <c r="I115" s="138"/>
      <c r="J115" s="138"/>
      <c r="K115" s="138"/>
      <c r="L115" s="138">
        <v>0</v>
      </c>
      <c r="M115" s="138"/>
      <c r="N115" s="138"/>
      <c r="O115" s="176"/>
      <c r="P115" s="138"/>
      <c r="Q115" s="138"/>
      <c r="R115" s="138"/>
      <c r="S115" s="138">
        <v>0</v>
      </c>
      <c r="T115" s="138"/>
      <c r="U115" s="138"/>
      <c r="V115" s="138"/>
      <c r="W115" s="138"/>
      <c r="X115" s="138">
        <v>0</v>
      </c>
      <c r="Y115" s="104">
        <v>0</v>
      </c>
      <c r="Z115" s="138">
        <v>0</v>
      </c>
      <c r="AA115" s="138">
        <v>0</v>
      </c>
      <c r="AB115" s="138">
        <v>0</v>
      </c>
      <c r="AC115" s="138">
        <v>0</v>
      </c>
      <c r="AD115" s="138">
        <v>0</v>
      </c>
      <c r="AE115" s="138">
        <v>0</v>
      </c>
      <c r="AF115" s="104">
        <v>0</v>
      </c>
      <c r="AG115" s="138">
        <v>0</v>
      </c>
      <c r="AH115" s="104" t="s">
        <v>419</v>
      </c>
    </row>
    <row r="116" spans="1:36">
      <c r="A116" s="107" t="s">
        <v>409</v>
      </c>
      <c r="B116" s="141" t="s">
        <v>420</v>
      </c>
      <c r="C116" s="104" t="s">
        <v>383</v>
      </c>
      <c r="D116" s="108">
        <v>44131</v>
      </c>
      <c r="E116" s="138">
        <v>0</v>
      </c>
      <c r="F116" s="138">
        <v>0</v>
      </c>
      <c r="G116" s="138">
        <v>0</v>
      </c>
      <c r="H116" s="138">
        <v>0</v>
      </c>
      <c r="I116" s="138">
        <v>0</v>
      </c>
      <c r="J116" s="138">
        <v>0</v>
      </c>
      <c r="K116" s="138">
        <v>0</v>
      </c>
      <c r="L116" s="138">
        <v>0</v>
      </c>
      <c r="M116" s="138">
        <v>0</v>
      </c>
      <c r="N116" s="138">
        <v>0</v>
      </c>
      <c r="O116" s="138">
        <v>0</v>
      </c>
      <c r="P116" s="138">
        <v>0</v>
      </c>
      <c r="Q116" s="138">
        <v>0</v>
      </c>
      <c r="R116" s="138">
        <v>0</v>
      </c>
      <c r="S116" s="138">
        <v>0</v>
      </c>
      <c r="T116" s="138">
        <v>0</v>
      </c>
      <c r="U116" s="138">
        <v>0</v>
      </c>
      <c r="V116" s="138">
        <v>0</v>
      </c>
      <c r="W116" s="138">
        <v>0</v>
      </c>
      <c r="X116" s="138">
        <v>0</v>
      </c>
      <c r="Y116" s="104">
        <v>0</v>
      </c>
      <c r="Z116" s="138">
        <v>1</v>
      </c>
      <c r="AA116" s="138">
        <v>1</v>
      </c>
      <c r="AB116" s="138">
        <v>7</v>
      </c>
      <c r="AC116" s="138">
        <v>7</v>
      </c>
      <c r="AD116" s="138">
        <v>19</v>
      </c>
      <c r="AE116" s="138">
        <v>21</v>
      </c>
      <c r="AF116" s="138">
        <v>30.5</v>
      </c>
      <c r="AG116" s="138">
        <v>35</v>
      </c>
      <c r="AH116" s="104" t="s">
        <v>419</v>
      </c>
      <c r="AJ116" s="138"/>
    </row>
    <row r="117" spans="1:36">
      <c r="A117" s="107" t="s">
        <v>409</v>
      </c>
      <c r="B117" s="141" t="s">
        <v>420</v>
      </c>
      <c r="C117" s="104" t="s">
        <v>384</v>
      </c>
      <c r="D117" s="108">
        <v>44131</v>
      </c>
      <c r="E117" s="138">
        <v>0</v>
      </c>
      <c r="F117" s="138"/>
      <c r="G117" s="138"/>
      <c r="H117" s="138"/>
      <c r="I117" s="138"/>
      <c r="J117" s="138"/>
      <c r="K117" s="138"/>
      <c r="L117" s="138">
        <v>0</v>
      </c>
      <c r="M117" s="138"/>
      <c r="N117" s="138"/>
      <c r="O117" s="176"/>
      <c r="P117" s="138"/>
      <c r="Q117" s="138"/>
      <c r="R117" s="138"/>
      <c r="S117" s="138">
        <v>0</v>
      </c>
      <c r="T117" s="138"/>
      <c r="U117" s="138"/>
      <c r="V117" s="138"/>
      <c r="W117" s="138"/>
      <c r="X117" s="138">
        <v>0</v>
      </c>
      <c r="Y117" s="104">
        <v>0</v>
      </c>
      <c r="Z117" s="138">
        <v>1</v>
      </c>
      <c r="AA117" s="138">
        <v>1</v>
      </c>
      <c r="AB117" s="138">
        <v>7</v>
      </c>
      <c r="AC117" s="138">
        <v>7</v>
      </c>
      <c r="AD117" s="138">
        <v>19</v>
      </c>
      <c r="AE117" s="138">
        <v>21</v>
      </c>
      <c r="AF117" s="138">
        <v>30.5</v>
      </c>
      <c r="AG117" s="138">
        <v>35</v>
      </c>
      <c r="AH117" s="104" t="s">
        <v>419</v>
      </c>
    </row>
    <row r="118" spans="1:36">
      <c r="A118" s="107" t="s">
        <v>409</v>
      </c>
      <c r="B118" s="141" t="s">
        <v>420</v>
      </c>
      <c r="C118" s="104" t="s">
        <v>385</v>
      </c>
      <c r="D118" s="108">
        <v>44131</v>
      </c>
      <c r="E118" s="138">
        <v>0</v>
      </c>
      <c r="F118" s="138"/>
      <c r="G118" s="138"/>
      <c r="H118" s="138"/>
      <c r="I118" s="138"/>
      <c r="J118" s="138"/>
      <c r="K118" s="138"/>
      <c r="L118" s="138">
        <v>0</v>
      </c>
      <c r="M118" s="138"/>
      <c r="N118" s="138"/>
      <c r="O118" s="176"/>
      <c r="P118" s="138"/>
      <c r="Q118" s="138"/>
      <c r="R118" s="138"/>
      <c r="S118" s="138">
        <v>0</v>
      </c>
      <c r="T118" s="138"/>
      <c r="U118" s="138"/>
      <c r="V118" s="138"/>
      <c r="W118" s="138"/>
      <c r="X118" s="138">
        <v>0</v>
      </c>
      <c r="Y118" s="104">
        <v>0</v>
      </c>
      <c r="Z118" s="138">
        <v>0</v>
      </c>
      <c r="AA118" s="138">
        <v>0</v>
      </c>
      <c r="AB118" s="138">
        <v>0</v>
      </c>
      <c r="AC118" s="138">
        <v>0</v>
      </c>
      <c r="AD118" s="138">
        <v>0</v>
      </c>
      <c r="AE118" s="138">
        <v>0</v>
      </c>
      <c r="AF118" s="104">
        <v>0</v>
      </c>
      <c r="AG118" s="138">
        <v>0</v>
      </c>
      <c r="AH118" s="104" t="s">
        <v>419</v>
      </c>
    </row>
    <row r="119" spans="1:36">
      <c r="A119" s="107" t="s">
        <v>409</v>
      </c>
      <c r="B119" s="141" t="s">
        <v>465</v>
      </c>
      <c r="C119" s="104" t="s">
        <v>383</v>
      </c>
      <c r="D119" s="108">
        <v>44131</v>
      </c>
      <c r="E119" s="138">
        <v>0</v>
      </c>
      <c r="F119" s="138">
        <v>0</v>
      </c>
      <c r="G119" s="138">
        <v>0</v>
      </c>
      <c r="H119" s="138">
        <v>0</v>
      </c>
      <c r="I119" s="138">
        <v>0</v>
      </c>
      <c r="J119" s="138">
        <v>0</v>
      </c>
      <c r="K119" s="138">
        <v>0</v>
      </c>
      <c r="L119" s="138">
        <v>0</v>
      </c>
      <c r="M119" s="138">
        <v>0</v>
      </c>
      <c r="N119" s="138">
        <v>0</v>
      </c>
      <c r="O119" s="138">
        <v>0</v>
      </c>
      <c r="P119" s="138">
        <v>0</v>
      </c>
      <c r="Q119" s="138">
        <v>0</v>
      </c>
      <c r="R119" s="138">
        <v>0</v>
      </c>
      <c r="S119" s="138">
        <v>0</v>
      </c>
      <c r="T119" s="138">
        <f>0.2</f>
        <v>0.2</v>
      </c>
      <c r="U119" s="138">
        <f>0.2</f>
        <v>0.2</v>
      </c>
      <c r="V119" s="138">
        <f>0.2</f>
        <v>0.2</v>
      </c>
      <c r="W119" s="138">
        <f>0.2</f>
        <v>0.2</v>
      </c>
      <c r="X119" s="138">
        <v>1.1599999999999999</v>
      </c>
      <c r="Y119" s="138">
        <v>1.1599999999999999</v>
      </c>
      <c r="Z119" s="138">
        <v>1.1599999999999999</v>
      </c>
      <c r="AA119" s="138">
        <v>1.1599999999999999</v>
      </c>
      <c r="AB119" s="138">
        <v>1.1599999999999999</v>
      </c>
      <c r="AC119" s="138">
        <v>1.1599999999999999</v>
      </c>
      <c r="AD119" s="138">
        <v>1.1599999999999999</v>
      </c>
      <c r="AE119" s="138">
        <v>1.1599999999999999</v>
      </c>
      <c r="AF119" s="138">
        <v>1.1599999999999999</v>
      </c>
      <c r="AG119" s="138">
        <v>1.1599999999999999</v>
      </c>
      <c r="AH119" s="104" t="s">
        <v>466</v>
      </c>
      <c r="AJ119" s="138"/>
    </row>
    <row r="120" spans="1:36">
      <c r="A120" s="107" t="s">
        <v>409</v>
      </c>
      <c r="B120" s="141" t="s">
        <v>465</v>
      </c>
      <c r="C120" s="104" t="s">
        <v>384</v>
      </c>
      <c r="D120" s="108">
        <v>44131</v>
      </c>
      <c r="E120" s="138">
        <v>0</v>
      </c>
      <c r="F120" s="104"/>
      <c r="G120" s="104"/>
      <c r="H120" s="104"/>
      <c r="I120" s="104"/>
      <c r="J120" s="104"/>
      <c r="K120" s="104"/>
      <c r="L120" s="138">
        <v>0</v>
      </c>
      <c r="M120" s="138"/>
      <c r="N120" s="138"/>
      <c r="O120" s="176"/>
      <c r="P120" s="138"/>
      <c r="Q120" s="138"/>
      <c r="R120" s="138"/>
      <c r="S120" s="138">
        <v>0</v>
      </c>
      <c r="T120" s="138"/>
      <c r="U120" s="138"/>
      <c r="V120" s="138"/>
      <c r="W120" s="138"/>
      <c r="X120" s="138">
        <v>3</v>
      </c>
      <c r="Y120" s="138">
        <v>3</v>
      </c>
      <c r="Z120" s="138">
        <v>3</v>
      </c>
      <c r="AA120" s="138">
        <v>3</v>
      </c>
      <c r="AB120" s="138">
        <v>3</v>
      </c>
      <c r="AC120" s="138">
        <v>3</v>
      </c>
      <c r="AD120" s="138">
        <v>3</v>
      </c>
      <c r="AE120" s="138">
        <v>3</v>
      </c>
      <c r="AF120" s="138">
        <v>3</v>
      </c>
      <c r="AG120" s="138">
        <v>3</v>
      </c>
      <c r="AH120" s="104" t="s">
        <v>466</v>
      </c>
    </row>
    <row r="121" spans="1:36">
      <c r="A121" s="107" t="s">
        <v>409</v>
      </c>
      <c r="B121" s="141" t="s">
        <v>465</v>
      </c>
      <c r="C121" s="104" t="s">
        <v>385</v>
      </c>
      <c r="D121" s="108">
        <v>44131</v>
      </c>
      <c r="E121" s="138">
        <v>0</v>
      </c>
      <c r="F121" s="104"/>
      <c r="G121" s="104"/>
      <c r="H121" s="104"/>
      <c r="I121" s="104"/>
      <c r="J121" s="104"/>
      <c r="K121" s="104"/>
      <c r="L121" s="138">
        <v>0</v>
      </c>
      <c r="M121" s="138"/>
      <c r="N121" s="138"/>
      <c r="O121" s="176"/>
      <c r="P121" s="138"/>
      <c r="Q121" s="138"/>
      <c r="R121" s="138"/>
      <c r="S121" s="138">
        <v>0</v>
      </c>
      <c r="T121" s="138"/>
      <c r="U121" s="138"/>
      <c r="V121" s="138"/>
      <c r="W121" s="138"/>
      <c r="X121" s="138">
        <v>1.1599999999999999</v>
      </c>
      <c r="Y121" s="138">
        <v>1.1599999999999999</v>
      </c>
      <c r="Z121" s="138">
        <v>1.1599999999999999</v>
      </c>
      <c r="AA121" s="138">
        <v>1.1599999999999999</v>
      </c>
      <c r="AB121" s="138">
        <v>1.1599999999999999</v>
      </c>
      <c r="AC121" s="138">
        <v>1.1599999999999999</v>
      </c>
      <c r="AD121" s="138">
        <v>1.1599999999999999</v>
      </c>
      <c r="AE121" s="138">
        <v>1.1599999999999999</v>
      </c>
      <c r="AF121" s="138">
        <v>1.1599999999999999</v>
      </c>
      <c r="AG121" s="138">
        <v>1.1599999999999999</v>
      </c>
      <c r="AH121" s="104" t="s">
        <v>466</v>
      </c>
    </row>
    <row r="122" spans="1:36">
      <c r="O122" s="155"/>
    </row>
    <row r="123" spans="1:36">
      <c r="O123" s="109"/>
      <c r="S123" s="109"/>
    </row>
    <row r="124" spans="1:36">
      <c r="O124" s="109"/>
      <c r="P124" s="109"/>
      <c r="Q124" s="109"/>
      <c r="R124" s="109"/>
      <c r="S124" s="109"/>
      <c r="T124" s="109"/>
      <c r="U124" s="109"/>
      <c r="V124" s="109"/>
      <c r="W124" s="109"/>
      <c r="X124" s="109"/>
      <c r="Y124" s="109"/>
    </row>
    <row r="125" spans="1:36">
      <c r="O125" s="109"/>
    </row>
    <row r="126" spans="1:36">
      <c r="A126" t="s">
        <v>382</v>
      </c>
      <c r="C126" s="104" t="s">
        <v>383</v>
      </c>
      <c r="E126" s="109">
        <f t="shared" ref="E126:T131" si="1">SUMIFS(E$2:E$121,$C$2:$C$121,$C126,$A$2:$A$121,$A126)</f>
        <v>84.81</v>
      </c>
      <c r="F126" s="109">
        <f t="shared" si="1"/>
        <v>84.81</v>
      </c>
      <c r="G126" s="109">
        <f t="shared" si="1"/>
        <v>84.81</v>
      </c>
      <c r="H126" s="109">
        <f t="shared" si="1"/>
        <v>119.30999999999999</v>
      </c>
      <c r="I126" s="109">
        <f t="shared" si="1"/>
        <v>119.30999999999999</v>
      </c>
      <c r="J126" s="109">
        <f t="shared" si="1"/>
        <v>119.30999999999999</v>
      </c>
      <c r="K126" s="109">
        <f t="shared" si="1"/>
        <v>119.30999999999999</v>
      </c>
      <c r="L126" s="109">
        <f t="shared" si="1"/>
        <v>124.69999999999999</v>
      </c>
      <c r="M126" s="109">
        <f t="shared" si="1"/>
        <v>124.69999999999999</v>
      </c>
      <c r="N126" s="109">
        <f t="shared" si="1"/>
        <v>124.69999999999999</v>
      </c>
      <c r="O126" s="109">
        <f t="shared" si="1"/>
        <v>124.69999999999999</v>
      </c>
      <c r="P126" s="109">
        <f t="shared" si="1"/>
        <v>124.69999999999999</v>
      </c>
      <c r="Q126" s="109">
        <f t="shared" si="1"/>
        <v>124.69999999999999</v>
      </c>
      <c r="R126" s="109">
        <f t="shared" si="1"/>
        <v>124.69999999999999</v>
      </c>
      <c r="S126" s="109">
        <f t="shared" si="1"/>
        <v>134.20699999999999</v>
      </c>
      <c r="T126" s="109">
        <f t="shared" si="1"/>
        <v>153.42800000000003</v>
      </c>
      <c r="U126" s="109">
        <f t="shared" ref="U126:AG131" si="2">SUMIFS(U$2:U$121,$C$2:$C$121,$C126,$A$2:$A$121,$A126)</f>
        <v>154.35300000000001</v>
      </c>
      <c r="V126" s="109">
        <f t="shared" si="2"/>
        <v>158.66200000000003</v>
      </c>
      <c r="W126" s="109">
        <f t="shared" si="2"/>
        <v>158.68000000000004</v>
      </c>
      <c r="X126" s="109">
        <f t="shared" si="2"/>
        <v>174.98500000000004</v>
      </c>
      <c r="Y126" s="109">
        <f t="shared" si="2"/>
        <v>185.56160952380955</v>
      </c>
      <c r="Z126" s="109">
        <f t="shared" si="2"/>
        <v>190.16422857142859</v>
      </c>
      <c r="AA126" s="109">
        <f t="shared" si="2"/>
        <v>192.44232380952386</v>
      </c>
      <c r="AB126" s="109">
        <f t="shared" si="2"/>
        <v>205.76422857142859</v>
      </c>
      <c r="AC126" s="109">
        <f t="shared" si="2"/>
        <v>209.4473428571429</v>
      </c>
      <c r="AD126" s="109">
        <f t="shared" si="2"/>
        <v>216.22613333333337</v>
      </c>
      <c r="AE126" s="109">
        <f t="shared" si="2"/>
        <v>220.60708571428574</v>
      </c>
      <c r="AF126" s="109">
        <f t="shared" si="2"/>
        <v>221.11660952380956</v>
      </c>
      <c r="AG126" s="109">
        <f t="shared" si="2"/>
        <v>222.01658285714288</v>
      </c>
    </row>
    <row r="127" spans="1:36">
      <c r="A127" t="s">
        <v>388</v>
      </c>
      <c r="C127" s="104" t="s">
        <v>383</v>
      </c>
      <c r="E127" s="109">
        <f t="shared" si="1"/>
        <v>187</v>
      </c>
      <c r="F127" s="109">
        <f t="shared" si="1"/>
        <v>189</v>
      </c>
      <c r="G127" s="109">
        <f t="shared" si="1"/>
        <v>189</v>
      </c>
      <c r="H127" s="109">
        <f t="shared" si="1"/>
        <v>189</v>
      </c>
      <c r="I127" s="109">
        <f t="shared" si="1"/>
        <v>194</v>
      </c>
      <c r="J127" s="109">
        <f t="shared" si="1"/>
        <v>194</v>
      </c>
      <c r="K127" s="109">
        <f t="shared" si="1"/>
        <v>194</v>
      </c>
      <c r="L127" s="109">
        <f t="shared" si="1"/>
        <v>205</v>
      </c>
      <c r="M127" s="109">
        <f t="shared" si="1"/>
        <v>205</v>
      </c>
      <c r="N127" s="109">
        <f t="shared" si="1"/>
        <v>215</v>
      </c>
      <c r="O127" s="109">
        <f t="shared" si="1"/>
        <v>216</v>
      </c>
      <c r="P127" s="109">
        <f t="shared" si="1"/>
        <v>216</v>
      </c>
      <c r="Q127" s="109">
        <f t="shared" si="1"/>
        <v>216</v>
      </c>
      <c r="R127" s="109">
        <f t="shared" si="1"/>
        <v>219</v>
      </c>
      <c r="S127" s="109">
        <f t="shared" si="1"/>
        <v>219</v>
      </c>
      <c r="T127" s="109">
        <f t="shared" si="1"/>
        <v>220</v>
      </c>
      <c r="U127" s="109">
        <f t="shared" si="2"/>
        <v>220</v>
      </c>
      <c r="V127" s="109">
        <f t="shared" si="2"/>
        <v>234</v>
      </c>
      <c r="W127" s="109">
        <f t="shared" si="2"/>
        <v>234</v>
      </c>
      <c r="X127" s="109">
        <f t="shared" si="2"/>
        <v>265</v>
      </c>
      <c r="Y127" s="109">
        <f t="shared" si="2"/>
        <v>266</v>
      </c>
      <c r="Z127" s="109">
        <f t="shared" si="2"/>
        <v>277</v>
      </c>
      <c r="AA127" s="109">
        <f t="shared" si="2"/>
        <v>284</v>
      </c>
      <c r="AB127" s="109">
        <f t="shared" si="2"/>
        <v>286</v>
      </c>
      <c r="AC127" s="109">
        <f t="shared" si="2"/>
        <v>297</v>
      </c>
      <c r="AD127" s="109">
        <f t="shared" si="2"/>
        <v>307</v>
      </c>
      <c r="AE127" s="109">
        <f t="shared" si="2"/>
        <v>317</v>
      </c>
      <c r="AF127" s="109">
        <f t="shared" si="2"/>
        <v>327</v>
      </c>
      <c r="AG127" s="109">
        <f t="shared" si="2"/>
        <v>322</v>
      </c>
    </row>
    <row r="128" spans="1:36">
      <c r="A128" t="s">
        <v>394</v>
      </c>
      <c r="C128" s="104" t="s">
        <v>383</v>
      </c>
      <c r="E128" s="109">
        <f t="shared" si="1"/>
        <v>5</v>
      </c>
      <c r="F128" s="109">
        <f t="shared" si="1"/>
        <v>7.5</v>
      </c>
      <c r="G128" s="109">
        <f t="shared" si="1"/>
        <v>10</v>
      </c>
      <c r="H128" s="109">
        <f t="shared" si="1"/>
        <v>5</v>
      </c>
      <c r="I128" s="109">
        <f t="shared" si="1"/>
        <v>7.5</v>
      </c>
      <c r="J128" s="109">
        <f t="shared" si="1"/>
        <v>10</v>
      </c>
      <c r="K128" s="109">
        <f t="shared" si="1"/>
        <v>10</v>
      </c>
      <c r="L128" s="109">
        <f t="shared" si="1"/>
        <v>10</v>
      </c>
      <c r="M128" s="109">
        <f t="shared" si="1"/>
        <v>10</v>
      </c>
      <c r="N128" s="109">
        <f t="shared" si="1"/>
        <v>10</v>
      </c>
      <c r="O128" s="109">
        <f t="shared" si="1"/>
        <v>0</v>
      </c>
      <c r="P128" s="109">
        <f t="shared" si="1"/>
        <v>10</v>
      </c>
      <c r="Q128" s="109">
        <f t="shared" si="1"/>
        <v>15</v>
      </c>
      <c r="R128" s="109">
        <f t="shared" si="1"/>
        <v>15</v>
      </c>
      <c r="S128" s="109">
        <f t="shared" si="1"/>
        <v>10</v>
      </c>
      <c r="T128" s="109">
        <f t="shared" si="1"/>
        <v>10</v>
      </c>
      <c r="U128" s="109">
        <f t="shared" si="2"/>
        <v>10</v>
      </c>
      <c r="V128" s="109">
        <f t="shared" si="2"/>
        <v>15</v>
      </c>
      <c r="W128" s="109">
        <f t="shared" si="2"/>
        <v>15</v>
      </c>
      <c r="X128" s="109">
        <f t="shared" si="2"/>
        <v>15</v>
      </c>
      <c r="Y128" s="109">
        <f t="shared" si="2"/>
        <v>20</v>
      </c>
      <c r="Z128" s="109">
        <f t="shared" si="2"/>
        <v>20</v>
      </c>
      <c r="AA128" s="109">
        <f t="shared" si="2"/>
        <v>20.5</v>
      </c>
      <c r="AB128" s="109">
        <f t="shared" si="2"/>
        <v>20.5</v>
      </c>
      <c r="AC128" s="109">
        <f t="shared" si="2"/>
        <v>23.5</v>
      </c>
      <c r="AD128" s="109">
        <f t="shared" si="2"/>
        <v>30.5</v>
      </c>
      <c r="AE128" s="109">
        <f t="shared" si="2"/>
        <v>35.5</v>
      </c>
      <c r="AF128" s="109">
        <f t="shared" si="2"/>
        <v>43.5</v>
      </c>
      <c r="AG128" s="109">
        <f t="shared" si="2"/>
        <v>61.8</v>
      </c>
    </row>
    <row r="129" spans="1:33">
      <c r="A129" t="s">
        <v>401</v>
      </c>
      <c r="C129" s="104" t="s">
        <v>383</v>
      </c>
      <c r="E129" s="109">
        <f t="shared" si="1"/>
        <v>33</v>
      </c>
      <c r="F129" s="109">
        <f t="shared" si="1"/>
        <v>34</v>
      </c>
      <c r="G129" s="109">
        <f t="shared" si="1"/>
        <v>34</v>
      </c>
      <c r="H129" s="109">
        <f t="shared" si="1"/>
        <v>34</v>
      </c>
      <c r="I129" s="109">
        <f t="shared" si="1"/>
        <v>34</v>
      </c>
      <c r="J129" s="109">
        <f t="shared" si="1"/>
        <v>34</v>
      </c>
      <c r="K129" s="109">
        <f t="shared" si="1"/>
        <v>34</v>
      </c>
      <c r="L129" s="109">
        <f t="shared" si="1"/>
        <v>34</v>
      </c>
      <c r="M129" s="109">
        <f t="shared" si="1"/>
        <v>39</v>
      </c>
      <c r="N129" s="109">
        <f t="shared" si="1"/>
        <v>39</v>
      </c>
      <c r="O129" s="109">
        <f t="shared" si="1"/>
        <v>39</v>
      </c>
      <c r="P129" s="109">
        <f t="shared" si="1"/>
        <v>39</v>
      </c>
      <c r="Q129" s="109">
        <f t="shared" si="1"/>
        <v>39</v>
      </c>
      <c r="R129" s="109">
        <f t="shared" si="1"/>
        <v>39</v>
      </c>
      <c r="S129" s="109">
        <f t="shared" si="1"/>
        <v>54.424999999999997</v>
      </c>
      <c r="T129" s="109">
        <f t="shared" si="1"/>
        <v>44.424999999999997</v>
      </c>
      <c r="U129" s="109">
        <f t="shared" si="2"/>
        <v>44.424999999999997</v>
      </c>
      <c r="V129" s="109">
        <f t="shared" si="2"/>
        <v>44.424999999999997</v>
      </c>
      <c r="W129" s="109">
        <f t="shared" si="2"/>
        <v>54</v>
      </c>
      <c r="X129" s="109">
        <f t="shared" si="2"/>
        <v>59</v>
      </c>
      <c r="Y129" s="109">
        <f t="shared" si="2"/>
        <v>64.099999999999994</v>
      </c>
      <c r="Z129" s="109">
        <f t="shared" si="2"/>
        <v>73.674999999999997</v>
      </c>
      <c r="AA129" s="109">
        <f t="shared" si="2"/>
        <v>83.424999999999997</v>
      </c>
      <c r="AB129" s="109">
        <f t="shared" si="2"/>
        <v>98.724999999999994</v>
      </c>
      <c r="AC129" s="109">
        <f t="shared" si="2"/>
        <v>118.425</v>
      </c>
      <c r="AD129" s="109">
        <f t="shared" si="2"/>
        <v>135.875</v>
      </c>
      <c r="AE129" s="109">
        <f t="shared" si="2"/>
        <v>154.5</v>
      </c>
      <c r="AF129" s="109">
        <f t="shared" si="2"/>
        <v>153.5</v>
      </c>
      <c r="AG129" s="109">
        <f t="shared" si="2"/>
        <v>158.5</v>
      </c>
    </row>
    <row r="130" spans="1:33">
      <c r="A130" t="s">
        <v>405</v>
      </c>
      <c r="C130" s="104" t="s">
        <v>383</v>
      </c>
      <c r="E130" s="109">
        <f t="shared" si="1"/>
        <v>6</v>
      </c>
      <c r="F130" s="109">
        <f t="shared" si="1"/>
        <v>6</v>
      </c>
      <c r="G130" s="109">
        <f t="shared" si="1"/>
        <v>6</v>
      </c>
      <c r="H130" s="109">
        <f t="shared" si="1"/>
        <v>6</v>
      </c>
      <c r="I130" s="109">
        <f t="shared" si="1"/>
        <v>6</v>
      </c>
      <c r="J130" s="109">
        <f t="shared" si="1"/>
        <v>6</v>
      </c>
      <c r="K130" s="109">
        <f t="shared" si="1"/>
        <v>6</v>
      </c>
      <c r="L130" s="109">
        <f t="shared" si="1"/>
        <v>8</v>
      </c>
      <c r="M130" s="109">
        <f t="shared" si="1"/>
        <v>8</v>
      </c>
      <c r="N130" s="109">
        <f t="shared" si="1"/>
        <v>8</v>
      </c>
      <c r="O130" s="109">
        <f t="shared" si="1"/>
        <v>8</v>
      </c>
      <c r="P130" s="109">
        <f t="shared" si="1"/>
        <v>8</v>
      </c>
      <c r="Q130" s="109">
        <f t="shared" si="1"/>
        <v>8</v>
      </c>
      <c r="R130" s="109">
        <f t="shared" si="1"/>
        <v>8</v>
      </c>
      <c r="S130" s="109">
        <f t="shared" si="1"/>
        <v>10</v>
      </c>
      <c r="T130" s="109">
        <f t="shared" si="1"/>
        <v>9</v>
      </c>
      <c r="U130" s="109">
        <f t="shared" si="2"/>
        <v>10</v>
      </c>
      <c r="V130" s="109">
        <f t="shared" si="2"/>
        <v>12</v>
      </c>
      <c r="W130" s="109">
        <f t="shared" si="2"/>
        <v>15</v>
      </c>
      <c r="X130" s="109">
        <f t="shared" si="2"/>
        <v>20</v>
      </c>
      <c r="Y130" s="109">
        <f t="shared" si="2"/>
        <v>19</v>
      </c>
      <c r="Z130" s="109">
        <f t="shared" si="2"/>
        <v>19</v>
      </c>
      <c r="AA130" s="109">
        <f t="shared" si="2"/>
        <v>19</v>
      </c>
      <c r="AB130" s="109">
        <f t="shared" si="2"/>
        <v>19</v>
      </c>
      <c r="AC130" s="109">
        <f t="shared" si="2"/>
        <v>9</v>
      </c>
      <c r="AD130" s="109">
        <f t="shared" si="2"/>
        <v>0</v>
      </c>
      <c r="AE130" s="109">
        <f t="shared" si="2"/>
        <v>0</v>
      </c>
      <c r="AF130" s="109">
        <f t="shared" si="2"/>
        <v>0</v>
      </c>
      <c r="AG130" s="109">
        <f t="shared" si="2"/>
        <v>0</v>
      </c>
    </row>
    <row r="131" spans="1:33">
      <c r="A131" t="s">
        <v>409</v>
      </c>
      <c r="C131" s="104" t="s">
        <v>383</v>
      </c>
      <c r="E131" s="109">
        <f t="shared" si="1"/>
        <v>0</v>
      </c>
      <c r="F131" s="109">
        <f t="shared" si="1"/>
        <v>0</v>
      </c>
      <c r="G131" s="109">
        <f t="shared" si="1"/>
        <v>0</v>
      </c>
      <c r="H131" s="109">
        <f t="shared" si="1"/>
        <v>0</v>
      </c>
      <c r="I131" s="109">
        <f t="shared" si="1"/>
        <v>0</v>
      </c>
      <c r="J131" s="109">
        <f t="shared" si="1"/>
        <v>0</v>
      </c>
      <c r="K131" s="109">
        <f t="shared" si="1"/>
        <v>0</v>
      </c>
      <c r="L131" s="109">
        <f t="shared" si="1"/>
        <v>0</v>
      </c>
      <c r="M131" s="109">
        <f t="shared" si="1"/>
        <v>0</v>
      </c>
      <c r="N131" s="109">
        <f t="shared" si="1"/>
        <v>0</v>
      </c>
      <c r="O131" s="109">
        <f t="shared" si="1"/>
        <v>0</v>
      </c>
      <c r="P131" s="109">
        <f t="shared" si="1"/>
        <v>0</v>
      </c>
      <c r="Q131" s="109">
        <f t="shared" si="1"/>
        <v>0</v>
      </c>
      <c r="R131" s="109">
        <f t="shared" si="1"/>
        <v>0</v>
      </c>
      <c r="S131" s="109">
        <f t="shared" si="1"/>
        <v>0</v>
      </c>
      <c r="T131" s="109">
        <f t="shared" si="1"/>
        <v>0.2</v>
      </c>
      <c r="U131" s="109">
        <f t="shared" si="2"/>
        <v>0.2</v>
      </c>
      <c r="V131" s="109">
        <f t="shared" si="2"/>
        <v>0.2</v>
      </c>
      <c r="W131" s="109">
        <f t="shared" si="2"/>
        <v>0.2</v>
      </c>
      <c r="X131" s="109">
        <f t="shared" si="2"/>
        <v>1.1599999999999999</v>
      </c>
      <c r="Y131" s="109">
        <f t="shared" si="2"/>
        <v>1.1599999999999999</v>
      </c>
      <c r="Z131" s="109">
        <f t="shared" si="2"/>
        <v>2.16</v>
      </c>
      <c r="AA131" s="109">
        <f t="shared" si="2"/>
        <v>2.16</v>
      </c>
      <c r="AB131" s="109">
        <f t="shared" si="2"/>
        <v>8.16</v>
      </c>
      <c r="AC131" s="109">
        <f t="shared" si="2"/>
        <v>30.16</v>
      </c>
      <c r="AD131" s="109">
        <f t="shared" si="2"/>
        <v>74.16</v>
      </c>
      <c r="AE131" s="109">
        <f t="shared" si="2"/>
        <v>108.16</v>
      </c>
      <c r="AF131" s="109">
        <f t="shared" si="2"/>
        <v>199.66</v>
      </c>
      <c r="AG131" s="109">
        <f t="shared" si="2"/>
        <v>236.16</v>
      </c>
    </row>
    <row r="132" spans="1:33">
      <c r="O132" s="109"/>
    </row>
    <row r="133" spans="1:33">
      <c r="A133" t="s">
        <v>163</v>
      </c>
      <c r="E133" s="175">
        <f t="shared" ref="E133:AG133" si="3">SUM(E126:E131)</f>
        <v>315.81</v>
      </c>
      <c r="F133" s="175">
        <f t="shared" si="3"/>
        <v>321.31</v>
      </c>
      <c r="G133" s="175">
        <f t="shared" si="3"/>
        <v>323.81</v>
      </c>
      <c r="H133" s="175">
        <f t="shared" si="3"/>
        <v>353.31</v>
      </c>
      <c r="I133" s="175">
        <f t="shared" si="3"/>
        <v>360.81</v>
      </c>
      <c r="J133" s="175">
        <f t="shared" si="3"/>
        <v>363.31</v>
      </c>
      <c r="K133" s="175">
        <f t="shared" si="3"/>
        <v>363.31</v>
      </c>
      <c r="L133" s="175">
        <f t="shared" si="3"/>
        <v>381.7</v>
      </c>
      <c r="M133" s="175">
        <f t="shared" si="3"/>
        <v>386.7</v>
      </c>
      <c r="N133" s="175">
        <f t="shared" si="3"/>
        <v>396.7</v>
      </c>
      <c r="O133" s="175">
        <f t="shared" si="3"/>
        <v>387.7</v>
      </c>
      <c r="P133" s="175">
        <f t="shared" si="3"/>
        <v>397.7</v>
      </c>
      <c r="Q133" s="175">
        <f t="shared" si="3"/>
        <v>402.7</v>
      </c>
      <c r="R133" s="175">
        <f t="shared" si="3"/>
        <v>405.7</v>
      </c>
      <c r="S133" s="175">
        <f t="shared" si="3"/>
        <v>427.63200000000001</v>
      </c>
      <c r="T133" s="175">
        <f t="shared" si="3"/>
        <v>437.053</v>
      </c>
      <c r="U133" s="175">
        <f t="shared" si="3"/>
        <v>438.97800000000001</v>
      </c>
      <c r="V133" s="175">
        <f t="shared" si="3"/>
        <v>464.28700000000003</v>
      </c>
      <c r="W133" s="175">
        <f t="shared" si="3"/>
        <v>476.88000000000005</v>
      </c>
      <c r="X133" s="175">
        <f t="shared" si="3"/>
        <v>535.14499999999998</v>
      </c>
      <c r="Y133" s="175">
        <f t="shared" si="3"/>
        <v>555.82160952380957</v>
      </c>
      <c r="Z133" s="175">
        <f t="shared" si="3"/>
        <v>581.99922857142849</v>
      </c>
      <c r="AA133" s="175">
        <f t="shared" si="3"/>
        <v>601.52732380952375</v>
      </c>
      <c r="AB133" s="175">
        <f t="shared" si="3"/>
        <v>638.14922857142858</v>
      </c>
      <c r="AC133" s="175">
        <f t="shared" si="3"/>
        <v>687.53234285714279</v>
      </c>
      <c r="AD133" s="175">
        <f t="shared" si="3"/>
        <v>763.76113333333331</v>
      </c>
      <c r="AE133" s="175">
        <f t="shared" si="3"/>
        <v>835.76708571428571</v>
      </c>
      <c r="AF133" s="175">
        <f t="shared" si="3"/>
        <v>944.7766095238095</v>
      </c>
      <c r="AG133" s="175">
        <f t="shared" si="3"/>
        <v>1000.4765828571428</v>
      </c>
    </row>
    <row r="134" spans="1:33">
      <c r="M134" s="109"/>
    </row>
    <row r="135" spans="1:33">
      <c r="B135" s="141"/>
      <c r="C135" s="138"/>
      <c r="X135" s="109"/>
    </row>
    <row r="136" spans="1:33">
      <c r="B136" s="141"/>
      <c r="C136" s="138"/>
    </row>
  </sheetData>
  <autoFilter ref="A1:AH122"/>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D41"/>
  <sheetViews>
    <sheetView showGridLines="0" zoomScale="70" zoomScaleNormal="70" workbookViewId="0">
      <selection activeCell="D18" sqref="D18"/>
    </sheetView>
  </sheetViews>
  <sheetFormatPr defaultRowHeight="13.8"/>
  <cols>
    <col min="1" max="1" width="2.59765625" customWidth="1"/>
    <col min="2" max="2" width="92.09765625" bestFit="1" customWidth="1"/>
    <col min="3" max="3" width="11.796875" bestFit="1" customWidth="1"/>
    <col min="4" max="30" width="10.59765625" bestFit="1" customWidth="1"/>
  </cols>
  <sheetData>
    <row r="2" spans="2:30">
      <c r="B2" s="14" t="s">
        <v>275</v>
      </c>
    </row>
    <row r="3" spans="2:30">
      <c r="B3" t="s">
        <v>276</v>
      </c>
    </row>
    <row r="5" spans="2:30" ht="14.4">
      <c r="B5" s="1" t="s">
        <v>277</v>
      </c>
    </row>
    <row r="8" spans="2:30" ht="14.4">
      <c r="B8" s="5" t="s">
        <v>278</v>
      </c>
      <c r="C8" s="5" t="s">
        <v>279</v>
      </c>
      <c r="D8" s="5"/>
      <c r="E8" s="5"/>
      <c r="F8" s="5"/>
      <c r="G8" s="5"/>
      <c r="H8" s="5"/>
      <c r="I8" s="5"/>
      <c r="J8" s="5"/>
      <c r="K8" s="5"/>
      <c r="L8" s="5"/>
      <c r="M8" s="5"/>
      <c r="N8" s="5"/>
      <c r="O8" s="5"/>
      <c r="P8" s="5"/>
      <c r="Q8" s="5"/>
      <c r="R8" s="5"/>
      <c r="S8" s="5"/>
      <c r="T8" s="5"/>
      <c r="U8" s="5"/>
      <c r="V8" s="5"/>
      <c r="W8" s="5"/>
      <c r="X8" s="5"/>
      <c r="Y8" s="5"/>
      <c r="Z8" s="5"/>
      <c r="AA8" s="5"/>
      <c r="AB8" s="5"/>
      <c r="AC8" s="5"/>
      <c r="AD8" s="5"/>
    </row>
    <row r="9" spans="2:30" ht="14.4">
      <c r="B9" s="6" t="s">
        <v>280</v>
      </c>
      <c r="C9" s="7">
        <v>44095</v>
      </c>
      <c r="D9" s="7">
        <v>44102</v>
      </c>
      <c r="E9" s="7">
        <v>44109</v>
      </c>
      <c r="F9" s="7">
        <v>44116</v>
      </c>
      <c r="G9" s="7">
        <v>44123</v>
      </c>
      <c r="H9" s="7">
        <v>44130</v>
      </c>
      <c r="I9" s="7">
        <v>44137</v>
      </c>
      <c r="J9" s="7">
        <v>44144</v>
      </c>
      <c r="K9" s="7">
        <v>44151</v>
      </c>
      <c r="L9" s="7">
        <v>44158</v>
      </c>
      <c r="M9" s="7">
        <v>44165</v>
      </c>
      <c r="N9" s="7">
        <v>44172</v>
      </c>
      <c r="O9" s="7">
        <v>44179</v>
      </c>
      <c r="P9" s="7">
        <v>44186</v>
      </c>
      <c r="Q9" s="7">
        <v>44193</v>
      </c>
      <c r="R9" s="7">
        <v>44200</v>
      </c>
      <c r="S9" s="7">
        <v>44207</v>
      </c>
      <c r="T9" s="7">
        <v>44214</v>
      </c>
      <c r="U9" s="7">
        <v>44221</v>
      </c>
      <c r="V9" s="7">
        <v>44228</v>
      </c>
      <c r="W9" s="7">
        <v>44235</v>
      </c>
      <c r="X9" s="7">
        <v>44242</v>
      </c>
      <c r="Y9" s="7">
        <v>44249</v>
      </c>
      <c r="Z9" s="7">
        <v>44256</v>
      </c>
      <c r="AA9" s="7">
        <v>44263</v>
      </c>
      <c r="AB9" s="7">
        <v>44270</v>
      </c>
      <c r="AC9" s="7">
        <v>44277</v>
      </c>
      <c r="AD9" s="7">
        <v>44284</v>
      </c>
    </row>
    <row r="10" spans="2:30" ht="14.4">
      <c r="B10" s="8" t="s">
        <v>281</v>
      </c>
      <c r="C10" s="9">
        <v>319.28571428699956</v>
      </c>
      <c r="D10" s="9">
        <v>349.85714286185663</v>
      </c>
      <c r="E10" s="9">
        <v>366.42857143571399</v>
      </c>
      <c r="F10" s="9">
        <v>378.14285715228539</v>
      </c>
      <c r="G10" s="9">
        <v>386.85714286771378</v>
      </c>
      <c r="H10" s="9">
        <v>390.42857143999936</v>
      </c>
      <c r="I10" s="9">
        <v>389.857142867714</v>
      </c>
      <c r="J10" s="9">
        <v>438.28571429828492</v>
      </c>
      <c r="K10" s="9">
        <v>575.42857144614209</v>
      </c>
      <c r="L10" s="9">
        <v>761.71428573457047</v>
      </c>
      <c r="M10" s="9">
        <v>995.85714288042698</v>
      </c>
      <c r="N10" s="9">
        <v>1272.0000000278546</v>
      </c>
      <c r="O10" s="9">
        <v>1572.857142894283</v>
      </c>
      <c r="P10" s="9">
        <v>1879.5714286214261</v>
      </c>
      <c r="Q10" s="9">
        <v>2174.4285714992825</v>
      </c>
      <c r="R10" s="9"/>
      <c r="S10" s="9"/>
      <c r="T10" s="9"/>
      <c r="U10" s="9"/>
      <c r="V10" s="9"/>
      <c r="W10" s="9"/>
      <c r="X10" s="9"/>
      <c r="Y10" s="9"/>
      <c r="Z10" s="9"/>
      <c r="AA10" s="9"/>
      <c r="AB10" s="9"/>
      <c r="AC10" s="9"/>
      <c r="AD10" s="9"/>
    </row>
    <row r="11" spans="2:30" ht="14.4">
      <c r="B11" s="10" t="s">
        <v>282</v>
      </c>
      <c r="C11" s="11">
        <v>145.99999996528553</v>
      </c>
      <c r="D11" s="11">
        <v>145.99999996528553</v>
      </c>
      <c r="E11" s="11">
        <v>145.99999996528553</v>
      </c>
      <c r="F11" s="11">
        <v>145.99999996528553</v>
      </c>
      <c r="G11" s="11">
        <v>145.99999996528553</v>
      </c>
      <c r="H11" s="11">
        <v>145.99999996528553</v>
      </c>
      <c r="I11" s="11">
        <v>145.99999996528553</v>
      </c>
      <c r="J11" s="11">
        <v>145.99999996528553</v>
      </c>
      <c r="K11" s="11">
        <v>145.99999996528553</v>
      </c>
      <c r="L11" s="11">
        <v>145.99999996528553</v>
      </c>
      <c r="M11" s="11">
        <v>145.99999996528553</v>
      </c>
      <c r="N11" s="11">
        <v>145.99999996528553</v>
      </c>
      <c r="O11" s="11">
        <v>145.99999996528553</v>
      </c>
      <c r="P11" s="11">
        <v>145.99999996528553</v>
      </c>
      <c r="Q11" s="11">
        <v>145.99999996528553</v>
      </c>
      <c r="R11" s="11"/>
      <c r="S11" s="11"/>
      <c r="T11" s="11"/>
      <c r="U11" s="11"/>
      <c r="V11" s="11"/>
      <c r="W11" s="11"/>
      <c r="X11" s="11"/>
      <c r="Y11" s="11"/>
      <c r="Z11" s="11"/>
      <c r="AA11" s="11"/>
      <c r="AB11" s="11"/>
      <c r="AC11" s="11"/>
      <c r="AD11" s="11"/>
    </row>
    <row r="12" spans="2:30" ht="14.4">
      <c r="B12" s="10" t="s">
        <v>283</v>
      </c>
      <c r="C12" s="11">
        <v>173.28571432171407</v>
      </c>
      <c r="D12" s="11">
        <v>203.8571428965711</v>
      </c>
      <c r="E12" s="11">
        <v>220.42857147042847</v>
      </c>
      <c r="F12" s="11">
        <v>232.14285718699986</v>
      </c>
      <c r="G12" s="11">
        <v>240.85714290242825</v>
      </c>
      <c r="H12" s="11">
        <v>244.42857147471386</v>
      </c>
      <c r="I12" s="11">
        <v>243.85714290242848</v>
      </c>
      <c r="J12" s="11">
        <v>292.28571433299942</v>
      </c>
      <c r="K12" s="11">
        <v>429.42857148085659</v>
      </c>
      <c r="L12" s="11">
        <v>615.71428576928497</v>
      </c>
      <c r="M12" s="11">
        <v>849.85714291514148</v>
      </c>
      <c r="N12" s="11">
        <v>1126.0000000625691</v>
      </c>
      <c r="O12" s="11">
        <v>1426.8571429289975</v>
      </c>
      <c r="P12" s="11">
        <v>1733.5714286561406</v>
      </c>
      <c r="Q12" s="11">
        <v>2028.428571533997</v>
      </c>
      <c r="R12" s="11"/>
      <c r="S12" s="11"/>
      <c r="T12" s="11"/>
      <c r="U12" s="11"/>
      <c r="V12" s="11"/>
      <c r="W12" s="11"/>
      <c r="X12" s="11"/>
      <c r="Y12" s="11"/>
      <c r="Z12" s="11"/>
      <c r="AA12" s="11"/>
      <c r="AB12" s="11"/>
      <c r="AC12" s="11"/>
      <c r="AD12" s="11"/>
    </row>
    <row r="13" spans="2:30" ht="14.4">
      <c r="B13" s="8" t="s">
        <v>284</v>
      </c>
      <c r="C13" s="9">
        <v>54706.051859999956</v>
      </c>
      <c r="D13" s="9">
        <v>68280.314709999991</v>
      </c>
      <c r="E13" s="9">
        <v>80945.536839999986</v>
      </c>
      <c r="F13" s="9">
        <v>84000.353269999992</v>
      </c>
      <c r="G13" s="9">
        <v>80318.219699999987</v>
      </c>
      <c r="H13" s="9">
        <v>78671.588269999993</v>
      </c>
      <c r="I13" s="9">
        <v>76078.356089999987</v>
      </c>
      <c r="J13" s="9">
        <v>79113.678799999951</v>
      </c>
      <c r="K13" s="9">
        <v>87898.730770000009</v>
      </c>
      <c r="L13" s="9">
        <v>99953.945570000011</v>
      </c>
      <c r="M13" s="9">
        <v>120110.36679999987</v>
      </c>
      <c r="N13" s="9">
        <v>152173.89939999979</v>
      </c>
      <c r="O13" s="9">
        <v>226370.36420000001</v>
      </c>
      <c r="P13" s="9">
        <v>261076.15329999989</v>
      </c>
      <c r="Q13" s="9">
        <v>255371.46449999989</v>
      </c>
      <c r="R13" s="9">
        <v>385004.03149999981</v>
      </c>
      <c r="S13" s="9">
        <v>598183.92210000008</v>
      </c>
      <c r="T13" s="9">
        <v>657165.21640000003</v>
      </c>
      <c r="U13" s="9">
        <v>620646.97710000002</v>
      </c>
      <c r="V13" s="9">
        <v>546060.17140000011</v>
      </c>
      <c r="W13" s="9">
        <v>439820.64639999997</v>
      </c>
      <c r="X13" s="9">
        <v>369232.40359999961</v>
      </c>
      <c r="Y13" s="9">
        <v>354733.55150000006</v>
      </c>
      <c r="Z13" s="9"/>
      <c r="AA13" s="9"/>
      <c r="AB13" s="9"/>
      <c r="AC13" s="9"/>
      <c r="AD13" s="9"/>
    </row>
    <row r="14" spans="2:30" ht="14.4">
      <c r="B14" s="10" t="s">
        <v>285</v>
      </c>
      <c r="C14" s="11">
        <v>33060.216369999995</v>
      </c>
      <c r="D14" s="11">
        <v>38957.091369999995</v>
      </c>
      <c r="E14" s="11">
        <v>42144.591369999995</v>
      </c>
      <c r="F14" s="11">
        <v>45013.341369999995</v>
      </c>
      <c r="G14" s="11">
        <v>43260.216369999995</v>
      </c>
      <c r="H14" s="11">
        <v>42144.591369999995</v>
      </c>
      <c r="I14" s="11">
        <v>51388.341369999995</v>
      </c>
      <c r="J14" s="11">
        <v>53778.966369999995</v>
      </c>
      <c r="K14" s="11">
        <v>57922.716370000002</v>
      </c>
      <c r="L14" s="11">
        <v>67007.091370000009</v>
      </c>
      <c r="M14" s="11">
        <v>76888.341370000009</v>
      </c>
      <c r="N14" s="11">
        <v>82785.216370000009</v>
      </c>
      <c r="O14" s="11">
        <v>83263.341370000009</v>
      </c>
      <c r="P14" s="11">
        <v>64138.341370000002</v>
      </c>
      <c r="Q14" s="11">
        <v>49794.591369999995</v>
      </c>
      <c r="R14" s="11">
        <v>74019.591370000009</v>
      </c>
      <c r="S14" s="11">
        <v>95375.841370000009</v>
      </c>
      <c r="T14" s="11">
        <v>83741.466370000009</v>
      </c>
      <c r="U14" s="11">
        <v>76410.216370000009</v>
      </c>
      <c r="V14" s="11">
        <v>88363.341370000009</v>
      </c>
      <c r="W14" s="11">
        <v>107010.2164</v>
      </c>
      <c r="X14" s="11">
        <v>119441.4664</v>
      </c>
      <c r="Y14" s="11">
        <v>109560.2164</v>
      </c>
      <c r="Z14" s="11"/>
      <c r="AA14" s="11"/>
      <c r="AB14" s="11"/>
      <c r="AC14" s="11"/>
      <c r="AD14" s="11"/>
    </row>
    <row r="15" spans="2:30" ht="14.4">
      <c r="B15" s="10" t="s">
        <v>286</v>
      </c>
      <c r="C15" s="11">
        <v>9562.5</v>
      </c>
      <c r="D15" s="11">
        <v>13307.8125</v>
      </c>
      <c r="E15" s="11">
        <v>18009.375</v>
      </c>
      <c r="F15" s="11">
        <v>18089.0625</v>
      </c>
      <c r="G15" s="11">
        <v>17132.8125</v>
      </c>
      <c r="H15" s="11">
        <v>16893.75</v>
      </c>
      <c r="I15" s="11">
        <v>10757.8125</v>
      </c>
      <c r="J15" s="11">
        <v>10200</v>
      </c>
      <c r="K15" s="11">
        <v>11554.6875</v>
      </c>
      <c r="L15" s="11">
        <v>11873.4375</v>
      </c>
      <c r="M15" s="11">
        <v>15698.4375</v>
      </c>
      <c r="N15" s="11">
        <v>27412.500029999999</v>
      </c>
      <c r="O15" s="11">
        <v>62953.125029999996</v>
      </c>
      <c r="P15" s="11">
        <v>88692.187529999996</v>
      </c>
      <c r="Q15" s="11">
        <v>92039.062529999996</v>
      </c>
      <c r="R15" s="11">
        <v>143995.31252999991</v>
      </c>
      <c r="S15" s="11">
        <v>239381.25003000002</v>
      </c>
      <c r="T15" s="11">
        <v>274364.06253</v>
      </c>
      <c r="U15" s="11">
        <v>259621.87503000002</v>
      </c>
      <c r="V15" s="11">
        <v>216351.56253</v>
      </c>
      <c r="W15" s="11">
        <v>154035.9375</v>
      </c>
      <c r="X15" s="11">
        <v>112757.8125</v>
      </c>
      <c r="Y15" s="11">
        <v>110765.625</v>
      </c>
      <c r="Z15" s="11"/>
      <c r="AA15" s="11"/>
      <c r="AB15" s="11"/>
      <c r="AC15" s="11"/>
      <c r="AD15" s="11"/>
    </row>
    <row r="16" spans="2:30" ht="14.4">
      <c r="B16" s="10" t="s">
        <v>287</v>
      </c>
      <c r="C16" s="11">
        <v>12083.335489999959</v>
      </c>
      <c r="D16" s="11">
        <v>16015.410839999999</v>
      </c>
      <c r="E16" s="11">
        <v>20791.570469999991</v>
      </c>
      <c r="F16" s="11">
        <v>20897.949400000005</v>
      </c>
      <c r="G16" s="11">
        <v>19925.190829999989</v>
      </c>
      <c r="H16" s="11">
        <v>19633.246899999998</v>
      </c>
      <c r="I16" s="11">
        <v>13932.202219999999</v>
      </c>
      <c r="J16" s="11">
        <v>15134.71242999996</v>
      </c>
      <c r="K16" s="11">
        <v>18421.3269</v>
      </c>
      <c r="L16" s="11">
        <v>21073.416699999998</v>
      </c>
      <c r="M16" s="11">
        <v>27523.587929999867</v>
      </c>
      <c r="N16" s="11">
        <v>41976.182999999779</v>
      </c>
      <c r="O16" s="11">
        <v>80153.897800000006</v>
      </c>
      <c r="P16" s="11">
        <v>108245.62439999988</v>
      </c>
      <c r="Q16" s="11">
        <v>113537.81059999991</v>
      </c>
      <c r="R16" s="11">
        <v>166989.12759999989</v>
      </c>
      <c r="S16" s="11">
        <v>263426.83069999999</v>
      </c>
      <c r="T16" s="11">
        <v>299059.6875</v>
      </c>
      <c r="U16" s="11">
        <v>284614.88569999998</v>
      </c>
      <c r="V16" s="11">
        <v>241345.26750000002</v>
      </c>
      <c r="W16" s="11">
        <v>178774.49249999999</v>
      </c>
      <c r="X16" s="11">
        <v>137033.12469999961</v>
      </c>
      <c r="Y16" s="11">
        <v>134407.71010000003</v>
      </c>
      <c r="Z16" s="11"/>
      <c r="AA16" s="11"/>
      <c r="AB16" s="11"/>
      <c r="AC16" s="11"/>
      <c r="AD16" s="11"/>
    </row>
    <row r="17" spans="2:30" ht="14.4">
      <c r="B17" s="8" t="s">
        <v>288</v>
      </c>
      <c r="C17" s="9">
        <v>108888.00982221552</v>
      </c>
      <c r="D17" s="9">
        <v>108888.00982221552</v>
      </c>
      <c r="E17" s="9">
        <v>108888.00982221552</v>
      </c>
      <c r="F17" s="9">
        <v>108888.00982221552</v>
      </c>
      <c r="G17" s="9">
        <v>108888.00982221552</v>
      </c>
      <c r="H17" s="9">
        <v>108888.00982221552</v>
      </c>
      <c r="I17" s="9">
        <v>108888.00982221552</v>
      </c>
      <c r="J17" s="9">
        <v>108888.00982221552</v>
      </c>
      <c r="K17" s="9">
        <v>108888.00982221552</v>
      </c>
      <c r="L17" s="9">
        <v>108888.00982221552</v>
      </c>
      <c r="M17" s="9">
        <v>108888.00982221552</v>
      </c>
      <c r="N17" s="9">
        <v>108888.00982221552</v>
      </c>
      <c r="O17" s="9">
        <v>108888.00982221552</v>
      </c>
      <c r="P17" s="9">
        <v>108888.00982221552</v>
      </c>
      <c r="Q17" s="9">
        <v>108888.00982221552</v>
      </c>
      <c r="R17" s="9">
        <v>108888.00982221552</v>
      </c>
      <c r="S17" s="9">
        <v>108888.00982221552</v>
      </c>
      <c r="T17" s="9">
        <v>108888.00982221552</v>
      </c>
      <c r="U17" s="9">
        <v>108888.00982221552</v>
      </c>
      <c r="V17" s="9">
        <v>108888.00982221552</v>
      </c>
      <c r="W17" s="9">
        <v>108888.00982221552</v>
      </c>
      <c r="X17" s="9">
        <v>108888.00982221552</v>
      </c>
      <c r="Y17" s="9">
        <v>108888.00982221552</v>
      </c>
      <c r="Z17" s="9">
        <v>108888.00982221552</v>
      </c>
      <c r="AA17" s="9">
        <v>108888.00982221552</v>
      </c>
      <c r="AB17" s="9">
        <v>108888.00982221552</v>
      </c>
      <c r="AC17" s="9">
        <v>108888.00982221552</v>
      </c>
      <c r="AD17" s="9">
        <v>108888.00982221552</v>
      </c>
    </row>
    <row r="18" spans="2:30" ht="14.4">
      <c r="B18" s="10" t="s">
        <v>289</v>
      </c>
      <c r="C18" s="11">
        <v>11745.152582216027</v>
      </c>
      <c r="D18" s="11">
        <v>11745.152582216027</v>
      </c>
      <c r="E18" s="11">
        <v>11745.152582216027</v>
      </c>
      <c r="F18" s="11">
        <v>11745.152582216027</v>
      </c>
      <c r="G18" s="11">
        <v>11745.152582216027</v>
      </c>
      <c r="H18" s="11">
        <v>11745.152582216027</v>
      </c>
      <c r="I18" s="11">
        <v>11745.152582216027</v>
      </c>
      <c r="J18" s="11">
        <v>11745.152582216027</v>
      </c>
      <c r="K18" s="11">
        <v>11745.152582216027</v>
      </c>
      <c r="L18" s="11">
        <v>11745.152582216027</v>
      </c>
      <c r="M18" s="11">
        <v>11745.152582216027</v>
      </c>
      <c r="N18" s="11">
        <v>11745.152582216027</v>
      </c>
      <c r="O18" s="11">
        <v>11745.152582216027</v>
      </c>
      <c r="P18" s="11">
        <v>11745.152582216027</v>
      </c>
      <c r="Q18" s="11">
        <v>11745.152582216027</v>
      </c>
      <c r="R18" s="11">
        <v>11745.152582216027</v>
      </c>
      <c r="S18" s="11">
        <v>11745.152582216027</v>
      </c>
      <c r="T18" s="11">
        <v>11745.152582216027</v>
      </c>
      <c r="U18" s="11">
        <v>11745.152582216027</v>
      </c>
      <c r="V18" s="11">
        <v>11745.152582216027</v>
      </c>
      <c r="W18" s="11">
        <v>11745.152582216027</v>
      </c>
      <c r="X18" s="11">
        <v>11745.152582216027</v>
      </c>
      <c r="Y18" s="11">
        <v>11745.152582216027</v>
      </c>
      <c r="Z18" s="11">
        <v>11745.152582216027</v>
      </c>
      <c r="AA18" s="11">
        <v>11745.152582216027</v>
      </c>
      <c r="AB18" s="11">
        <v>11745.152582216027</v>
      </c>
      <c r="AC18" s="11">
        <v>11745.152582216027</v>
      </c>
      <c r="AD18" s="11">
        <v>11745.152582216027</v>
      </c>
    </row>
    <row r="19" spans="2:30" ht="14.4">
      <c r="B19" s="10" t="s">
        <v>290</v>
      </c>
      <c r="C19" s="11">
        <v>97142.857239999488</v>
      </c>
      <c r="D19" s="11">
        <v>97142.857239999488</v>
      </c>
      <c r="E19" s="11">
        <v>97142.857239999488</v>
      </c>
      <c r="F19" s="11">
        <v>97142.857239999488</v>
      </c>
      <c r="G19" s="11">
        <v>97142.857239999488</v>
      </c>
      <c r="H19" s="11">
        <v>97142.857239999488</v>
      </c>
      <c r="I19" s="11">
        <v>97142.857239999488</v>
      </c>
      <c r="J19" s="11">
        <v>97142.857239999488</v>
      </c>
      <c r="K19" s="11">
        <v>97142.857239999488</v>
      </c>
      <c r="L19" s="11">
        <v>97142.857239999488</v>
      </c>
      <c r="M19" s="11">
        <v>97142.857239999488</v>
      </c>
      <c r="N19" s="11">
        <v>97142.857239999488</v>
      </c>
      <c r="O19" s="11">
        <v>97142.857239999488</v>
      </c>
      <c r="P19" s="11">
        <v>97142.857239999488</v>
      </c>
      <c r="Q19" s="11">
        <v>97142.857239999488</v>
      </c>
      <c r="R19" s="11">
        <v>97142.857239999488</v>
      </c>
      <c r="S19" s="11">
        <v>97142.857239999488</v>
      </c>
      <c r="T19" s="11">
        <v>97142.857239999488</v>
      </c>
      <c r="U19" s="11">
        <v>97142.857239999488</v>
      </c>
      <c r="V19" s="11">
        <v>97142.857239999488</v>
      </c>
      <c r="W19" s="11">
        <v>97142.857239999488</v>
      </c>
      <c r="X19" s="11">
        <v>97142.857239999488</v>
      </c>
      <c r="Y19" s="11">
        <v>97142.857239999488</v>
      </c>
      <c r="Z19" s="11">
        <v>97142.857239999488</v>
      </c>
      <c r="AA19" s="11">
        <v>97142.857239999488</v>
      </c>
      <c r="AB19" s="11">
        <v>97142.857239999488</v>
      </c>
      <c r="AC19" s="11">
        <v>97142.857239999488</v>
      </c>
      <c r="AD19" s="11">
        <v>97142.857239999488</v>
      </c>
    </row>
    <row r="20" spans="2:30" ht="14.4">
      <c r="B20" s="8" t="s">
        <v>291</v>
      </c>
      <c r="C20" s="9">
        <v>20073.956214739996</v>
      </c>
      <c r="D20" s="9">
        <v>20698.23507867318</v>
      </c>
      <c r="E20" s="9">
        <v>24926.369084570528</v>
      </c>
      <c r="F20" s="9">
        <v>24926.369084570528</v>
      </c>
      <c r="G20" s="9">
        <v>24926.369084570528</v>
      </c>
      <c r="H20" s="9">
        <v>24926.369084570528</v>
      </c>
      <c r="I20" s="9">
        <v>27162.07321503399</v>
      </c>
      <c r="J20" s="9">
        <v>27162.07321503399</v>
      </c>
      <c r="K20" s="9">
        <v>27162.07321503399</v>
      </c>
      <c r="L20" s="9">
        <v>27162.07321503399</v>
      </c>
      <c r="M20" s="9">
        <v>27162.07321503399</v>
      </c>
      <c r="N20" s="9">
        <v>23086.675009844494</v>
      </c>
      <c r="O20" s="9">
        <v>23086.675009844494</v>
      </c>
      <c r="P20" s="9">
        <v>23086.675009844494</v>
      </c>
      <c r="Q20" s="9">
        <v>23086.675009844494</v>
      </c>
      <c r="R20" s="9">
        <v>26712.654486356965</v>
      </c>
      <c r="S20" s="9">
        <v>26712.654486356965</v>
      </c>
      <c r="T20" s="9">
        <v>26712.654486356965</v>
      </c>
      <c r="U20" s="9">
        <v>26712.654486356965</v>
      </c>
      <c r="V20" s="9">
        <v>26579.617151417489</v>
      </c>
      <c r="W20" s="9">
        <v>26579.617151417489</v>
      </c>
      <c r="X20" s="9">
        <v>26579.617151417489</v>
      </c>
      <c r="Y20" s="9">
        <v>26579.617151417489</v>
      </c>
      <c r="Z20" s="9">
        <v>26581.812424594485</v>
      </c>
      <c r="AA20" s="9">
        <v>26581.812424594485</v>
      </c>
      <c r="AB20" s="9">
        <v>26581.812424594485</v>
      </c>
      <c r="AC20" s="9">
        <v>26581.812424594485</v>
      </c>
      <c r="AD20" s="9">
        <v>26581.812424594485</v>
      </c>
    </row>
    <row r="21" spans="2:30" ht="14.4">
      <c r="B21" s="10" t="s">
        <v>292</v>
      </c>
      <c r="C21" s="11">
        <v>15698.623012319997</v>
      </c>
      <c r="D21" s="11">
        <v>16205.708598479985</v>
      </c>
      <c r="E21" s="11">
        <v>19610.798731829982</v>
      </c>
      <c r="F21" s="11">
        <v>19610.798731829982</v>
      </c>
      <c r="G21" s="11">
        <v>19610.798731829982</v>
      </c>
      <c r="H21" s="11">
        <v>19610.798731829982</v>
      </c>
      <c r="I21" s="11">
        <v>21424.031146899993</v>
      </c>
      <c r="J21" s="11">
        <v>21424.031146899993</v>
      </c>
      <c r="K21" s="11">
        <v>21424.031146899993</v>
      </c>
      <c r="L21" s="11">
        <v>21424.031146899993</v>
      </c>
      <c r="M21" s="11">
        <v>21424.031146899993</v>
      </c>
      <c r="N21" s="11">
        <v>18193.154804499994</v>
      </c>
      <c r="O21" s="11">
        <v>18193.154804499994</v>
      </c>
      <c r="P21" s="11">
        <v>18193.154804499994</v>
      </c>
      <c r="Q21" s="11">
        <v>18193.154804499994</v>
      </c>
      <c r="R21" s="11">
        <v>21385.496871099967</v>
      </c>
      <c r="S21" s="11">
        <v>21385.496871099967</v>
      </c>
      <c r="T21" s="11">
        <v>21385.496871099967</v>
      </c>
      <c r="U21" s="11">
        <v>21385.496871099967</v>
      </c>
      <c r="V21" s="11">
        <v>20981.352321499995</v>
      </c>
      <c r="W21" s="11">
        <v>20981.352321499995</v>
      </c>
      <c r="X21" s="11">
        <v>20981.352321499995</v>
      </c>
      <c r="Y21" s="11">
        <v>20981.352321499995</v>
      </c>
      <c r="Z21" s="11">
        <v>20932.021683399995</v>
      </c>
      <c r="AA21" s="11">
        <v>20932.021683399995</v>
      </c>
      <c r="AB21" s="11">
        <v>20932.021683399995</v>
      </c>
      <c r="AC21" s="11">
        <v>20932.021683399995</v>
      </c>
      <c r="AD21" s="11">
        <v>20932.021683399995</v>
      </c>
    </row>
    <row r="22" spans="2:30" ht="14.4">
      <c r="B22" s="10" t="s">
        <v>293</v>
      </c>
      <c r="C22" s="11">
        <v>2516.8854233200004</v>
      </c>
      <c r="D22" s="11">
        <v>2604.3511361439969</v>
      </c>
      <c r="E22" s="11">
        <v>3186.6519358709984</v>
      </c>
      <c r="F22" s="11">
        <v>3186.6519358709984</v>
      </c>
      <c r="G22" s="11">
        <v>3186.6519358709984</v>
      </c>
      <c r="H22" s="11">
        <v>3186.6519358709984</v>
      </c>
      <c r="I22" s="11">
        <v>3491.7982277099995</v>
      </c>
      <c r="J22" s="11">
        <v>3491.7982277099995</v>
      </c>
      <c r="K22" s="11">
        <v>3491.7982277099995</v>
      </c>
      <c r="L22" s="11">
        <v>3491.7982277099995</v>
      </c>
      <c r="M22" s="11">
        <v>3491.7982277099995</v>
      </c>
      <c r="N22" s="11">
        <v>2867.7903183999983</v>
      </c>
      <c r="O22" s="11">
        <v>2867.7903183999983</v>
      </c>
      <c r="P22" s="11">
        <v>2867.7903183999983</v>
      </c>
      <c r="Q22" s="11">
        <v>2867.7903183999983</v>
      </c>
      <c r="R22" s="11">
        <v>3124.3540048699974</v>
      </c>
      <c r="S22" s="11">
        <v>3124.3540048699974</v>
      </c>
      <c r="T22" s="11">
        <v>3124.3540048699974</v>
      </c>
      <c r="U22" s="11">
        <v>3124.3540048699974</v>
      </c>
      <c r="V22" s="11">
        <v>3423.1992315399943</v>
      </c>
      <c r="W22" s="11">
        <v>3423.1992315399943</v>
      </c>
      <c r="X22" s="11">
        <v>3423.1992315399943</v>
      </c>
      <c r="Y22" s="11">
        <v>3423.1992315399943</v>
      </c>
      <c r="Z22" s="11">
        <v>3431.3192489199951</v>
      </c>
      <c r="AA22" s="11">
        <v>3431.3192489199951</v>
      </c>
      <c r="AB22" s="11">
        <v>3431.3192489199951</v>
      </c>
      <c r="AC22" s="11">
        <v>3431.3192489199951</v>
      </c>
      <c r="AD22" s="11">
        <v>3431.3192489199951</v>
      </c>
    </row>
    <row r="23" spans="2:30" ht="14.4">
      <c r="B23" s="10" t="s">
        <v>294</v>
      </c>
      <c r="C23" s="11">
        <v>1858.4477790999999</v>
      </c>
      <c r="D23" s="11">
        <v>1888.1753440491996</v>
      </c>
      <c r="E23" s="11">
        <v>2128.9184168695474</v>
      </c>
      <c r="F23" s="11">
        <v>2128.9184168695474</v>
      </c>
      <c r="G23" s="11">
        <v>2128.9184168695474</v>
      </c>
      <c r="H23" s="11">
        <v>2128.9184168695474</v>
      </c>
      <c r="I23" s="11">
        <v>2246.2438404239992</v>
      </c>
      <c r="J23" s="11">
        <v>2246.2438404239992</v>
      </c>
      <c r="K23" s="11">
        <v>2246.2438404239992</v>
      </c>
      <c r="L23" s="11">
        <v>2246.2438404239992</v>
      </c>
      <c r="M23" s="11">
        <v>2246.2438404239992</v>
      </c>
      <c r="N23" s="11">
        <v>2025.7298869444994</v>
      </c>
      <c r="O23" s="11">
        <v>2025.7298869444994</v>
      </c>
      <c r="P23" s="11">
        <v>2025.7298869444994</v>
      </c>
      <c r="Q23" s="11">
        <v>2025.7298869444994</v>
      </c>
      <c r="R23" s="11">
        <v>2202.8036103869981</v>
      </c>
      <c r="S23" s="11">
        <v>2202.8036103869981</v>
      </c>
      <c r="T23" s="11">
        <v>2202.8036103869981</v>
      </c>
      <c r="U23" s="11">
        <v>2202.8036103869981</v>
      </c>
      <c r="V23" s="11">
        <v>2175.0655983774986</v>
      </c>
      <c r="W23" s="11">
        <v>2175.0655983774986</v>
      </c>
      <c r="X23" s="11">
        <v>2175.0655983774986</v>
      </c>
      <c r="Y23" s="11">
        <v>2175.0655983774986</v>
      </c>
      <c r="Z23" s="11">
        <v>2218.4714922744965</v>
      </c>
      <c r="AA23" s="11">
        <v>2218.4714922744965</v>
      </c>
      <c r="AB23" s="11">
        <v>2218.4714922744965</v>
      </c>
      <c r="AC23" s="11">
        <v>2218.4714922744965</v>
      </c>
      <c r="AD23" s="11">
        <v>2218.4714922744965</v>
      </c>
    </row>
    <row r="24" spans="2:30" ht="14.4">
      <c r="B24" s="8" t="s">
        <v>295</v>
      </c>
      <c r="C24" s="9">
        <v>31490.337712313903</v>
      </c>
      <c r="D24" s="9">
        <v>31490.337712313903</v>
      </c>
      <c r="E24" s="9">
        <v>32268.979382094363</v>
      </c>
      <c r="F24" s="9">
        <v>32445.678099324366</v>
      </c>
      <c r="G24" s="9">
        <v>32445.678099324366</v>
      </c>
      <c r="H24" s="9">
        <v>32445.678099324366</v>
      </c>
      <c r="I24" s="9">
        <v>32848.584448230671</v>
      </c>
      <c r="J24" s="9">
        <v>32872.149252516669</v>
      </c>
      <c r="K24" s="9">
        <v>32872.149252516669</v>
      </c>
      <c r="L24" s="9">
        <v>32872.149252516669</v>
      </c>
      <c r="M24" s="9">
        <v>32872.149252516669</v>
      </c>
      <c r="N24" s="9">
        <v>32174.438350415119</v>
      </c>
      <c r="O24" s="9">
        <v>32174.438350415119</v>
      </c>
      <c r="P24" s="9">
        <v>32174.438350415119</v>
      </c>
      <c r="Q24" s="9">
        <v>32174.438350415119</v>
      </c>
      <c r="R24" s="9">
        <v>32026.877762673306</v>
      </c>
      <c r="S24" s="9">
        <v>32025.719330823304</v>
      </c>
      <c r="T24" s="9">
        <v>32025.719330823304</v>
      </c>
      <c r="U24" s="9">
        <v>32025.719330823304</v>
      </c>
      <c r="V24" s="9">
        <v>31496.07176781007</v>
      </c>
      <c r="W24" s="9">
        <v>31372.361932396074</v>
      </c>
      <c r="X24" s="9">
        <v>31372.361932396074</v>
      </c>
      <c r="Y24" s="9">
        <v>31372.361932396074</v>
      </c>
      <c r="Z24" s="9">
        <v>32661.975349981883</v>
      </c>
      <c r="AA24" s="9">
        <v>32816.780948983884</v>
      </c>
      <c r="AB24" s="9">
        <v>32816.780948983884</v>
      </c>
      <c r="AC24" s="9">
        <v>32816.780948983884</v>
      </c>
      <c r="AD24" s="9">
        <v>32816.780948983884</v>
      </c>
    </row>
    <row r="25" spans="2:30" ht="14.4">
      <c r="B25" s="10" t="s">
        <v>296</v>
      </c>
      <c r="C25" s="11">
        <v>8379.9405751039194</v>
      </c>
      <c r="D25" s="11">
        <v>8379.9405751039194</v>
      </c>
      <c r="E25" s="11">
        <v>8331.1117215543691</v>
      </c>
      <c r="F25" s="11">
        <v>8331.1117215543691</v>
      </c>
      <c r="G25" s="11">
        <v>8331.1117215543691</v>
      </c>
      <c r="H25" s="11">
        <v>8331.1117215543691</v>
      </c>
      <c r="I25" s="11">
        <v>8505.8883062806781</v>
      </c>
      <c r="J25" s="11">
        <v>8505.8883062806781</v>
      </c>
      <c r="K25" s="11">
        <v>8505.8883062806781</v>
      </c>
      <c r="L25" s="11">
        <v>8505.8883062806781</v>
      </c>
      <c r="M25" s="11">
        <v>8505.8883062806781</v>
      </c>
      <c r="N25" s="11">
        <v>8400.3698815271382</v>
      </c>
      <c r="O25" s="11">
        <v>8400.3698815271382</v>
      </c>
      <c r="P25" s="11">
        <v>8400.3698815271382</v>
      </c>
      <c r="Q25" s="11">
        <v>8400.3698815271382</v>
      </c>
      <c r="R25" s="11">
        <v>8160.2405780053177</v>
      </c>
      <c r="S25" s="11">
        <v>8160.2405780053177</v>
      </c>
      <c r="T25" s="11">
        <v>8160.2405780053177</v>
      </c>
      <c r="U25" s="11">
        <v>8160.2405780053177</v>
      </c>
      <c r="V25" s="11">
        <v>8080.0539322520817</v>
      </c>
      <c r="W25" s="11">
        <v>8080.0539322520817</v>
      </c>
      <c r="X25" s="11">
        <v>8080.0539322520817</v>
      </c>
      <c r="Y25" s="11">
        <v>8080.0539322520817</v>
      </c>
      <c r="Z25" s="11">
        <v>8460.3388511778976</v>
      </c>
      <c r="AA25" s="11">
        <v>8460.3388511778976</v>
      </c>
      <c r="AB25" s="11">
        <v>8460.3388511778976</v>
      </c>
      <c r="AC25" s="11">
        <v>8460.3388511778976</v>
      </c>
      <c r="AD25" s="11">
        <v>8460.3388511778976</v>
      </c>
    </row>
    <row r="26" spans="2:30" ht="14.4">
      <c r="B26" s="10" t="s">
        <v>297</v>
      </c>
      <c r="C26" s="11">
        <v>6727.1236438599963</v>
      </c>
      <c r="D26" s="11">
        <v>6727.1236438599963</v>
      </c>
      <c r="E26" s="11">
        <v>7034.8920576899991</v>
      </c>
      <c r="F26" s="11">
        <v>7034.8920576899991</v>
      </c>
      <c r="G26" s="11">
        <v>7034.8920576899991</v>
      </c>
      <c r="H26" s="11">
        <v>7034.8920576899991</v>
      </c>
      <c r="I26" s="11">
        <v>7193.7135739699997</v>
      </c>
      <c r="J26" s="11">
        <v>7193.7135739699997</v>
      </c>
      <c r="K26" s="11">
        <v>7193.7135739699997</v>
      </c>
      <c r="L26" s="11">
        <v>7193.7135739699997</v>
      </c>
      <c r="M26" s="11">
        <v>7193.7135739699997</v>
      </c>
      <c r="N26" s="11">
        <v>6746.547166289989</v>
      </c>
      <c r="O26" s="11">
        <v>6746.547166289989</v>
      </c>
      <c r="P26" s="11">
        <v>6746.547166289989</v>
      </c>
      <c r="Q26" s="11">
        <v>6746.547166289989</v>
      </c>
      <c r="R26" s="11">
        <v>6842.5230345699965</v>
      </c>
      <c r="S26" s="11">
        <v>6842.5230345699965</v>
      </c>
      <c r="T26" s="11">
        <v>6842.5230345699965</v>
      </c>
      <c r="U26" s="11">
        <v>6842.5230345699965</v>
      </c>
      <c r="V26" s="11">
        <v>6756.9145744099987</v>
      </c>
      <c r="W26" s="11">
        <v>6756.9145744099987</v>
      </c>
      <c r="X26" s="11">
        <v>6756.9145744099987</v>
      </c>
      <c r="Y26" s="11">
        <v>6756.9145744099987</v>
      </c>
      <c r="Z26" s="11">
        <v>7210.9324877699928</v>
      </c>
      <c r="AA26" s="11">
        <v>7210.9324877699928</v>
      </c>
      <c r="AB26" s="11">
        <v>7210.9324877699928</v>
      </c>
      <c r="AC26" s="11">
        <v>7210.9324877699928</v>
      </c>
      <c r="AD26" s="11">
        <v>7210.9324877699928</v>
      </c>
    </row>
    <row r="27" spans="2:30" ht="14.4">
      <c r="B27" s="10" t="s">
        <v>298</v>
      </c>
      <c r="C27" s="11">
        <v>12226.323502499992</v>
      </c>
      <c r="D27" s="11">
        <v>12226.323502499992</v>
      </c>
      <c r="E27" s="11">
        <v>12746.025611999996</v>
      </c>
      <c r="F27" s="11">
        <v>12746.025611999996</v>
      </c>
      <c r="G27" s="11">
        <v>12746.025611999996</v>
      </c>
      <c r="H27" s="11">
        <v>12746.025611999996</v>
      </c>
      <c r="I27" s="11">
        <v>12815.333859899996</v>
      </c>
      <c r="J27" s="11">
        <v>12815.333859899996</v>
      </c>
      <c r="K27" s="11">
        <v>12815.333859899996</v>
      </c>
      <c r="L27" s="11">
        <v>12815.333859899996</v>
      </c>
      <c r="M27" s="11">
        <v>12815.333859899996</v>
      </c>
      <c r="N27" s="11">
        <v>12707.105449699997</v>
      </c>
      <c r="O27" s="11">
        <v>12707.105449699997</v>
      </c>
      <c r="P27" s="11">
        <v>12707.105449699997</v>
      </c>
      <c r="Q27" s="11">
        <v>12707.105449699997</v>
      </c>
      <c r="R27" s="11">
        <v>12703.698297199993</v>
      </c>
      <c r="S27" s="11">
        <v>12703.698297199993</v>
      </c>
      <c r="T27" s="11">
        <v>12703.698297199993</v>
      </c>
      <c r="U27" s="11">
        <v>12703.698297199993</v>
      </c>
      <c r="V27" s="11">
        <v>12339.845840099993</v>
      </c>
      <c r="W27" s="11">
        <v>12339.845840099993</v>
      </c>
      <c r="X27" s="11">
        <v>12339.845840099993</v>
      </c>
      <c r="Y27" s="11">
        <v>12339.845840099993</v>
      </c>
      <c r="Z27" s="11">
        <v>12795.156425399993</v>
      </c>
      <c r="AA27" s="11">
        <v>12795.156425399993</v>
      </c>
      <c r="AB27" s="11">
        <v>12795.156425399993</v>
      </c>
      <c r="AC27" s="11">
        <v>12795.156425399993</v>
      </c>
      <c r="AD27" s="11">
        <v>12795.156425399993</v>
      </c>
    </row>
    <row r="28" spans="2:30" ht="14.4">
      <c r="B28" s="10" t="s">
        <v>299</v>
      </c>
      <c r="C28" s="11">
        <v>4156.9499908499965</v>
      </c>
      <c r="D28" s="11">
        <v>4156.9499908499965</v>
      </c>
      <c r="E28" s="11">
        <v>4156.9499908499965</v>
      </c>
      <c r="F28" s="11">
        <v>4333.6487080799989</v>
      </c>
      <c r="G28" s="11">
        <v>4333.6487080799989</v>
      </c>
      <c r="H28" s="11">
        <v>4333.6487080799989</v>
      </c>
      <c r="I28" s="11">
        <v>4333.6487080799989</v>
      </c>
      <c r="J28" s="11">
        <v>4357.2135123659964</v>
      </c>
      <c r="K28" s="11">
        <v>4357.2135123659964</v>
      </c>
      <c r="L28" s="11">
        <v>4357.2135123659964</v>
      </c>
      <c r="M28" s="11">
        <v>4357.2135123659964</v>
      </c>
      <c r="N28" s="11">
        <v>4320.415852897997</v>
      </c>
      <c r="O28" s="11">
        <v>4320.415852897997</v>
      </c>
      <c r="P28" s="11">
        <v>4320.415852897997</v>
      </c>
      <c r="Q28" s="11">
        <v>4320.415852897997</v>
      </c>
      <c r="R28" s="11">
        <v>4320.415852897997</v>
      </c>
      <c r="S28" s="11">
        <v>4319.2574210479943</v>
      </c>
      <c r="T28" s="11">
        <v>4319.2574210479943</v>
      </c>
      <c r="U28" s="11">
        <v>4319.2574210479943</v>
      </c>
      <c r="V28" s="11">
        <v>4319.2574210479943</v>
      </c>
      <c r="W28" s="11">
        <v>4195.5475856339972</v>
      </c>
      <c r="X28" s="11">
        <v>4195.5475856339972</v>
      </c>
      <c r="Y28" s="11">
        <v>4195.5475856339972</v>
      </c>
      <c r="Z28" s="11">
        <v>4195.5475856339972</v>
      </c>
      <c r="AA28" s="11">
        <v>4350.3531846359947</v>
      </c>
      <c r="AB28" s="11">
        <v>4350.3531846359947</v>
      </c>
      <c r="AC28" s="11">
        <v>4350.3531846359947</v>
      </c>
      <c r="AD28" s="11">
        <v>4350.3531846359947</v>
      </c>
    </row>
    <row r="29" spans="2:30" ht="14.4">
      <c r="B29" s="8" t="s">
        <v>300</v>
      </c>
      <c r="C29" s="9">
        <v>24385.639060000001</v>
      </c>
      <c r="D29" s="9">
        <v>25550.8658</v>
      </c>
      <c r="E29" s="9">
        <v>27274.926213499901</v>
      </c>
      <c r="F29" s="9">
        <v>29487.148843500003</v>
      </c>
      <c r="G29" s="9">
        <v>30031.349733500003</v>
      </c>
      <c r="H29" s="9">
        <v>29243.6780435</v>
      </c>
      <c r="I29" s="9">
        <v>27464.785980000001</v>
      </c>
      <c r="J29" s="9">
        <v>26198.44167</v>
      </c>
      <c r="K29" s="9">
        <v>25020.53039</v>
      </c>
      <c r="L29" s="9">
        <v>24287.425309999999</v>
      </c>
      <c r="M29" s="9">
        <v>24321.898740000001</v>
      </c>
      <c r="N29" s="9">
        <v>24378.40998</v>
      </c>
      <c r="O29" s="9">
        <v>23280.352699999999</v>
      </c>
      <c r="P29" s="9">
        <v>22385.924039999998</v>
      </c>
      <c r="Q29" s="9">
        <v>22431.536679999997</v>
      </c>
      <c r="R29" s="9">
        <v>22806.96891</v>
      </c>
      <c r="S29" s="9">
        <v>22302.27882</v>
      </c>
      <c r="T29" s="9">
        <v>22280.40755</v>
      </c>
      <c r="U29" s="9">
        <v>22827.877260000001</v>
      </c>
      <c r="V29" s="9">
        <v>23499.6165</v>
      </c>
      <c r="W29" s="9">
        <v>22859.090680000001</v>
      </c>
      <c r="X29" s="9">
        <v>22343.064189999997</v>
      </c>
      <c r="Y29" s="9">
        <v>22321.810700000002</v>
      </c>
      <c r="Z29" s="9">
        <v>22797.575539999998</v>
      </c>
      <c r="AA29" s="9">
        <v>22179.359980000001</v>
      </c>
      <c r="AB29" s="9">
        <v>21709.32473</v>
      </c>
      <c r="AC29" s="9">
        <v>22025.4905</v>
      </c>
      <c r="AD29" s="9">
        <v>22970.508030000001</v>
      </c>
    </row>
    <row r="30" spans="2:30" ht="14.4">
      <c r="B30" s="10" t="s">
        <v>301</v>
      </c>
      <c r="C30" s="11">
        <v>15550.63906</v>
      </c>
      <c r="D30" s="11">
        <v>17255.8658</v>
      </c>
      <c r="E30" s="11">
        <v>19228.152019999899</v>
      </c>
      <c r="F30" s="11">
        <v>21440.374650000002</v>
      </c>
      <c r="G30" s="11">
        <v>21984.575540000002</v>
      </c>
      <c r="H30" s="11">
        <v>21196.903849999999</v>
      </c>
      <c r="I30" s="11">
        <v>20264.785980000001</v>
      </c>
      <c r="J30" s="11">
        <v>18998.44167</v>
      </c>
      <c r="K30" s="11">
        <v>17820.53039</v>
      </c>
      <c r="L30" s="11">
        <v>17087.425309999999</v>
      </c>
      <c r="M30" s="11">
        <v>17121.898740000001</v>
      </c>
      <c r="N30" s="11">
        <v>17178.40998</v>
      </c>
      <c r="O30" s="11">
        <v>16080.352699999999</v>
      </c>
      <c r="P30" s="11">
        <v>15185.92404</v>
      </c>
      <c r="Q30" s="11">
        <v>15231.536679999999</v>
      </c>
      <c r="R30" s="11">
        <v>15606.96891</v>
      </c>
      <c r="S30" s="11">
        <v>15102.27882</v>
      </c>
      <c r="T30" s="11">
        <v>15080.40755</v>
      </c>
      <c r="U30" s="11">
        <v>15627.877259999999</v>
      </c>
      <c r="V30" s="11">
        <v>16299.6165</v>
      </c>
      <c r="W30" s="11">
        <v>15659.090679999999</v>
      </c>
      <c r="X30" s="11">
        <v>15143.064189999999</v>
      </c>
      <c r="Y30" s="11">
        <v>15121.8107</v>
      </c>
      <c r="Z30" s="11">
        <v>15597.57554</v>
      </c>
      <c r="AA30" s="11">
        <v>14979.359979999999</v>
      </c>
      <c r="AB30" s="11">
        <v>14509.32473</v>
      </c>
      <c r="AC30" s="11">
        <v>14825.4905</v>
      </c>
      <c r="AD30" s="11">
        <v>15770.508030000001</v>
      </c>
    </row>
    <row r="31" spans="2:30" ht="14.4">
      <c r="B31" s="10" t="s">
        <v>302</v>
      </c>
      <c r="C31" s="11">
        <v>760</v>
      </c>
      <c r="D31" s="11">
        <v>220</v>
      </c>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spans="2:30" ht="14.4">
      <c r="B32" s="10" t="s">
        <v>303</v>
      </c>
      <c r="C32" s="11">
        <v>875</v>
      </c>
      <c r="D32" s="11">
        <v>875</v>
      </c>
      <c r="E32" s="11">
        <v>846.77419350000002</v>
      </c>
      <c r="F32" s="11">
        <v>846.77419350000002</v>
      </c>
      <c r="G32" s="11">
        <v>846.77419350000002</v>
      </c>
      <c r="H32" s="11">
        <v>846.77419350000002</v>
      </c>
      <c r="I32" s="11"/>
      <c r="J32" s="11"/>
      <c r="K32" s="11"/>
      <c r="L32" s="11"/>
      <c r="M32" s="11"/>
      <c r="N32" s="11"/>
      <c r="O32" s="11"/>
      <c r="P32" s="11"/>
      <c r="Q32" s="11"/>
      <c r="R32" s="11"/>
      <c r="S32" s="11"/>
      <c r="T32" s="11"/>
      <c r="U32" s="11"/>
      <c r="V32" s="11"/>
      <c r="W32" s="11"/>
      <c r="X32" s="11"/>
      <c r="Y32" s="11"/>
      <c r="Z32" s="11"/>
      <c r="AA32" s="11"/>
      <c r="AB32" s="11"/>
      <c r="AC32" s="11"/>
      <c r="AD32" s="11"/>
    </row>
    <row r="33" spans="2:30" ht="14.4">
      <c r="B33" s="10" t="s">
        <v>304</v>
      </c>
      <c r="C33" s="11">
        <v>7200</v>
      </c>
      <c r="D33" s="11">
        <v>7200</v>
      </c>
      <c r="E33" s="11">
        <v>7200</v>
      </c>
      <c r="F33" s="11">
        <v>7200</v>
      </c>
      <c r="G33" s="11">
        <v>7200</v>
      </c>
      <c r="H33" s="11">
        <v>7200</v>
      </c>
      <c r="I33" s="11">
        <v>7200</v>
      </c>
      <c r="J33" s="11">
        <v>7200</v>
      </c>
      <c r="K33" s="11">
        <v>7200</v>
      </c>
      <c r="L33" s="11">
        <v>7200</v>
      </c>
      <c r="M33" s="11">
        <v>7200</v>
      </c>
      <c r="N33" s="11">
        <v>7200</v>
      </c>
      <c r="O33" s="11">
        <v>7200</v>
      </c>
      <c r="P33" s="11">
        <v>7200</v>
      </c>
      <c r="Q33" s="11">
        <v>7200</v>
      </c>
      <c r="R33" s="11">
        <v>7200</v>
      </c>
      <c r="S33" s="11">
        <v>7200</v>
      </c>
      <c r="T33" s="11">
        <v>7200</v>
      </c>
      <c r="U33" s="11">
        <v>7200</v>
      </c>
      <c r="V33" s="11">
        <v>7200</v>
      </c>
      <c r="W33" s="11">
        <v>7200</v>
      </c>
      <c r="X33" s="11">
        <v>7200</v>
      </c>
      <c r="Y33" s="11">
        <v>7200</v>
      </c>
      <c r="Z33" s="11">
        <v>7200</v>
      </c>
      <c r="AA33" s="11">
        <v>7200</v>
      </c>
      <c r="AB33" s="11">
        <v>7200</v>
      </c>
      <c r="AC33" s="11">
        <v>7200</v>
      </c>
      <c r="AD33" s="11">
        <v>7200</v>
      </c>
    </row>
    <row r="34" spans="2:30" ht="14.4">
      <c r="B34" s="8" t="s">
        <v>305</v>
      </c>
      <c r="C34" s="9">
        <v>1020</v>
      </c>
      <c r="D34" s="9">
        <v>1020</v>
      </c>
      <c r="E34" s="9">
        <v>1281</v>
      </c>
      <c r="F34" s="9">
        <v>1281</v>
      </c>
      <c r="G34" s="9">
        <v>1281</v>
      </c>
      <c r="H34" s="9">
        <v>1281</v>
      </c>
      <c r="I34" s="9">
        <v>1281</v>
      </c>
      <c r="J34" s="9">
        <v>1281</v>
      </c>
      <c r="K34" s="9">
        <v>1281</v>
      </c>
      <c r="L34" s="9">
        <v>1281</v>
      </c>
      <c r="M34" s="9">
        <v>1281</v>
      </c>
      <c r="N34" s="9">
        <v>1281</v>
      </c>
      <c r="O34" s="9">
        <v>1281</v>
      </c>
      <c r="P34" s="9">
        <v>1281</v>
      </c>
      <c r="Q34" s="9">
        <v>1281</v>
      </c>
      <c r="R34" s="9">
        <v>1281</v>
      </c>
      <c r="S34" s="9">
        <v>2138</v>
      </c>
      <c r="T34" s="9">
        <v>2138</v>
      </c>
      <c r="U34" s="9">
        <v>2138</v>
      </c>
      <c r="V34" s="9">
        <v>2138</v>
      </c>
      <c r="W34" s="9">
        <v>2138</v>
      </c>
      <c r="X34" s="9">
        <v>2138</v>
      </c>
      <c r="Y34" s="9">
        <v>1281</v>
      </c>
      <c r="Z34" s="9">
        <v>1281</v>
      </c>
      <c r="AA34" s="9">
        <v>1281</v>
      </c>
      <c r="AB34" s="9">
        <v>1281</v>
      </c>
      <c r="AC34" s="9">
        <v>1281</v>
      </c>
      <c r="AD34" s="9">
        <v>1281</v>
      </c>
    </row>
    <row r="35" spans="2:30" ht="14.4">
      <c r="B35" s="10" t="s">
        <v>306</v>
      </c>
      <c r="C35" s="11">
        <v>1020</v>
      </c>
      <c r="D35" s="11">
        <v>1020</v>
      </c>
      <c r="E35" s="11">
        <v>1020</v>
      </c>
      <c r="F35" s="11">
        <v>1020</v>
      </c>
      <c r="G35" s="11">
        <v>1020</v>
      </c>
      <c r="H35" s="11">
        <v>1020</v>
      </c>
      <c r="I35" s="11">
        <v>1020</v>
      </c>
      <c r="J35" s="11">
        <v>1020</v>
      </c>
      <c r="K35" s="11">
        <v>1020</v>
      </c>
      <c r="L35" s="11">
        <v>1020</v>
      </c>
      <c r="M35" s="11">
        <v>1020</v>
      </c>
      <c r="N35" s="11">
        <v>1020</v>
      </c>
      <c r="O35" s="11">
        <v>1020</v>
      </c>
      <c r="P35" s="11">
        <v>1020</v>
      </c>
      <c r="Q35" s="11">
        <v>1020</v>
      </c>
      <c r="R35" s="11">
        <v>1020</v>
      </c>
      <c r="S35" s="11">
        <v>1020</v>
      </c>
      <c r="T35" s="11">
        <v>1020</v>
      </c>
      <c r="U35" s="11">
        <v>1020</v>
      </c>
      <c r="V35" s="11">
        <v>1020</v>
      </c>
      <c r="W35" s="11">
        <v>1020</v>
      </c>
      <c r="X35" s="11">
        <v>1020</v>
      </c>
      <c r="Y35" s="11">
        <v>1020</v>
      </c>
      <c r="Z35" s="11">
        <v>1020</v>
      </c>
      <c r="AA35" s="11">
        <v>1020</v>
      </c>
      <c r="AB35" s="11">
        <v>1020</v>
      </c>
      <c r="AC35" s="11">
        <v>1020</v>
      </c>
      <c r="AD35" s="11">
        <v>1020</v>
      </c>
    </row>
    <row r="36" spans="2:30" ht="14.4">
      <c r="B36" s="10" t="s">
        <v>307</v>
      </c>
      <c r="C36" s="11"/>
      <c r="D36" s="11"/>
      <c r="E36" s="11"/>
      <c r="F36" s="11"/>
      <c r="G36" s="11"/>
      <c r="H36" s="11"/>
      <c r="I36" s="11"/>
      <c r="J36" s="11"/>
      <c r="K36" s="11"/>
      <c r="L36" s="11"/>
      <c r="M36" s="11"/>
      <c r="N36" s="11"/>
      <c r="O36" s="11"/>
      <c r="P36" s="11"/>
      <c r="Q36" s="11"/>
      <c r="R36" s="11"/>
      <c r="S36" s="11">
        <v>857</v>
      </c>
      <c r="T36" s="11">
        <v>857</v>
      </c>
      <c r="U36" s="11">
        <v>857</v>
      </c>
      <c r="V36" s="11">
        <v>857</v>
      </c>
      <c r="W36" s="11">
        <v>857</v>
      </c>
      <c r="X36" s="11">
        <v>857</v>
      </c>
      <c r="Y36" s="11"/>
      <c r="Z36" s="11"/>
      <c r="AA36" s="11"/>
      <c r="AB36" s="11"/>
      <c r="AC36" s="11"/>
      <c r="AD36" s="11"/>
    </row>
    <row r="37" spans="2:30" ht="14.4">
      <c r="B37" s="10" t="s">
        <v>308</v>
      </c>
      <c r="C37" s="11"/>
      <c r="D37" s="11"/>
      <c r="E37" s="11">
        <v>261</v>
      </c>
      <c r="F37" s="11">
        <v>261</v>
      </c>
      <c r="G37" s="11">
        <v>261</v>
      </c>
      <c r="H37" s="11">
        <v>261</v>
      </c>
      <c r="I37" s="11">
        <v>261</v>
      </c>
      <c r="J37" s="11">
        <v>261</v>
      </c>
      <c r="K37" s="11">
        <v>261</v>
      </c>
      <c r="L37" s="11">
        <v>261</v>
      </c>
      <c r="M37" s="11">
        <v>261</v>
      </c>
      <c r="N37" s="11">
        <v>261</v>
      </c>
      <c r="O37" s="11">
        <v>261</v>
      </c>
      <c r="P37" s="11">
        <v>261</v>
      </c>
      <c r="Q37" s="11">
        <v>261</v>
      </c>
      <c r="R37" s="11">
        <v>261</v>
      </c>
      <c r="S37" s="11">
        <v>261</v>
      </c>
      <c r="T37" s="11">
        <v>261</v>
      </c>
      <c r="U37" s="11">
        <v>261</v>
      </c>
      <c r="V37" s="11">
        <v>261</v>
      </c>
      <c r="W37" s="11">
        <v>261</v>
      </c>
      <c r="X37" s="11">
        <v>261</v>
      </c>
      <c r="Y37" s="11">
        <v>261</v>
      </c>
      <c r="Z37" s="11">
        <v>261</v>
      </c>
      <c r="AA37" s="11">
        <v>261</v>
      </c>
      <c r="AB37" s="11">
        <v>261</v>
      </c>
      <c r="AC37" s="11">
        <v>261</v>
      </c>
      <c r="AD37" s="11">
        <v>261</v>
      </c>
    </row>
    <row r="38" spans="2:30" ht="14.4">
      <c r="B38" s="8" t="s">
        <v>309</v>
      </c>
      <c r="C38" s="9">
        <v>8500</v>
      </c>
      <c r="D38" s="9">
        <v>8500</v>
      </c>
      <c r="E38" s="9">
        <v>8500</v>
      </c>
      <c r="F38" s="9">
        <v>8500</v>
      </c>
      <c r="G38" s="9">
        <v>8500</v>
      </c>
      <c r="H38" s="9">
        <v>8500</v>
      </c>
      <c r="I38" s="9"/>
      <c r="J38" s="9"/>
      <c r="K38" s="9"/>
      <c r="L38" s="9"/>
      <c r="M38" s="9"/>
      <c r="N38" s="9"/>
      <c r="O38" s="9"/>
      <c r="P38" s="9"/>
      <c r="Q38" s="9"/>
      <c r="R38" s="9"/>
      <c r="S38" s="9"/>
      <c r="T38" s="9"/>
      <c r="U38" s="9"/>
      <c r="V38" s="9"/>
      <c r="W38" s="9"/>
      <c r="X38" s="9"/>
      <c r="Y38" s="9"/>
      <c r="Z38" s="9"/>
      <c r="AA38" s="9"/>
      <c r="AB38" s="9"/>
      <c r="AC38" s="9"/>
      <c r="AD38" s="9"/>
    </row>
    <row r="39" spans="2:30" ht="14.4">
      <c r="B39" s="10" t="s">
        <v>310</v>
      </c>
      <c r="C39" s="11">
        <v>7500</v>
      </c>
      <c r="D39" s="11">
        <v>7500</v>
      </c>
      <c r="E39" s="11">
        <v>7500</v>
      </c>
      <c r="F39" s="11">
        <v>7500</v>
      </c>
      <c r="G39" s="11">
        <v>7500</v>
      </c>
      <c r="H39" s="11">
        <v>7500</v>
      </c>
      <c r="I39" s="11"/>
      <c r="J39" s="11"/>
      <c r="K39" s="11"/>
      <c r="L39" s="11"/>
      <c r="M39" s="11"/>
      <c r="N39" s="11"/>
      <c r="O39" s="11"/>
      <c r="P39" s="11"/>
      <c r="Q39" s="11"/>
      <c r="R39" s="11"/>
      <c r="S39" s="11"/>
      <c r="T39" s="11"/>
      <c r="U39" s="11"/>
      <c r="V39" s="11"/>
      <c r="W39" s="11"/>
      <c r="X39" s="11"/>
      <c r="Y39" s="11"/>
      <c r="Z39" s="11"/>
      <c r="AA39" s="11"/>
      <c r="AB39" s="11"/>
      <c r="AC39" s="11"/>
      <c r="AD39" s="11"/>
    </row>
    <row r="40" spans="2:30" ht="14.4">
      <c r="B40" s="10" t="s">
        <v>92</v>
      </c>
      <c r="C40" s="11">
        <v>1000</v>
      </c>
      <c r="D40" s="11">
        <v>1000</v>
      </c>
      <c r="E40" s="11">
        <v>1000</v>
      </c>
      <c r="F40" s="11">
        <v>1000</v>
      </c>
      <c r="G40" s="11">
        <v>1000</v>
      </c>
      <c r="H40" s="11">
        <v>1000</v>
      </c>
      <c r="I40" s="11"/>
      <c r="J40" s="11"/>
      <c r="K40" s="11"/>
      <c r="L40" s="11"/>
      <c r="M40" s="11"/>
      <c r="N40" s="11"/>
      <c r="O40" s="11"/>
      <c r="P40" s="11"/>
      <c r="Q40" s="11"/>
      <c r="R40" s="11"/>
      <c r="S40" s="11"/>
      <c r="T40" s="11"/>
      <c r="U40" s="11"/>
      <c r="V40" s="11"/>
      <c r="W40" s="11"/>
      <c r="X40" s="11"/>
      <c r="Y40" s="11"/>
      <c r="Z40" s="11"/>
      <c r="AA40" s="11"/>
      <c r="AB40" s="11"/>
      <c r="AC40" s="11"/>
      <c r="AD40" s="11"/>
    </row>
    <row r="41" spans="2:30" ht="14.4">
      <c r="B41" s="12" t="s">
        <v>311</v>
      </c>
      <c r="C41" s="13">
        <v>249383.28038355635</v>
      </c>
      <c r="D41" s="13">
        <v>264777.62026606442</v>
      </c>
      <c r="E41" s="13">
        <v>284451.24991381599</v>
      </c>
      <c r="F41" s="13">
        <v>289906.70197676268</v>
      </c>
      <c r="G41" s="13">
        <v>286777.48358247807</v>
      </c>
      <c r="H41" s="13">
        <v>284346.75189105037</v>
      </c>
      <c r="I41" s="13">
        <v>274112.66669834789</v>
      </c>
      <c r="J41" s="13">
        <v>275953.63847406441</v>
      </c>
      <c r="K41" s="13">
        <v>283697.92202121229</v>
      </c>
      <c r="L41" s="13">
        <v>295206.31745550077</v>
      </c>
      <c r="M41" s="13">
        <v>315631.35497264651</v>
      </c>
      <c r="N41" s="13">
        <v>343254.43256250274</v>
      </c>
      <c r="O41" s="13">
        <v>416653.6972253694</v>
      </c>
      <c r="P41" s="13">
        <v>450771.77195109648</v>
      </c>
      <c r="Q41" s="13">
        <v>445407.55293397437</v>
      </c>
      <c r="R41" s="13">
        <v>576719.54248124582</v>
      </c>
      <c r="S41" s="13">
        <v>790250.58455939603</v>
      </c>
      <c r="T41" s="13">
        <v>849210.00758939597</v>
      </c>
      <c r="U41" s="13">
        <v>813239.23799939593</v>
      </c>
      <c r="V41" s="13">
        <v>738661.4866414431</v>
      </c>
      <c r="W41" s="13">
        <v>631657.72598602902</v>
      </c>
      <c r="X41" s="13">
        <v>560553.4566960287</v>
      </c>
      <c r="Y41" s="13">
        <v>545176.35110602912</v>
      </c>
      <c r="Z41" s="13">
        <v>192210.37313679184</v>
      </c>
      <c r="AA41" s="13">
        <v>191746.96317579385</v>
      </c>
      <c r="AB41" s="13">
        <v>191276.92792579383</v>
      </c>
      <c r="AC41" s="13">
        <v>191593.09369579382</v>
      </c>
      <c r="AD41" s="13">
        <v>192538.11122579384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zoomScale="80" zoomScaleNormal="80" workbookViewId="0">
      <selection activeCell="B1" sqref="B1"/>
    </sheetView>
  </sheetViews>
  <sheetFormatPr defaultRowHeight="13.8"/>
  <cols>
    <col min="2" max="2" width="37.69921875" bestFit="1" customWidth="1"/>
    <col min="3" max="3" width="10.59765625" bestFit="1" customWidth="1"/>
    <col min="4" max="8" width="11.5" bestFit="1" customWidth="1"/>
    <col min="9" max="10" width="10.59765625" bestFit="1" customWidth="1"/>
    <col min="11" max="16" width="11.5" bestFit="1" customWidth="1"/>
    <col min="17" max="17" width="10.59765625" bestFit="1" customWidth="1"/>
    <col min="18" max="22" width="11.5" bestFit="1" customWidth="1"/>
    <col min="23" max="24" width="10.59765625" bestFit="1" customWidth="1"/>
    <col min="25" max="29" width="11.5" bestFit="1" customWidth="1"/>
    <col min="30" max="31" width="10.59765625" bestFit="1" customWidth="1"/>
    <col min="32" max="32" width="11.5" bestFit="1" customWidth="1"/>
  </cols>
  <sheetData>
    <row r="1" spans="1:32">
      <c r="C1" s="169">
        <v>44094</v>
      </c>
      <c r="D1" s="169">
        <v>44095</v>
      </c>
      <c r="E1" s="169">
        <v>44096</v>
      </c>
      <c r="F1" s="169">
        <v>44097</v>
      </c>
      <c r="G1" s="169">
        <v>44098</v>
      </c>
      <c r="H1" s="169">
        <v>44099</v>
      </c>
      <c r="I1" s="169">
        <v>44100</v>
      </c>
      <c r="J1" s="169">
        <v>44101</v>
      </c>
      <c r="K1" s="169">
        <v>44102</v>
      </c>
      <c r="L1" s="169">
        <v>44103</v>
      </c>
      <c r="M1" s="169">
        <v>44104</v>
      </c>
      <c r="N1" s="169">
        <v>44105</v>
      </c>
      <c r="O1" s="169">
        <v>44106</v>
      </c>
      <c r="P1" s="169">
        <v>44107</v>
      </c>
      <c r="Q1" s="169">
        <v>44108</v>
      </c>
      <c r="R1" s="169">
        <v>44109</v>
      </c>
      <c r="S1" s="169">
        <v>44110</v>
      </c>
      <c r="T1" s="169">
        <v>44111</v>
      </c>
      <c r="U1" s="169">
        <v>44112</v>
      </c>
      <c r="V1" s="169">
        <v>44113</v>
      </c>
      <c r="W1" s="169">
        <v>44114</v>
      </c>
      <c r="X1" s="169">
        <v>44115</v>
      </c>
      <c r="Y1" s="169">
        <v>44116</v>
      </c>
      <c r="Z1" s="169">
        <v>44117</v>
      </c>
      <c r="AA1" s="169">
        <v>44118</v>
      </c>
      <c r="AB1" s="169">
        <v>44119</v>
      </c>
      <c r="AC1" s="169">
        <v>44120</v>
      </c>
      <c r="AD1" s="169">
        <v>44121</v>
      </c>
      <c r="AE1" s="169">
        <v>44122</v>
      </c>
      <c r="AF1" s="169">
        <v>44123</v>
      </c>
    </row>
    <row r="2" spans="1:32">
      <c r="A2" t="s">
        <v>223</v>
      </c>
      <c r="B2" t="s">
        <v>225</v>
      </c>
      <c r="C2" s="2">
        <v>1510</v>
      </c>
      <c r="D2" s="2">
        <v>8075</v>
      </c>
      <c r="E2" s="2">
        <v>8460</v>
      </c>
      <c r="F2" s="2">
        <v>8775</v>
      </c>
      <c r="G2" s="2">
        <v>9265</v>
      </c>
      <c r="H2" s="2">
        <v>8450</v>
      </c>
      <c r="I2" s="2">
        <v>2635</v>
      </c>
      <c r="J2" s="2">
        <v>1710</v>
      </c>
      <c r="K2" s="2">
        <v>7645</v>
      </c>
      <c r="L2" s="2">
        <v>9735</v>
      </c>
      <c r="M2" s="2">
        <v>11235</v>
      </c>
      <c r="N2" s="2">
        <v>10990</v>
      </c>
      <c r="O2" s="2">
        <v>10375</v>
      </c>
      <c r="P2" s="2">
        <v>3810</v>
      </c>
      <c r="Q2" s="2">
        <v>3415</v>
      </c>
      <c r="R2" s="2">
        <v>12805</v>
      </c>
      <c r="S2" s="2">
        <v>12975</v>
      </c>
      <c r="T2" s="2">
        <v>14420</v>
      </c>
      <c r="U2" s="2">
        <v>14395</v>
      </c>
      <c r="V2" s="2">
        <v>12375</v>
      </c>
      <c r="W2" s="2">
        <v>4595</v>
      </c>
      <c r="X2" s="2">
        <v>3150</v>
      </c>
      <c r="Y2" s="2">
        <v>12315</v>
      </c>
      <c r="Z2" s="2">
        <v>12675</v>
      </c>
      <c r="AA2" s="2">
        <v>11955</v>
      </c>
      <c r="AB2" s="2">
        <v>11550</v>
      </c>
      <c r="AC2" s="2">
        <v>10980</v>
      </c>
      <c r="AD2" s="2">
        <v>4320</v>
      </c>
      <c r="AE2" s="2">
        <v>3850</v>
      </c>
      <c r="AF2" s="2">
        <v>13105</v>
      </c>
    </row>
    <row r="3" spans="1:32">
      <c r="A3" t="s">
        <v>223</v>
      </c>
      <c r="B3" t="s">
        <v>226</v>
      </c>
      <c r="C3" s="2">
        <v>2110</v>
      </c>
      <c r="D3" s="2">
        <v>16630</v>
      </c>
      <c r="E3" s="2">
        <v>11815</v>
      </c>
      <c r="F3" s="2">
        <v>11005</v>
      </c>
      <c r="G3" s="2">
        <v>14290</v>
      </c>
      <c r="H3" s="2">
        <v>14715</v>
      </c>
      <c r="I3" s="2">
        <v>5375</v>
      </c>
      <c r="J3" s="2">
        <v>2945</v>
      </c>
      <c r="K3" s="2">
        <v>13755</v>
      </c>
      <c r="L3" s="2">
        <v>17055</v>
      </c>
      <c r="M3" s="2">
        <v>18595</v>
      </c>
      <c r="N3" s="2">
        <v>18525</v>
      </c>
      <c r="O3" s="2">
        <v>19250</v>
      </c>
      <c r="P3" s="2">
        <v>9445</v>
      </c>
      <c r="Q3" s="2">
        <v>7695</v>
      </c>
      <c r="R3" s="2">
        <v>27975</v>
      </c>
      <c r="S3" s="2">
        <v>25070</v>
      </c>
      <c r="T3" s="2">
        <v>30560</v>
      </c>
      <c r="U3" s="2">
        <v>30665</v>
      </c>
      <c r="V3" s="2">
        <v>25240</v>
      </c>
      <c r="W3" s="2">
        <v>11395</v>
      </c>
      <c r="X3" s="2">
        <v>7550</v>
      </c>
      <c r="Y3" s="2">
        <v>28055</v>
      </c>
      <c r="Z3" s="2">
        <v>24160</v>
      </c>
      <c r="AA3" s="2">
        <v>24405</v>
      </c>
      <c r="AB3" s="2">
        <v>22850</v>
      </c>
      <c r="AC3" s="2">
        <v>23785</v>
      </c>
      <c r="AD3" s="2">
        <v>10995</v>
      </c>
      <c r="AE3" s="2">
        <v>8215</v>
      </c>
      <c r="AF3" s="2">
        <v>28500</v>
      </c>
    </row>
    <row r="4" spans="1:32">
      <c r="A4" t="s">
        <v>227</v>
      </c>
      <c r="B4" t="s">
        <v>225</v>
      </c>
      <c r="C4" s="2">
        <v>9010</v>
      </c>
      <c r="D4" s="2">
        <v>63680</v>
      </c>
      <c r="E4" s="2">
        <v>109825</v>
      </c>
      <c r="F4" s="2">
        <v>104815</v>
      </c>
      <c r="G4" s="2">
        <v>94645</v>
      </c>
      <c r="H4" s="2">
        <v>77885</v>
      </c>
      <c r="I4" s="2">
        <v>15635</v>
      </c>
      <c r="J4" s="2">
        <v>9060</v>
      </c>
      <c r="K4" s="2">
        <v>68455</v>
      </c>
      <c r="L4" s="2">
        <v>112785</v>
      </c>
      <c r="M4" s="2">
        <v>108265</v>
      </c>
      <c r="N4" s="2">
        <v>97925</v>
      </c>
      <c r="O4" s="2">
        <v>83085</v>
      </c>
      <c r="P4" s="2">
        <v>17735</v>
      </c>
      <c r="Q4" s="2">
        <v>10405</v>
      </c>
      <c r="R4" s="2">
        <v>75450</v>
      </c>
      <c r="S4" s="2">
        <v>124130</v>
      </c>
      <c r="T4" s="2">
        <v>118945</v>
      </c>
      <c r="U4" s="2">
        <v>102750</v>
      </c>
      <c r="V4" s="2">
        <v>90130</v>
      </c>
      <c r="W4" s="2">
        <v>19085</v>
      </c>
      <c r="X4" s="2">
        <v>11030</v>
      </c>
      <c r="Y4" s="2">
        <v>77920</v>
      </c>
      <c r="Z4" s="2">
        <v>121640</v>
      </c>
      <c r="AA4" s="2">
        <v>114415</v>
      </c>
      <c r="AB4" s="2">
        <v>99605</v>
      </c>
      <c r="AC4" s="2">
        <v>85465</v>
      </c>
      <c r="AD4" s="2">
        <v>18165</v>
      </c>
      <c r="AE4" s="2">
        <v>11640</v>
      </c>
      <c r="AF4" s="2">
        <v>82275</v>
      </c>
    </row>
    <row r="5" spans="1:32">
      <c r="A5" t="s">
        <v>227</v>
      </c>
      <c r="B5" t="s">
        <v>226</v>
      </c>
      <c r="C5">
        <v>615</v>
      </c>
      <c r="D5" s="2">
        <v>1295</v>
      </c>
      <c r="E5" s="2">
        <v>1775</v>
      </c>
      <c r="F5" s="2">
        <v>1685</v>
      </c>
      <c r="G5" s="2">
        <v>1450</v>
      </c>
      <c r="H5" s="2">
        <v>1120</v>
      </c>
      <c r="I5">
        <v>600</v>
      </c>
      <c r="J5">
        <v>450</v>
      </c>
      <c r="K5">
        <v>970</v>
      </c>
      <c r="L5" s="2">
        <v>1200</v>
      </c>
      <c r="M5" s="2">
        <v>1075</v>
      </c>
      <c r="N5" s="2">
        <v>1050</v>
      </c>
      <c r="O5" s="2">
        <v>1045</v>
      </c>
      <c r="P5">
        <v>775</v>
      </c>
      <c r="Q5">
        <v>710</v>
      </c>
      <c r="R5" s="2">
        <v>1080</v>
      </c>
      <c r="S5" s="2">
        <v>1275</v>
      </c>
      <c r="T5" s="2">
        <v>1270</v>
      </c>
      <c r="U5" s="2">
        <v>1000</v>
      </c>
      <c r="V5">
        <v>805</v>
      </c>
      <c r="W5">
        <v>595</v>
      </c>
      <c r="X5">
        <v>385</v>
      </c>
      <c r="Y5">
        <v>960</v>
      </c>
      <c r="Z5" s="2">
        <v>1105</v>
      </c>
      <c r="AA5">
        <v>965</v>
      </c>
      <c r="AB5">
        <v>860</v>
      </c>
      <c r="AC5">
        <v>830</v>
      </c>
      <c r="AD5">
        <v>445</v>
      </c>
      <c r="AE5">
        <v>375</v>
      </c>
      <c r="AF5">
        <v>820</v>
      </c>
    </row>
    <row r="6" spans="1:32">
      <c r="A6" t="s">
        <v>228</v>
      </c>
      <c r="B6" t="s">
        <v>225</v>
      </c>
      <c r="C6" s="2">
        <v>12460</v>
      </c>
      <c r="D6" s="2">
        <v>12990</v>
      </c>
      <c r="E6" s="2">
        <v>11900</v>
      </c>
      <c r="F6" s="2">
        <v>12790</v>
      </c>
      <c r="G6" s="2">
        <v>13665</v>
      </c>
      <c r="H6" s="2">
        <v>10845</v>
      </c>
      <c r="I6" s="2">
        <v>9770</v>
      </c>
      <c r="J6" s="2">
        <v>10635</v>
      </c>
      <c r="K6" s="2">
        <v>16545</v>
      </c>
      <c r="L6" s="2">
        <v>12760</v>
      </c>
      <c r="M6" s="2">
        <v>13060</v>
      </c>
      <c r="N6" s="2">
        <v>13935</v>
      </c>
      <c r="O6" s="2">
        <v>15770</v>
      </c>
      <c r="P6" s="2">
        <v>14685</v>
      </c>
      <c r="Q6" s="2">
        <v>14130</v>
      </c>
      <c r="R6" s="2">
        <v>17770</v>
      </c>
      <c r="S6" s="2">
        <v>17740</v>
      </c>
      <c r="T6" s="2">
        <v>17775</v>
      </c>
      <c r="U6" s="2">
        <v>18355</v>
      </c>
      <c r="V6" s="2">
        <v>10790</v>
      </c>
      <c r="W6" s="2">
        <v>8720</v>
      </c>
      <c r="X6" s="2">
        <v>8630</v>
      </c>
      <c r="Y6" s="2">
        <v>13965</v>
      </c>
      <c r="Z6" s="2">
        <v>13360</v>
      </c>
      <c r="AA6" s="2">
        <v>13640</v>
      </c>
      <c r="AB6" s="2">
        <v>12740</v>
      </c>
      <c r="AC6" s="2">
        <v>11970</v>
      </c>
      <c r="AD6" s="2">
        <v>9500</v>
      </c>
      <c r="AE6" s="2">
        <v>8780</v>
      </c>
      <c r="AF6" s="2">
        <v>16210</v>
      </c>
    </row>
    <row r="7" spans="1:32">
      <c r="A7" t="s">
        <v>228</v>
      </c>
      <c r="B7" t="s">
        <v>226</v>
      </c>
      <c r="C7" s="2">
        <v>59225</v>
      </c>
      <c r="D7" s="2">
        <v>59275</v>
      </c>
      <c r="E7" s="2">
        <v>56670</v>
      </c>
      <c r="F7" s="2">
        <v>60980</v>
      </c>
      <c r="G7" s="2">
        <v>58450</v>
      </c>
      <c r="H7" s="2">
        <v>53195</v>
      </c>
      <c r="I7" s="2">
        <v>47810</v>
      </c>
      <c r="J7" s="2">
        <v>51285</v>
      </c>
      <c r="K7" s="2">
        <v>77975</v>
      </c>
      <c r="L7" s="2">
        <v>58900</v>
      </c>
      <c r="M7" s="2">
        <v>61125</v>
      </c>
      <c r="N7" s="2">
        <v>63170</v>
      </c>
      <c r="O7" s="2">
        <v>65035</v>
      </c>
      <c r="P7" s="2">
        <v>59470</v>
      </c>
      <c r="Q7" s="2">
        <v>59255</v>
      </c>
      <c r="R7" s="2">
        <v>74090</v>
      </c>
      <c r="S7" s="2">
        <v>72745</v>
      </c>
      <c r="T7" s="2">
        <v>69920</v>
      </c>
      <c r="U7" s="2">
        <v>70705</v>
      </c>
      <c r="V7" s="2">
        <v>58910</v>
      </c>
      <c r="W7" s="2">
        <v>50075</v>
      </c>
      <c r="X7" s="2">
        <v>51860</v>
      </c>
      <c r="Y7" s="2">
        <v>84845</v>
      </c>
      <c r="Z7" s="2">
        <v>76430</v>
      </c>
      <c r="AA7" s="2">
        <v>79775</v>
      </c>
      <c r="AB7" s="2">
        <v>74935</v>
      </c>
      <c r="AC7" s="2">
        <v>64415</v>
      </c>
      <c r="AD7" s="2">
        <v>55490</v>
      </c>
      <c r="AE7" s="2">
        <v>54045</v>
      </c>
      <c r="AF7" s="2">
        <v>96220</v>
      </c>
    </row>
    <row r="9" spans="1:32">
      <c r="A9" t="s">
        <v>229</v>
      </c>
      <c r="B9" t="s">
        <v>225</v>
      </c>
      <c r="C9" s="25">
        <v>22980</v>
      </c>
      <c r="D9" s="25">
        <v>84740</v>
      </c>
      <c r="E9" s="25">
        <v>130185</v>
      </c>
      <c r="F9" s="25">
        <v>126380</v>
      </c>
      <c r="G9" s="25">
        <v>117570</v>
      </c>
      <c r="H9" s="25">
        <v>97180</v>
      </c>
      <c r="I9" s="25">
        <v>28040</v>
      </c>
      <c r="J9" s="25">
        <v>21410</v>
      </c>
      <c r="K9" s="25">
        <v>92650</v>
      </c>
      <c r="L9" s="25">
        <v>135280</v>
      </c>
      <c r="M9" s="25">
        <v>132560</v>
      </c>
      <c r="N9" s="25">
        <v>122845</v>
      </c>
      <c r="O9" s="25">
        <v>109230</v>
      </c>
      <c r="P9" s="25">
        <v>36205</v>
      </c>
      <c r="Q9" s="25">
        <v>27915</v>
      </c>
      <c r="R9" s="25">
        <v>106025</v>
      </c>
      <c r="S9" s="25">
        <v>154845</v>
      </c>
      <c r="T9" s="25">
        <v>151145</v>
      </c>
      <c r="U9" s="25">
        <v>135500</v>
      </c>
      <c r="V9" s="25">
        <v>113295</v>
      </c>
      <c r="W9" s="25">
        <v>32400</v>
      </c>
      <c r="X9" s="25">
        <v>22810</v>
      </c>
      <c r="Y9" s="25">
        <v>104200</v>
      </c>
      <c r="Z9" s="25">
        <v>147675</v>
      </c>
      <c r="AA9" s="25">
        <v>140010</v>
      </c>
      <c r="AB9" s="25">
        <v>123895</v>
      </c>
      <c r="AC9" s="25">
        <v>108420</v>
      </c>
      <c r="AD9" s="25">
        <v>31990</v>
      </c>
      <c r="AE9" s="25">
        <v>24270</v>
      </c>
      <c r="AF9" s="25">
        <v>111590</v>
      </c>
    </row>
    <row r="10" spans="1:32">
      <c r="B10" t="s">
        <v>226</v>
      </c>
      <c r="C10" s="25">
        <v>61950</v>
      </c>
      <c r="D10" s="25">
        <v>77195</v>
      </c>
      <c r="E10" s="25">
        <v>70260</v>
      </c>
      <c r="F10" s="25">
        <v>73670</v>
      </c>
      <c r="G10" s="25">
        <v>74190</v>
      </c>
      <c r="H10" s="25">
        <v>69035</v>
      </c>
      <c r="I10" s="25">
        <v>53785</v>
      </c>
      <c r="J10" s="25">
        <v>54680</v>
      </c>
      <c r="K10" s="25">
        <v>92700</v>
      </c>
      <c r="L10" s="25">
        <v>77155</v>
      </c>
      <c r="M10" s="25">
        <v>80795</v>
      </c>
      <c r="N10" s="25">
        <v>82750</v>
      </c>
      <c r="O10" s="25">
        <v>85330</v>
      </c>
      <c r="P10" s="25">
        <v>69515</v>
      </c>
      <c r="Q10" s="25">
        <v>67520</v>
      </c>
      <c r="R10" s="25">
        <v>103145</v>
      </c>
      <c r="S10" s="25">
        <v>99095</v>
      </c>
      <c r="T10" s="25">
        <v>101750</v>
      </c>
      <c r="U10" s="25">
        <v>102370</v>
      </c>
      <c r="V10" s="25">
        <v>84950</v>
      </c>
      <c r="W10" s="25">
        <v>62060</v>
      </c>
      <c r="X10" s="25">
        <v>59795</v>
      </c>
      <c r="Y10" s="25">
        <v>113860</v>
      </c>
      <c r="Z10" s="25">
        <v>101700</v>
      </c>
      <c r="AA10" s="25">
        <v>105145</v>
      </c>
      <c r="AB10" s="25">
        <v>98645</v>
      </c>
      <c r="AC10" s="25">
        <v>89030</v>
      </c>
      <c r="AD10" s="25">
        <v>66935</v>
      </c>
      <c r="AE10" s="25">
        <v>62635</v>
      </c>
      <c r="AF10" s="25">
        <v>125540</v>
      </c>
    </row>
    <row r="11" spans="1:32">
      <c r="B11" t="s">
        <v>163</v>
      </c>
      <c r="C11" s="25">
        <v>84930</v>
      </c>
      <c r="D11" s="25">
        <v>161940</v>
      </c>
      <c r="E11" s="25">
        <v>200445</v>
      </c>
      <c r="F11" s="25">
        <v>200050</v>
      </c>
      <c r="G11" s="25">
        <v>191765</v>
      </c>
      <c r="H11" s="25">
        <v>166215</v>
      </c>
      <c r="I11" s="25">
        <v>81825</v>
      </c>
      <c r="J11" s="25">
        <v>76090</v>
      </c>
      <c r="K11" s="25">
        <v>185350</v>
      </c>
      <c r="L11" s="25">
        <v>212440</v>
      </c>
      <c r="M11" s="25">
        <v>213355</v>
      </c>
      <c r="N11" s="25">
        <v>205595</v>
      </c>
      <c r="O11" s="25">
        <v>194560</v>
      </c>
      <c r="P11" s="25">
        <v>105720</v>
      </c>
      <c r="Q11" s="25">
        <v>95430</v>
      </c>
      <c r="R11" s="25">
        <v>209170</v>
      </c>
      <c r="S11" s="25">
        <v>253935</v>
      </c>
      <c r="T11" s="25">
        <v>252895</v>
      </c>
      <c r="U11" s="25">
        <v>237875</v>
      </c>
      <c r="V11" s="25">
        <v>198255</v>
      </c>
      <c r="W11" s="25">
        <v>94460</v>
      </c>
      <c r="X11" s="25">
        <v>82610</v>
      </c>
      <c r="Y11" s="25">
        <v>218065</v>
      </c>
      <c r="Z11" s="25">
        <v>249375</v>
      </c>
      <c r="AA11" s="25">
        <v>245160</v>
      </c>
      <c r="AB11" s="25">
        <v>222540</v>
      </c>
      <c r="AC11" s="25">
        <v>197450</v>
      </c>
      <c r="AD11" s="25">
        <v>98925</v>
      </c>
      <c r="AE11" s="25">
        <v>86910</v>
      </c>
      <c r="AF11" s="25">
        <v>237135</v>
      </c>
    </row>
    <row r="13" spans="1:32">
      <c r="A13" t="s">
        <v>230</v>
      </c>
      <c r="B13" t="s">
        <v>225</v>
      </c>
      <c r="C13" s="170">
        <v>0.27</v>
      </c>
      <c r="D13" s="170">
        <v>0.52</v>
      </c>
      <c r="E13" s="170">
        <v>0.65</v>
      </c>
      <c r="F13" s="170">
        <v>0.63</v>
      </c>
      <c r="G13" s="170">
        <v>0.61</v>
      </c>
      <c r="H13" s="170">
        <v>0.57999999999999996</v>
      </c>
      <c r="I13" s="170">
        <v>0.34</v>
      </c>
      <c r="J13" s="170">
        <v>0.28000000000000003</v>
      </c>
      <c r="K13" s="170">
        <v>0.5</v>
      </c>
      <c r="L13" s="170">
        <v>0.64</v>
      </c>
      <c r="M13" s="170">
        <v>0.62</v>
      </c>
      <c r="N13" s="170">
        <v>0.6</v>
      </c>
      <c r="O13" s="170">
        <v>0.56000000000000005</v>
      </c>
      <c r="P13" s="170">
        <v>0.34</v>
      </c>
      <c r="Q13" s="170">
        <v>0.28999999999999998</v>
      </c>
      <c r="R13" s="170">
        <v>0.51</v>
      </c>
      <c r="S13" s="170">
        <v>0.61</v>
      </c>
      <c r="T13" s="170">
        <v>0.6</v>
      </c>
      <c r="U13" s="170">
        <v>0.56999999999999995</v>
      </c>
      <c r="V13" s="170">
        <v>0.56999999999999995</v>
      </c>
      <c r="W13" s="170">
        <v>0.34</v>
      </c>
      <c r="X13" s="170">
        <v>0.28000000000000003</v>
      </c>
      <c r="Y13" s="170">
        <v>0.48</v>
      </c>
      <c r="Z13" s="170">
        <v>0.59</v>
      </c>
      <c r="AA13" s="170">
        <v>0.56999999999999995</v>
      </c>
      <c r="AB13" s="170">
        <v>0.56000000000000005</v>
      </c>
      <c r="AC13" s="170">
        <v>0.55000000000000004</v>
      </c>
      <c r="AD13" s="170">
        <v>0.32</v>
      </c>
      <c r="AE13" s="170">
        <v>0.28000000000000003</v>
      </c>
      <c r="AF13" s="170">
        <v>0.47</v>
      </c>
    </row>
    <row r="14" spans="1:32">
      <c r="B14" t="s">
        <v>226</v>
      </c>
      <c r="C14" s="170">
        <v>0.73</v>
      </c>
      <c r="D14" s="170">
        <v>0.48</v>
      </c>
      <c r="E14" s="170">
        <v>0.35</v>
      </c>
      <c r="F14" s="170">
        <v>0.37</v>
      </c>
      <c r="G14" s="170">
        <v>0.39</v>
      </c>
      <c r="H14" s="170">
        <v>0.42</v>
      </c>
      <c r="I14" s="170">
        <v>0.66</v>
      </c>
      <c r="J14" s="170">
        <v>0.72</v>
      </c>
      <c r="K14" s="170">
        <v>0.5</v>
      </c>
      <c r="L14" s="170">
        <v>0.36</v>
      </c>
      <c r="M14" s="170">
        <v>0.38</v>
      </c>
      <c r="N14" s="170">
        <v>0.4</v>
      </c>
      <c r="O14" s="170">
        <v>0.44</v>
      </c>
      <c r="P14" s="170">
        <v>0.66</v>
      </c>
      <c r="Q14" s="170">
        <v>0.71</v>
      </c>
      <c r="R14" s="170">
        <v>0.49</v>
      </c>
      <c r="S14" s="170">
        <v>0.39</v>
      </c>
      <c r="T14" s="170">
        <v>0.4</v>
      </c>
      <c r="U14" s="170">
        <v>0.43</v>
      </c>
      <c r="V14" s="170">
        <v>0.43</v>
      </c>
      <c r="W14" s="170">
        <v>0.66</v>
      </c>
      <c r="X14" s="170">
        <v>0.72</v>
      </c>
      <c r="Y14" s="170">
        <v>0.52</v>
      </c>
      <c r="Z14" s="170">
        <v>0.41</v>
      </c>
      <c r="AA14" s="170">
        <v>0.43</v>
      </c>
      <c r="AB14" s="170">
        <v>0.44</v>
      </c>
      <c r="AC14" s="170">
        <v>0.45</v>
      </c>
      <c r="AD14" s="170">
        <v>0.68</v>
      </c>
      <c r="AE14" s="170">
        <v>0.72</v>
      </c>
      <c r="AF14" s="170">
        <v>0.53</v>
      </c>
    </row>
    <row r="16" spans="1:32">
      <c r="B16" s="171" t="s">
        <v>231</v>
      </c>
      <c r="I16" s="172">
        <f>AVERAGE(C13:I13)</f>
        <v>0.51428571428571423</v>
      </c>
      <c r="J16" s="172">
        <f>AVERAGE(D13:J13)</f>
        <v>0.51571428571428568</v>
      </c>
      <c r="K16" s="172">
        <f t="shared" ref="K16:AE16" si="0">AVERAGE(E13:K13)</f>
        <v>0.51285714285714279</v>
      </c>
      <c r="L16" s="172">
        <f t="shared" si="0"/>
        <v>0.51142857142857134</v>
      </c>
      <c r="M16" s="172">
        <f t="shared" si="0"/>
        <v>0.51</v>
      </c>
      <c r="N16" s="172">
        <f t="shared" si="0"/>
        <v>0.50857142857142856</v>
      </c>
      <c r="O16" s="172">
        <f t="shared" si="0"/>
        <v>0.50571428571428578</v>
      </c>
      <c r="P16" s="172">
        <f t="shared" si="0"/>
        <v>0.50571428571428567</v>
      </c>
      <c r="Q16" s="172">
        <f t="shared" si="0"/>
        <v>0.50714285714285723</v>
      </c>
      <c r="R16" s="172">
        <f t="shared" si="0"/>
        <v>0.50857142857142856</v>
      </c>
      <c r="S16" s="172">
        <f t="shared" si="0"/>
        <v>0.50428571428571423</v>
      </c>
      <c r="T16" s="172">
        <f t="shared" si="0"/>
        <v>0.50142857142857145</v>
      </c>
      <c r="U16" s="172">
        <f t="shared" si="0"/>
        <v>0.49714285714285716</v>
      </c>
      <c r="V16" s="172">
        <f t="shared" si="0"/>
        <v>0.49857142857142855</v>
      </c>
      <c r="W16" s="172">
        <f t="shared" si="0"/>
        <v>0.49857142857142855</v>
      </c>
      <c r="X16" s="172">
        <f t="shared" si="0"/>
        <v>0.49714285714285705</v>
      </c>
      <c r="Y16" s="172">
        <f t="shared" si="0"/>
        <v>0.49285714285714283</v>
      </c>
      <c r="Z16" s="172">
        <f t="shared" si="0"/>
        <v>0.48999999999999988</v>
      </c>
      <c r="AA16" s="172">
        <f t="shared" si="0"/>
        <v>0.48571428571428571</v>
      </c>
      <c r="AB16" s="172">
        <f t="shared" si="0"/>
        <v>0.48428571428571426</v>
      </c>
      <c r="AC16" s="172">
        <f t="shared" si="0"/>
        <v>0.48142857142857143</v>
      </c>
      <c r="AD16" s="172">
        <f t="shared" si="0"/>
        <v>0.47857142857142859</v>
      </c>
      <c r="AE16" s="172">
        <f t="shared" si="0"/>
        <v>0.47857142857142854</v>
      </c>
      <c r="AF16" s="172">
        <f>AVERAGE(Z13:AF13)</f>
        <v>0.47714285714285715</v>
      </c>
    </row>
    <row r="17" spans="2:32">
      <c r="B17" s="171" t="s">
        <v>232</v>
      </c>
      <c r="I17" s="172">
        <f>STDEV(C13:I13)</f>
        <v>0.15020620746795005</v>
      </c>
      <c r="J17" s="172">
        <f>STDEV(D13:J13)</f>
        <v>0.1475191674390309</v>
      </c>
      <c r="K17" s="172">
        <f t="shared" ref="K17:AF17" si="1">STDEV(E13:K13)</f>
        <v>0.1476159753904577</v>
      </c>
      <c r="L17" s="172">
        <f t="shared" si="1"/>
        <v>0.14610824428354158</v>
      </c>
      <c r="M17" s="172">
        <f t="shared" si="1"/>
        <v>0.14479871085982299</v>
      </c>
      <c r="N17" s="172">
        <f t="shared" si="1"/>
        <v>0.14369279400032231</v>
      </c>
      <c r="O17" s="172">
        <f t="shared" si="1"/>
        <v>0.14222718245318455</v>
      </c>
      <c r="P17" s="172">
        <f t="shared" si="1"/>
        <v>0.14222718245318455</v>
      </c>
      <c r="Q17" s="172">
        <f t="shared" si="1"/>
        <v>0.13960829556468388</v>
      </c>
      <c r="R17" s="172">
        <f t="shared" si="1"/>
        <v>0.1395741823581727</v>
      </c>
      <c r="S17" s="172">
        <f t="shared" si="1"/>
        <v>0.13525989093311477</v>
      </c>
      <c r="T17" s="172">
        <f t="shared" si="1"/>
        <v>0.13259318376505003</v>
      </c>
      <c r="U17" s="172">
        <f t="shared" si="1"/>
        <v>0.12932056883500595</v>
      </c>
      <c r="V17" s="172">
        <f t="shared" si="1"/>
        <v>0.13018302134924931</v>
      </c>
      <c r="W17" s="172">
        <f t="shared" si="1"/>
        <v>0.13018302134924917</v>
      </c>
      <c r="X17" s="172">
        <f t="shared" si="1"/>
        <v>0.13288018233409724</v>
      </c>
      <c r="Y17" s="172">
        <f t="shared" si="1"/>
        <v>0.13288018233409696</v>
      </c>
      <c r="Z17" s="172">
        <f t="shared" si="1"/>
        <v>0.13012814197295447</v>
      </c>
      <c r="AA17" s="172">
        <f t="shared" si="1"/>
        <v>0.12634043201566461</v>
      </c>
      <c r="AB17" s="172">
        <f t="shared" si="1"/>
        <v>0.12528063735166009</v>
      </c>
      <c r="AC17" s="172">
        <f t="shared" si="1"/>
        <v>0.12321100754783385</v>
      </c>
      <c r="AD17" s="172">
        <f t="shared" si="1"/>
        <v>0.12720437249148478</v>
      </c>
      <c r="AE17" s="172">
        <f t="shared" si="1"/>
        <v>0.12720437249148492</v>
      </c>
      <c r="AF17" s="172">
        <f t="shared" si="1"/>
        <v>0.12724180205607025</v>
      </c>
    </row>
  </sheetData>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7"/>
  <sheetViews>
    <sheetView workbookViewId="0">
      <selection activeCell="A8" sqref="A8"/>
    </sheetView>
  </sheetViews>
  <sheetFormatPr defaultColWidth="8.296875" defaultRowHeight="10.199999999999999"/>
  <cols>
    <col min="1" max="1" width="10.59765625" style="40" customWidth="1"/>
    <col min="2" max="7" width="13.296875" style="40" customWidth="1"/>
    <col min="8" max="8" width="13.09765625" style="40" customWidth="1"/>
    <col min="9" max="9" width="13.59765625" style="40" customWidth="1"/>
    <col min="10" max="256" width="8.296875" style="40"/>
    <col min="257" max="257" width="10.59765625" style="40" customWidth="1"/>
    <col min="258" max="263" width="13.296875" style="40" customWidth="1"/>
    <col min="264" max="264" width="13.09765625" style="40" customWidth="1"/>
    <col min="265" max="265" width="13.59765625" style="40" customWidth="1"/>
    <col min="266" max="512" width="8.296875" style="40"/>
    <col min="513" max="513" width="10.59765625" style="40" customWidth="1"/>
    <col min="514" max="519" width="13.296875" style="40" customWidth="1"/>
    <col min="520" max="520" width="13.09765625" style="40" customWidth="1"/>
    <col min="521" max="521" width="13.59765625" style="40" customWidth="1"/>
    <col min="522" max="768" width="8.296875" style="40"/>
    <col min="769" max="769" width="10.59765625" style="40" customWidth="1"/>
    <col min="770" max="775" width="13.296875" style="40" customWidth="1"/>
    <col min="776" max="776" width="13.09765625" style="40" customWidth="1"/>
    <col min="777" max="777" width="13.59765625" style="40" customWidth="1"/>
    <col min="778" max="1024" width="8.296875" style="40"/>
    <col min="1025" max="1025" width="10.59765625" style="40" customWidth="1"/>
    <col min="1026" max="1031" width="13.296875" style="40" customWidth="1"/>
    <col min="1032" max="1032" width="13.09765625" style="40" customWidth="1"/>
    <col min="1033" max="1033" width="13.59765625" style="40" customWidth="1"/>
    <col min="1034" max="1280" width="8.296875" style="40"/>
    <col min="1281" max="1281" width="10.59765625" style="40" customWidth="1"/>
    <col min="1282" max="1287" width="13.296875" style="40" customWidth="1"/>
    <col min="1288" max="1288" width="13.09765625" style="40" customWidth="1"/>
    <col min="1289" max="1289" width="13.59765625" style="40" customWidth="1"/>
    <col min="1290" max="1536" width="8.296875" style="40"/>
    <col min="1537" max="1537" width="10.59765625" style="40" customWidth="1"/>
    <col min="1538" max="1543" width="13.296875" style="40" customWidth="1"/>
    <col min="1544" max="1544" width="13.09765625" style="40" customWidth="1"/>
    <col min="1545" max="1545" width="13.59765625" style="40" customWidth="1"/>
    <col min="1546" max="1792" width="8.296875" style="40"/>
    <col min="1793" max="1793" width="10.59765625" style="40" customWidth="1"/>
    <col min="1794" max="1799" width="13.296875" style="40" customWidth="1"/>
    <col min="1800" max="1800" width="13.09765625" style="40" customWidth="1"/>
    <col min="1801" max="1801" width="13.59765625" style="40" customWidth="1"/>
    <col min="1802" max="2048" width="8.296875" style="40"/>
    <col min="2049" max="2049" width="10.59765625" style="40" customWidth="1"/>
    <col min="2050" max="2055" width="13.296875" style="40" customWidth="1"/>
    <col min="2056" max="2056" width="13.09765625" style="40" customWidth="1"/>
    <col min="2057" max="2057" width="13.59765625" style="40" customWidth="1"/>
    <col min="2058" max="2304" width="8.296875" style="40"/>
    <col min="2305" max="2305" width="10.59765625" style="40" customWidth="1"/>
    <col min="2306" max="2311" width="13.296875" style="40" customWidth="1"/>
    <col min="2312" max="2312" width="13.09765625" style="40" customWidth="1"/>
    <col min="2313" max="2313" width="13.59765625" style="40" customWidth="1"/>
    <col min="2314" max="2560" width="8.296875" style="40"/>
    <col min="2561" max="2561" width="10.59765625" style="40" customWidth="1"/>
    <col min="2562" max="2567" width="13.296875" style="40" customWidth="1"/>
    <col min="2568" max="2568" width="13.09765625" style="40" customWidth="1"/>
    <col min="2569" max="2569" width="13.59765625" style="40" customWidth="1"/>
    <col min="2570" max="2816" width="8.296875" style="40"/>
    <col min="2817" max="2817" width="10.59765625" style="40" customWidth="1"/>
    <col min="2818" max="2823" width="13.296875" style="40" customWidth="1"/>
    <col min="2824" max="2824" width="13.09765625" style="40" customWidth="1"/>
    <col min="2825" max="2825" width="13.59765625" style="40" customWidth="1"/>
    <col min="2826" max="3072" width="8.296875" style="40"/>
    <col min="3073" max="3073" width="10.59765625" style="40" customWidth="1"/>
    <col min="3074" max="3079" width="13.296875" style="40" customWidth="1"/>
    <col min="3080" max="3080" width="13.09765625" style="40" customWidth="1"/>
    <col min="3081" max="3081" width="13.59765625" style="40" customWidth="1"/>
    <col min="3082" max="3328" width="8.296875" style="40"/>
    <col min="3329" max="3329" width="10.59765625" style="40" customWidth="1"/>
    <col min="3330" max="3335" width="13.296875" style="40" customWidth="1"/>
    <col min="3336" max="3336" width="13.09765625" style="40" customWidth="1"/>
    <col min="3337" max="3337" width="13.59765625" style="40" customWidth="1"/>
    <col min="3338" max="3584" width="8.296875" style="40"/>
    <col min="3585" max="3585" width="10.59765625" style="40" customWidth="1"/>
    <col min="3586" max="3591" width="13.296875" style="40" customWidth="1"/>
    <col min="3592" max="3592" width="13.09765625" style="40" customWidth="1"/>
    <col min="3593" max="3593" width="13.59765625" style="40" customWidth="1"/>
    <col min="3594" max="3840" width="8.296875" style="40"/>
    <col min="3841" max="3841" width="10.59765625" style="40" customWidth="1"/>
    <col min="3842" max="3847" width="13.296875" style="40" customWidth="1"/>
    <col min="3848" max="3848" width="13.09765625" style="40" customWidth="1"/>
    <col min="3849" max="3849" width="13.59765625" style="40" customWidth="1"/>
    <col min="3850" max="4096" width="8.296875" style="40"/>
    <col min="4097" max="4097" width="10.59765625" style="40" customWidth="1"/>
    <col min="4098" max="4103" width="13.296875" style="40" customWidth="1"/>
    <col min="4104" max="4104" width="13.09765625" style="40" customWidth="1"/>
    <col min="4105" max="4105" width="13.59765625" style="40" customWidth="1"/>
    <col min="4106" max="4352" width="8.296875" style="40"/>
    <col min="4353" max="4353" width="10.59765625" style="40" customWidth="1"/>
    <col min="4354" max="4359" width="13.296875" style="40" customWidth="1"/>
    <col min="4360" max="4360" width="13.09765625" style="40" customWidth="1"/>
    <col min="4361" max="4361" width="13.59765625" style="40" customWidth="1"/>
    <col min="4362" max="4608" width="8.296875" style="40"/>
    <col min="4609" max="4609" width="10.59765625" style="40" customWidth="1"/>
    <col min="4610" max="4615" width="13.296875" style="40" customWidth="1"/>
    <col min="4616" max="4616" width="13.09765625" style="40" customWidth="1"/>
    <col min="4617" max="4617" width="13.59765625" style="40" customWidth="1"/>
    <col min="4618" max="4864" width="8.296875" style="40"/>
    <col min="4865" max="4865" width="10.59765625" style="40" customWidth="1"/>
    <col min="4866" max="4871" width="13.296875" style="40" customWidth="1"/>
    <col min="4872" max="4872" width="13.09765625" style="40" customWidth="1"/>
    <col min="4873" max="4873" width="13.59765625" style="40" customWidth="1"/>
    <col min="4874" max="5120" width="8.296875" style="40"/>
    <col min="5121" max="5121" width="10.59765625" style="40" customWidth="1"/>
    <col min="5122" max="5127" width="13.296875" style="40" customWidth="1"/>
    <col min="5128" max="5128" width="13.09765625" style="40" customWidth="1"/>
    <col min="5129" max="5129" width="13.59765625" style="40" customWidth="1"/>
    <col min="5130" max="5376" width="8.296875" style="40"/>
    <col min="5377" max="5377" width="10.59765625" style="40" customWidth="1"/>
    <col min="5378" max="5383" width="13.296875" style="40" customWidth="1"/>
    <col min="5384" max="5384" width="13.09765625" style="40" customWidth="1"/>
    <col min="5385" max="5385" width="13.59765625" style="40" customWidth="1"/>
    <col min="5386" max="5632" width="8.296875" style="40"/>
    <col min="5633" max="5633" width="10.59765625" style="40" customWidth="1"/>
    <col min="5634" max="5639" width="13.296875" style="40" customWidth="1"/>
    <col min="5640" max="5640" width="13.09765625" style="40" customWidth="1"/>
    <col min="5641" max="5641" width="13.59765625" style="40" customWidth="1"/>
    <col min="5642" max="5888" width="8.296875" style="40"/>
    <col min="5889" max="5889" width="10.59765625" style="40" customWidth="1"/>
    <col min="5890" max="5895" width="13.296875" style="40" customWidth="1"/>
    <col min="5896" max="5896" width="13.09765625" style="40" customWidth="1"/>
    <col min="5897" max="5897" width="13.59765625" style="40" customWidth="1"/>
    <col min="5898" max="6144" width="8.296875" style="40"/>
    <col min="6145" max="6145" width="10.59765625" style="40" customWidth="1"/>
    <col min="6146" max="6151" width="13.296875" style="40" customWidth="1"/>
    <col min="6152" max="6152" width="13.09765625" style="40" customWidth="1"/>
    <col min="6153" max="6153" width="13.59765625" style="40" customWidth="1"/>
    <col min="6154" max="6400" width="8.296875" style="40"/>
    <col min="6401" max="6401" width="10.59765625" style="40" customWidth="1"/>
    <col min="6402" max="6407" width="13.296875" style="40" customWidth="1"/>
    <col min="6408" max="6408" width="13.09765625" style="40" customWidth="1"/>
    <col min="6409" max="6409" width="13.59765625" style="40" customWidth="1"/>
    <col min="6410" max="6656" width="8.296875" style="40"/>
    <col min="6657" max="6657" width="10.59765625" style="40" customWidth="1"/>
    <col min="6658" max="6663" width="13.296875" style="40" customWidth="1"/>
    <col min="6664" max="6664" width="13.09765625" style="40" customWidth="1"/>
    <col min="6665" max="6665" width="13.59765625" style="40" customWidth="1"/>
    <col min="6666" max="6912" width="8.296875" style="40"/>
    <col min="6913" max="6913" width="10.59765625" style="40" customWidth="1"/>
    <col min="6914" max="6919" width="13.296875" style="40" customWidth="1"/>
    <col min="6920" max="6920" width="13.09765625" style="40" customWidth="1"/>
    <col min="6921" max="6921" width="13.59765625" style="40" customWidth="1"/>
    <col min="6922" max="7168" width="8.296875" style="40"/>
    <col min="7169" max="7169" width="10.59765625" style="40" customWidth="1"/>
    <col min="7170" max="7175" width="13.296875" style="40" customWidth="1"/>
    <col min="7176" max="7176" width="13.09765625" style="40" customWidth="1"/>
    <col min="7177" max="7177" width="13.59765625" style="40" customWidth="1"/>
    <col min="7178" max="7424" width="8.296875" style="40"/>
    <col min="7425" max="7425" width="10.59765625" style="40" customWidth="1"/>
    <col min="7426" max="7431" width="13.296875" style="40" customWidth="1"/>
    <col min="7432" max="7432" width="13.09765625" style="40" customWidth="1"/>
    <col min="7433" max="7433" width="13.59765625" style="40" customWidth="1"/>
    <col min="7434" max="7680" width="8.296875" style="40"/>
    <col min="7681" max="7681" width="10.59765625" style="40" customWidth="1"/>
    <col min="7682" max="7687" width="13.296875" style="40" customWidth="1"/>
    <col min="7688" max="7688" width="13.09765625" style="40" customWidth="1"/>
    <col min="7689" max="7689" width="13.59765625" style="40" customWidth="1"/>
    <col min="7690" max="7936" width="8.296875" style="40"/>
    <col min="7937" max="7937" width="10.59765625" style="40" customWidth="1"/>
    <col min="7938" max="7943" width="13.296875" style="40" customWidth="1"/>
    <col min="7944" max="7944" width="13.09765625" style="40" customWidth="1"/>
    <col min="7945" max="7945" width="13.59765625" style="40" customWidth="1"/>
    <col min="7946" max="8192" width="8.296875" style="40"/>
    <col min="8193" max="8193" width="10.59765625" style="40" customWidth="1"/>
    <col min="8194" max="8199" width="13.296875" style="40" customWidth="1"/>
    <col min="8200" max="8200" width="13.09765625" style="40" customWidth="1"/>
    <col min="8201" max="8201" width="13.59765625" style="40" customWidth="1"/>
    <col min="8202" max="8448" width="8.296875" style="40"/>
    <col min="8449" max="8449" width="10.59765625" style="40" customWidth="1"/>
    <col min="8450" max="8455" width="13.296875" style="40" customWidth="1"/>
    <col min="8456" max="8456" width="13.09765625" style="40" customWidth="1"/>
    <col min="8457" max="8457" width="13.59765625" style="40" customWidth="1"/>
    <col min="8458" max="8704" width="8.296875" style="40"/>
    <col min="8705" max="8705" width="10.59765625" style="40" customWidth="1"/>
    <col min="8706" max="8711" width="13.296875" style="40" customWidth="1"/>
    <col min="8712" max="8712" width="13.09765625" style="40" customWidth="1"/>
    <col min="8713" max="8713" width="13.59765625" style="40" customWidth="1"/>
    <col min="8714" max="8960" width="8.296875" style="40"/>
    <col min="8961" max="8961" width="10.59765625" style="40" customWidth="1"/>
    <col min="8962" max="8967" width="13.296875" style="40" customWidth="1"/>
    <col min="8968" max="8968" width="13.09765625" style="40" customWidth="1"/>
    <col min="8969" max="8969" width="13.59765625" style="40" customWidth="1"/>
    <col min="8970" max="9216" width="8.296875" style="40"/>
    <col min="9217" max="9217" width="10.59765625" style="40" customWidth="1"/>
    <col min="9218" max="9223" width="13.296875" style="40" customWidth="1"/>
    <col min="9224" max="9224" width="13.09765625" style="40" customWidth="1"/>
    <col min="9225" max="9225" width="13.59765625" style="40" customWidth="1"/>
    <col min="9226" max="9472" width="8.296875" style="40"/>
    <col min="9473" max="9473" width="10.59765625" style="40" customWidth="1"/>
    <col min="9474" max="9479" width="13.296875" style="40" customWidth="1"/>
    <col min="9480" max="9480" width="13.09765625" style="40" customWidth="1"/>
    <col min="9481" max="9481" width="13.59765625" style="40" customWidth="1"/>
    <col min="9482" max="9728" width="8.296875" style="40"/>
    <col min="9729" max="9729" width="10.59765625" style="40" customWidth="1"/>
    <col min="9730" max="9735" width="13.296875" style="40" customWidth="1"/>
    <col min="9736" max="9736" width="13.09765625" style="40" customWidth="1"/>
    <col min="9737" max="9737" width="13.59765625" style="40" customWidth="1"/>
    <col min="9738" max="9984" width="8.296875" style="40"/>
    <col min="9985" max="9985" width="10.59765625" style="40" customWidth="1"/>
    <col min="9986" max="9991" width="13.296875" style="40" customWidth="1"/>
    <col min="9992" max="9992" width="13.09765625" style="40" customWidth="1"/>
    <col min="9993" max="9993" width="13.59765625" style="40" customWidth="1"/>
    <col min="9994" max="10240" width="8.296875" style="40"/>
    <col min="10241" max="10241" width="10.59765625" style="40" customWidth="1"/>
    <col min="10242" max="10247" width="13.296875" style="40" customWidth="1"/>
    <col min="10248" max="10248" width="13.09765625" style="40" customWidth="1"/>
    <col min="10249" max="10249" width="13.59765625" style="40" customWidth="1"/>
    <col min="10250" max="10496" width="8.296875" style="40"/>
    <col min="10497" max="10497" width="10.59765625" style="40" customWidth="1"/>
    <col min="10498" max="10503" width="13.296875" style="40" customWidth="1"/>
    <col min="10504" max="10504" width="13.09765625" style="40" customWidth="1"/>
    <col min="10505" max="10505" width="13.59765625" style="40" customWidth="1"/>
    <col min="10506" max="10752" width="8.296875" style="40"/>
    <col min="10753" max="10753" width="10.59765625" style="40" customWidth="1"/>
    <col min="10754" max="10759" width="13.296875" style="40" customWidth="1"/>
    <col min="10760" max="10760" width="13.09765625" style="40" customWidth="1"/>
    <col min="10761" max="10761" width="13.59765625" style="40" customWidth="1"/>
    <col min="10762" max="11008" width="8.296875" style="40"/>
    <col min="11009" max="11009" width="10.59765625" style="40" customWidth="1"/>
    <col min="11010" max="11015" width="13.296875" style="40" customWidth="1"/>
    <col min="11016" max="11016" width="13.09765625" style="40" customWidth="1"/>
    <col min="11017" max="11017" width="13.59765625" style="40" customWidth="1"/>
    <col min="11018" max="11264" width="8.296875" style="40"/>
    <col min="11265" max="11265" width="10.59765625" style="40" customWidth="1"/>
    <col min="11266" max="11271" width="13.296875" style="40" customWidth="1"/>
    <col min="11272" max="11272" width="13.09765625" style="40" customWidth="1"/>
    <col min="11273" max="11273" width="13.59765625" style="40" customWidth="1"/>
    <col min="11274" max="11520" width="8.296875" style="40"/>
    <col min="11521" max="11521" width="10.59765625" style="40" customWidth="1"/>
    <col min="11522" max="11527" width="13.296875" style="40" customWidth="1"/>
    <col min="11528" max="11528" width="13.09765625" style="40" customWidth="1"/>
    <col min="11529" max="11529" width="13.59765625" style="40" customWidth="1"/>
    <col min="11530" max="11776" width="8.296875" style="40"/>
    <col min="11777" max="11777" width="10.59765625" style="40" customWidth="1"/>
    <col min="11778" max="11783" width="13.296875" style="40" customWidth="1"/>
    <col min="11784" max="11784" width="13.09765625" style="40" customWidth="1"/>
    <col min="11785" max="11785" width="13.59765625" style="40" customWidth="1"/>
    <col min="11786" max="12032" width="8.296875" style="40"/>
    <col min="12033" max="12033" width="10.59765625" style="40" customWidth="1"/>
    <col min="12034" max="12039" width="13.296875" style="40" customWidth="1"/>
    <col min="12040" max="12040" width="13.09765625" style="40" customWidth="1"/>
    <col min="12041" max="12041" width="13.59765625" style="40" customWidth="1"/>
    <col min="12042" max="12288" width="8.296875" style="40"/>
    <col min="12289" max="12289" width="10.59765625" style="40" customWidth="1"/>
    <col min="12290" max="12295" width="13.296875" style="40" customWidth="1"/>
    <col min="12296" max="12296" width="13.09765625" style="40" customWidth="1"/>
    <col min="12297" max="12297" width="13.59765625" style="40" customWidth="1"/>
    <col min="12298" max="12544" width="8.296875" style="40"/>
    <col min="12545" max="12545" width="10.59765625" style="40" customWidth="1"/>
    <col min="12546" max="12551" width="13.296875" style="40" customWidth="1"/>
    <col min="12552" max="12552" width="13.09765625" style="40" customWidth="1"/>
    <col min="12553" max="12553" width="13.59765625" style="40" customWidth="1"/>
    <col min="12554" max="12800" width="8.296875" style="40"/>
    <col min="12801" max="12801" width="10.59765625" style="40" customWidth="1"/>
    <col min="12802" max="12807" width="13.296875" style="40" customWidth="1"/>
    <col min="12808" max="12808" width="13.09765625" style="40" customWidth="1"/>
    <col min="12809" max="12809" width="13.59765625" style="40" customWidth="1"/>
    <col min="12810" max="13056" width="8.296875" style="40"/>
    <col min="13057" max="13057" width="10.59765625" style="40" customWidth="1"/>
    <col min="13058" max="13063" width="13.296875" style="40" customWidth="1"/>
    <col min="13064" max="13064" width="13.09765625" style="40" customWidth="1"/>
    <col min="13065" max="13065" width="13.59765625" style="40" customWidth="1"/>
    <col min="13066" max="13312" width="8.296875" style="40"/>
    <col min="13313" max="13313" width="10.59765625" style="40" customWidth="1"/>
    <col min="13314" max="13319" width="13.296875" style="40" customWidth="1"/>
    <col min="13320" max="13320" width="13.09765625" style="40" customWidth="1"/>
    <col min="13321" max="13321" width="13.59765625" style="40" customWidth="1"/>
    <col min="13322" max="13568" width="8.296875" style="40"/>
    <col min="13569" max="13569" width="10.59765625" style="40" customWidth="1"/>
    <col min="13570" max="13575" width="13.296875" style="40" customWidth="1"/>
    <col min="13576" max="13576" width="13.09765625" style="40" customWidth="1"/>
    <col min="13577" max="13577" width="13.59765625" style="40" customWidth="1"/>
    <col min="13578" max="13824" width="8.296875" style="40"/>
    <col min="13825" max="13825" width="10.59765625" style="40" customWidth="1"/>
    <col min="13826" max="13831" width="13.296875" style="40" customWidth="1"/>
    <col min="13832" max="13832" width="13.09765625" style="40" customWidth="1"/>
    <col min="13833" max="13833" width="13.59765625" style="40" customWidth="1"/>
    <col min="13834" max="14080" width="8.296875" style="40"/>
    <col min="14081" max="14081" width="10.59765625" style="40" customWidth="1"/>
    <col min="14082" max="14087" width="13.296875" style="40" customWidth="1"/>
    <col min="14088" max="14088" width="13.09765625" style="40" customWidth="1"/>
    <col min="14089" max="14089" width="13.59765625" style="40" customWidth="1"/>
    <col min="14090" max="14336" width="8.296875" style="40"/>
    <col min="14337" max="14337" width="10.59765625" style="40" customWidth="1"/>
    <col min="14338" max="14343" width="13.296875" style="40" customWidth="1"/>
    <col min="14344" max="14344" width="13.09765625" style="40" customWidth="1"/>
    <col min="14345" max="14345" width="13.59765625" style="40" customWidth="1"/>
    <col min="14346" max="14592" width="8.296875" style="40"/>
    <col min="14593" max="14593" width="10.59765625" style="40" customWidth="1"/>
    <col min="14594" max="14599" width="13.296875" style="40" customWidth="1"/>
    <col min="14600" max="14600" width="13.09765625" style="40" customWidth="1"/>
    <col min="14601" max="14601" width="13.59765625" style="40" customWidth="1"/>
    <col min="14602" max="14848" width="8.296875" style="40"/>
    <col min="14849" max="14849" width="10.59765625" style="40" customWidth="1"/>
    <col min="14850" max="14855" width="13.296875" style="40" customWidth="1"/>
    <col min="14856" max="14856" width="13.09765625" style="40" customWidth="1"/>
    <col min="14857" max="14857" width="13.59765625" style="40" customWidth="1"/>
    <col min="14858" max="15104" width="8.296875" style="40"/>
    <col min="15105" max="15105" width="10.59765625" style="40" customWidth="1"/>
    <col min="15106" max="15111" width="13.296875" style="40" customWidth="1"/>
    <col min="15112" max="15112" width="13.09765625" style="40" customWidth="1"/>
    <col min="15113" max="15113" width="13.59765625" style="40" customWidth="1"/>
    <col min="15114" max="15360" width="8.296875" style="40"/>
    <col min="15361" max="15361" width="10.59765625" style="40" customWidth="1"/>
    <col min="15362" max="15367" width="13.296875" style="40" customWidth="1"/>
    <col min="15368" max="15368" width="13.09765625" style="40" customWidth="1"/>
    <col min="15369" max="15369" width="13.59765625" style="40" customWidth="1"/>
    <col min="15370" max="15616" width="8.296875" style="40"/>
    <col min="15617" max="15617" width="10.59765625" style="40" customWidth="1"/>
    <col min="15618" max="15623" width="13.296875" style="40" customWidth="1"/>
    <col min="15624" max="15624" width="13.09765625" style="40" customWidth="1"/>
    <col min="15625" max="15625" width="13.59765625" style="40" customWidth="1"/>
    <col min="15626" max="15872" width="8.296875" style="40"/>
    <col min="15873" max="15873" width="10.59765625" style="40" customWidth="1"/>
    <col min="15874" max="15879" width="13.296875" style="40" customWidth="1"/>
    <col min="15880" max="15880" width="13.09765625" style="40" customWidth="1"/>
    <col min="15881" max="15881" width="13.59765625" style="40" customWidth="1"/>
    <col min="15882" max="16128" width="8.296875" style="40"/>
    <col min="16129" max="16129" width="10.59765625" style="40" customWidth="1"/>
    <col min="16130" max="16135" width="13.296875" style="40" customWidth="1"/>
    <col min="16136" max="16136" width="13.09765625" style="40" customWidth="1"/>
    <col min="16137" max="16137" width="13.59765625" style="40" customWidth="1"/>
    <col min="16138" max="16384" width="8.296875" style="40"/>
  </cols>
  <sheetData>
    <row r="1" spans="1:256" ht="13.2">
      <c r="A1" s="39" t="s">
        <v>173</v>
      </c>
    </row>
    <row r="3" spans="1:256" ht="52.8">
      <c r="A3" s="41" t="s">
        <v>174</v>
      </c>
      <c r="B3" s="42"/>
      <c r="C3" s="42"/>
      <c r="D3" s="42"/>
      <c r="E3" s="42"/>
      <c r="F3" s="43" t="s">
        <v>175</v>
      </c>
      <c r="G3" s="44" t="s">
        <v>176</v>
      </c>
      <c r="H3" s="44" t="s">
        <v>177</v>
      </c>
      <c r="I3" s="45" t="s">
        <v>178</v>
      </c>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c r="II3" s="42"/>
      <c r="IJ3" s="42"/>
      <c r="IK3" s="42"/>
      <c r="IL3" s="42"/>
      <c r="IM3" s="42"/>
      <c r="IN3" s="42"/>
      <c r="IO3" s="42"/>
      <c r="IP3" s="42"/>
      <c r="IQ3" s="42"/>
      <c r="IR3" s="42"/>
      <c r="IS3" s="42"/>
      <c r="IT3" s="42"/>
      <c r="IU3" s="42"/>
      <c r="IV3" s="42"/>
    </row>
    <row r="4" spans="1:256" ht="13.2">
      <c r="A4" s="46"/>
      <c r="B4" s="42"/>
      <c r="C4" s="42"/>
      <c r="D4" s="42"/>
      <c r="E4" s="42"/>
      <c r="F4" s="42"/>
      <c r="G4" s="42"/>
      <c r="H4" s="47"/>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2"/>
      <c r="II4" s="42"/>
      <c r="IJ4" s="42"/>
      <c r="IK4" s="42"/>
      <c r="IL4" s="42"/>
      <c r="IM4" s="42"/>
      <c r="IN4" s="42"/>
      <c r="IO4" s="42"/>
      <c r="IP4" s="42"/>
      <c r="IQ4" s="42"/>
      <c r="IR4" s="42"/>
      <c r="IS4" s="42"/>
      <c r="IT4" s="42"/>
      <c r="IU4" s="42"/>
      <c r="IV4" s="42"/>
    </row>
    <row r="5" spans="1:256">
      <c r="A5" s="204" t="s">
        <v>179</v>
      </c>
      <c r="B5" s="48" t="s">
        <v>180</v>
      </c>
      <c r="C5" s="49" t="s">
        <v>181</v>
      </c>
      <c r="D5" s="49" t="s">
        <v>182</v>
      </c>
      <c r="E5" s="49" t="s">
        <v>183</v>
      </c>
      <c r="F5" s="50" t="s">
        <v>184</v>
      </c>
      <c r="G5" s="50" t="s">
        <v>185</v>
      </c>
      <c r="H5" s="50" t="s">
        <v>186</v>
      </c>
    </row>
    <row r="6" spans="1:256" ht="20.399999999999999">
      <c r="A6" s="205"/>
      <c r="B6" s="51" t="s">
        <v>187</v>
      </c>
      <c r="C6" s="52" t="s">
        <v>188</v>
      </c>
      <c r="D6" s="52" t="s">
        <v>189</v>
      </c>
      <c r="E6" s="52" t="s">
        <v>190</v>
      </c>
      <c r="F6" s="53" t="s">
        <v>191</v>
      </c>
      <c r="G6" s="53" t="s">
        <v>192</v>
      </c>
      <c r="H6" s="53" t="s">
        <v>193</v>
      </c>
    </row>
    <row r="7" spans="1:256">
      <c r="A7" s="54"/>
      <c r="B7" s="55"/>
      <c r="C7" s="55"/>
      <c r="D7" s="55"/>
      <c r="E7" s="55"/>
      <c r="F7" s="55"/>
      <c r="G7" s="55"/>
      <c r="H7" s="55"/>
    </row>
    <row r="8" spans="1:256">
      <c r="A8" s="56" t="s">
        <v>194</v>
      </c>
      <c r="B8" s="57">
        <v>66796807</v>
      </c>
      <c r="C8" s="57">
        <v>64903140</v>
      </c>
      <c r="D8" s="57">
        <v>59439840</v>
      </c>
      <c r="E8" s="57">
        <v>56286961</v>
      </c>
      <c r="F8" s="57">
        <v>3152879</v>
      </c>
      <c r="G8" s="57">
        <v>5463300</v>
      </c>
      <c r="H8" s="57">
        <v>1893667</v>
      </c>
      <c r="I8" s="57"/>
      <c r="J8" s="128">
        <f>(B8-E8)/E8</f>
        <v>0.18671901650543898</v>
      </c>
      <c r="K8" s="15"/>
    </row>
    <row r="9" spans="1:256">
      <c r="A9" s="40" t="s">
        <v>195</v>
      </c>
      <c r="B9" s="57">
        <v>32978229</v>
      </c>
      <c r="C9" s="57">
        <v>32045512</v>
      </c>
      <c r="D9" s="57">
        <v>29382509</v>
      </c>
      <c r="E9" s="57">
        <v>27827831</v>
      </c>
      <c r="F9" s="57">
        <v>1554678</v>
      </c>
      <c r="G9" s="57">
        <v>2663003</v>
      </c>
      <c r="H9" s="57">
        <v>932717</v>
      </c>
      <c r="J9" s="15"/>
      <c r="K9" s="15"/>
    </row>
    <row r="10" spans="1:256">
      <c r="A10" s="40" t="s">
        <v>196</v>
      </c>
      <c r="B10" s="57">
        <v>33818578</v>
      </c>
      <c r="C10" s="57">
        <v>32857628</v>
      </c>
      <c r="D10" s="57">
        <v>30057331</v>
      </c>
      <c r="E10" s="57">
        <v>28459130</v>
      </c>
      <c r="F10" s="57">
        <v>1598201</v>
      </c>
      <c r="G10" s="57">
        <v>2800297</v>
      </c>
      <c r="H10" s="57">
        <v>960950</v>
      </c>
      <c r="J10" s="15"/>
      <c r="K10" s="15"/>
    </row>
    <row r="11" spans="1:256">
      <c r="B11" s="57" t="s">
        <v>197</v>
      </c>
      <c r="C11" s="57" t="s">
        <v>197</v>
      </c>
      <c r="D11" s="57" t="s">
        <v>197</v>
      </c>
      <c r="E11" s="57" t="s">
        <v>197</v>
      </c>
      <c r="F11" s="57" t="s">
        <v>197</v>
      </c>
      <c r="G11" s="57" t="s">
        <v>197</v>
      </c>
      <c r="H11" s="57" t="s">
        <v>197</v>
      </c>
      <c r="J11" s="15"/>
      <c r="K11" s="15"/>
    </row>
    <row r="12" spans="1:256">
      <c r="A12" s="56" t="s">
        <v>198</v>
      </c>
      <c r="B12" s="57" t="s">
        <v>197</v>
      </c>
      <c r="C12" s="57" t="s">
        <v>197</v>
      </c>
      <c r="D12" s="57" t="s">
        <v>197</v>
      </c>
      <c r="E12" s="57" t="s">
        <v>197</v>
      </c>
      <c r="F12" s="57" t="s">
        <v>197</v>
      </c>
      <c r="G12" s="57" t="s">
        <v>197</v>
      </c>
      <c r="H12" s="57" t="s">
        <v>197</v>
      </c>
      <c r="J12" s="15"/>
      <c r="K12" s="15"/>
    </row>
    <row r="13" spans="1:256">
      <c r="A13" s="40" t="s">
        <v>199</v>
      </c>
      <c r="B13" s="57">
        <v>3857263</v>
      </c>
      <c r="C13" s="57">
        <v>3736894</v>
      </c>
      <c r="D13" s="57">
        <v>3465179</v>
      </c>
      <c r="E13" s="57">
        <v>3299637</v>
      </c>
      <c r="F13" s="57">
        <v>165542</v>
      </c>
      <c r="G13" s="57">
        <v>271715</v>
      </c>
      <c r="H13" s="57">
        <v>120369</v>
      </c>
      <c r="J13" s="57"/>
      <c r="K13" s="58"/>
      <c r="L13" s="57"/>
      <c r="M13" s="57"/>
    </row>
    <row r="14" spans="1:256">
      <c r="A14" s="40" t="s">
        <v>200</v>
      </c>
      <c r="B14" s="57">
        <v>4149852</v>
      </c>
      <c r="C14" s="57">
        <v>4021306</v>
      </c>
      <c r="D14" s="57">
        <v>3721990</v>
      </c>
      <c r="E14" s="57">
        <v>3538206</v>
      </c>
      <c r="F14" s="57">
        <v>183784</v>
      </c>
      <c r="G14" s="57">
        <v>299316</v>
      </c>
      <c r="H14" s="57">
        <v>128546</v>
      </c>
      <c r="J14" s="57"/>
      <c r="K14" s="58"/>
      <c r="L14" s="57"/>
      <c r="M14" s="57"/>
    </row>
    <row r="15" spans="1:256">
      <c r="A15" s="40" t="s">
        <v>201</v>
      </c>
      <c r="B15" s="57">
        <v>3953866</v>
      </c>
      <c r="C15" s="57">
        <v>3829739</v>
      </c>
      <c r="D15" s="57">
        <v>3535065</v>
      </c>
      <c r="E15" s="57">
        <v>3354246</v>
      </c>
      <c r="F15" s="57">
        <v>180819</v>
      </c>
      <c r="G15" s="57">
        <v>294674</v>
      </c>
      <c r="H15" s="57">
        <v>124127</v>
      </c>
      <c r="J15" s="57"/>
      <c r="K15" s="58"/>
      <c r="L15" s="57"/>
      <c r="M15" s="57"/>
    </row>
    <row r="16" spans="1:256">
      <c r="A16" s="40" t="s">
        <v>202</v>
      </c>
      <c r="B16" s="57">
        <v>3656968</v>
      </c>
      <c r="C16" s="57">
        <v>3544571</v>
      </c>
      <c r="D16" s="57">
        <v>3262613</v>
      </c>
      <c r="E16" s="57">
        <v>3090232</v>
      </c>
      <c r="F16" s="57">
        <v>172381</v>
      </c>
      <c r="G16" s="57">
        <v>281958</v>
      </c>
      <c r="H16" s="57">
        <v>112397</v>
      </c>
      <c r="J16" s="57"/>
      <c r="K16" s="58"/>
      <c r="L16" s="57"/>
      <c r="M16" s="57"/>
    </row>
    <row r="17" spans="1:13">
      <c r="A17" s="40" t="s">
        <v>203</v>
      </c>
      <c r="B17" s="57">
        <v>4153080</v>
      </c>
      <c r="C17" s="57">
        <v>4037721</v>
      </c>
      <c r="D17" s="57">
        <v>3690265</v>
      </c>
      <c r="E17" s="57">
        <v>3487863</v>
      </c>
      <c r="F17" s="57">
        <v>202402</v>
      </c>
      <c r="G17" s="57">
        <v>347456</v>
      </c>
      <c r="H17" s="57">
        <v>115359</v>
      </c>
      <c r="J17" s="57"/>
      <c r="K17" s="58"/>
      <c r="L17" s="57"/>
      <c r="M17" s="57"/>
    </row>
    <row r="18" spans="1:13">
      <c r="A18" s="40" t="s">
        <v>204</v>
      </c>
      <c r="B18" s="57">
        <v>4514249</v>
      </c>
      <c r="C18" s="57">
        <v>4391924</v>
      </c>
      <c r="D18" s="57">
        <v>4009669</v>
      </c>
      <c r="E18" s="57">
        <v>3801409</v>
      </c>
      <c r="F18" s="57">
        <v>208260</v>
      </c>
      <c r="G18" s="57">
        <v>382255</v>
      </c>
      <c r="H18" s="57">
        <v>122325</v>
      </c>
      <c r="J18" s="57"/>
      <c r="K18" s="58"/>
      <c r="L18" s="57"/>
      <c r="M18" s="57"/>
    </row>
    <row r="19" spans="1:13">
      <c r="A19" s="40" t="s">
        <v>205</v>
      </c>
      <c r="B19" s="57">
        <v>4497132</v>
      </c>
      <c r="C19" s="57">
        <v>4370371</v>
      </c>
      <c r="D19" s="57">
        <v>4000908</v>
      </c>
      <c r="E19" s="57">
        <v>3807954</v>
      </c>
      <c r="F19" s="57">
        <v>192954</v>
      </c>
      <c r="G19" s="57">
        <v>369463</v>
      </c>
      <c r="H19" s="57">
        <v>126761</v>
      </c>
      <c r="J19" s="57"/>
      <c r="K19" s="58"/>
      <c r="L19" s="57"/>
      <c r="M19" s="57"/>
    </row>
    <row r="20" spans="1:13">
      <c r="A20" s="40" t="s">
        <v>206</v>
      </c>
      <c r="B20" s="57">
        <v>4395667</v>
      </c>
      <c r="C20" s="57">
        <v>4271084</v>
      </c>
      <c r="D20" s="57">
        <v>3918562</v>
      </c>
      <c r="E20" s="57">
        <v>3733642</v>
      </c>
      <c r="F20" s="57">
        <v>184920</v>
      </c>
      <c r="G20" s="57">
        <v>352522</v>
      </c>
      <c r="H20" s="57">
        <v>124583</v>
      </c>
      <c r="J20" s="57"/>
      <c r="K20" s="58"/>
      <c r="L20" s="57"/>
      <c r="M20" s="57"/>
    </row>
    <row r="21" spans="1:13">
      <c r="A21" s="40" t="s">
        <v>207</v>
      </c>
      <c r="B21" s="57">
        <v>4019539</v>
      </c>
      <c r="C21" s="57">
        <v>3903285</v>
      </c>
      <c r="D21" s="57">
        <v>3583853</v>
      </c>
      <c r="E21" s="57">
        <v>3414297</v>
      </c>
      <c r="F21" s="57">
        <v>169556</v>
      </c>
      <c r="G21" s="57">
        <v>319432</v>
      </c>
      <c r="H21" s="57">
        <v>116254</v>
      </c>
      <c r="J21" s="57"/>
      <c r="K21" s="58"/>
      <c r="L21" s="57"/>
      <c r="M21" s="57"/>
    </row>
    <row r="22" spans="1:13">
      <c r="A22" s="40" t="s">
        <v>208</v>
      </c>
      <c r="B22" s="57">
        <v>4402122</v>
      </c>
      <c r="C22" s="57">
        <v>4276342</v>
      </c>
      <c r="D22" s="57">
        <v>3914884</v>
      </c>
      <c r="E22" s="57">
        <v>3715812</v>
      </c>
      <c r="F22" s="57">
        <v>199072</v>
      </c>
      <c r="G22" s="57">
        <v>361458</v>
      </c>
      <c r="H22" s="57">
        <v>125780</v>
      </c>
      <c r="J22" s="57"/>
      <c r="K22" s="58"/>
      <c r="L22" s="57"/>
      <c r="M22" s="57"/>
    </row>
    <row r="23" spans="1:13">
      <c r="A23" s="40" t="s">
        <v>209</v>
      </c>
      <c r="B23" s="57">
        <v>4661015</v>
      </c>
      <c r="C23" s="57">
        <v>4529031</v>
      </c>
      <c r="D23" s="57">
        <v>4127941</v>
      </c>
      <c r="E23" s="57">
        <v>3907461</v>
      </c>
      <c r="F23" s="57">
        <v>220480</v>
      </c>
      <c r="G23" s="57">
        <v>401090</v>
      </c>
      <c r="H23" s="57">
        <v>131984</v>
      </c>
      <c r="J23" s="57"/>
      <c r="K23" s="58"/>
      <c r="L23" s="57"/>
      <c r="M23" s="57"/>
    </row>
    <row r="24" spans="1:13">
      <c r="A24" s="40" t="s">
        <v>210</v>
      </c>
      <c r="B24" s="57">
        <v>4405908</v>
      </c>
      <c r="C24" s="57">
        <v>4281254</v>
      </c>
      <c r="D24" s="57">
        <v>3888131</v>
      </c>
      <c r="E24" s="57">
        <v>3670651</v>
      </c>
      <c r="F24" s="57">
        <v>217480</v>
      </c>
      <c r="G24" s="57">
        <v>393123</v>
      </c>
      <c r="H24" s="57">
        <v>124654</v>
      </c>
      <c r="J24" s="57"/>
      <c r="K24" s="58"/>
      <c r="L24" s="57"/>
      <c r="M24" s="57"/>
    </row>
    <row r="25" spans="1:13">
      <c r="A25" s="40" t="s">
        <v>211</v>
      </c>
      <c r="B25" s="57">
        <v>3755185</v>
      </c>
      <c r="C25" s="57">
        <v>3649381</v>
      </c>
      <c r="D25" s="57">
        <v>3304688</v>
      </c>
      <c r="E25" s="57">
        <v>3111835</v>
      </c>
      <c r="F25" s="57">
        <v>192853</v>
      </c>
      <c r="G25" s="57">
        <v>344693</v>
      </c>
      <c r="H25" s="57">
        <v>105804</v>
      </c>
      <c r="J25" s="57"/>
      <c r="K25" s="58"/>
      <c r="L25" s="57"/>
      <c r="M25" s="57"/>
    </row>
    <row r="26" spans="1:13">
      <c r="A26" s="40" t="s">
        <v>212</v>
      </c>
      <c r="B26" s="57">
        <v>3368199</v>
      </c>
      <c r="C26" s="57">
        <v>3278326</v>
      </c>
      <c r="D26" s="57">
        <v>2978882</v>
      </c>
      <c r="E26" s="57">
        <v>2796740</v>
      </c>
      <c r="F26" s="57">
        <v>182142</v>
      </c>
      <c r="G26" s="57">
        <v>299444</v>
      </c>
      <c r="H26" s="57">
        <v>89873</v>
      </c>
      <c r="J26" s="57"/>
      <c r="K26" s="58"/>
      <c r="L26" s="57"/>
      <c r="M26" s="57"/>
    </row>
    <row r="27" spans="1:13">
      <c r="A27" s="40" t="s">
        <v>213</v>
      </c>
      <c r="B27" s="57">
        <v>3318867</v>
      </c>
      <c r="C27" s="57">
        <v>3237468</v>
      </c>
      <c r="D27" s="57">
        <v>2958612</v>
      </c>
      <c r="E27" s="57">
        <v>2779326</v>
      </c>
      <c r="F27" s="57">
        <v>179286</v>
      </c>
      <c r="G27" s="57">
        <v>278856</v>
      </c>
      <c r="H27" s="57">
        <v>81399</v>
      </c>
      <c r="J27" s="57"/>
      <c r="K27" s="58"/>
      <c r="L27" s="57"/>
      <c r="M27" s="57"/>
    </row>
    <row r="28" spans="1:13">
      <c r="A28" s="40" t="s">
        <v>214</v>
      </c>
      <c r="B28" s="57">
        <v>2325296</v>
      </c>
      <c r="C28" s="57">
        <v>2263422</v>
      </c>
      <c r="D28" s="57">
        <v>2067471</v>
      </c>
      <c r="E28" s="57">
        <v>1940686</v>
      </c>
      <c r="F28" s="57">
        <v>126785</v>
      </c>
      <c r="G28" s="57">
        <v>195951</v>
      </c>
      <c r="H28" s="57">
        <v>61874</v>
      </c>
      <c r="J28" s="57"/>
      <c r="K28" s="58"/>
      <c r="L28" s="57"/>
      <c r="M28" s="57"/>
    </row>
    <row r="29" spans="1:13">
      <c r="A29" s="40" t="s">
        <v>215</v>
      </c>
      <c r="B29" s="57">
        <v>1715328</v>
      </c>
      <c r="C29" s="57">
        <v>1672489</v>
      </c>
      <c r="D29" s="57">
        <v>1529682</v>
      </c>
      <c r="E29" s="57">
        <v>1439913</v>
      </c>
      <c r="F29" s="57">
        <v>89769</v>
      </c>
      <c r="G29" s="57">
        <v>142807</v>
      </c>
      <c r="H29" s="57">
        <v>42839</v>
      </c>
      <c r="J29" s="57"/>
      <c r="K29" s="58"/>
      <c r="L29" s="57"/>
      <c r="M29" s="57"/>
    </row>
    <row r="30" spans="1:13">
      <c r="A30" s="40" t="s">
        <v>216</v>
      </c>
      <c r="B30" s="57">
        <v>1042090</v>
      </c>
      <c r="C30" s="57">
        <v>1017085</v>
      </c>
      <c r="D30" s="57">
        <v>933656</v>
      </c>
      <c r="E30" s="57">
        <v>879778</v>
      </c>
      <c r="F30" s="57">
        <v>53878</v>
      </c>
      <c r="G30" s="57">
        <v>83429</v>
      </c>
      <c r="H30" s="57">
        <v>25005</v>
      </c>
      <c r="J30" s="57"/>
      <c r="K30" s="58"/>
      <c r="L30" s="57"/>
      <c r="M30" s="57"/>
    </row>
    <row r="31" spans="1:13">
      <c r="A31" s="40" t="s">
        <v>217</v>
      </c>
      <c r="B31" s="57">
        <v>605181</v>
      </c>
      <c r="C31" s="57">
        <v>591447</v>
      </c>
      <c r="D31" s="57">
        <v>547789</v>
      </c>
      <c r="E31" s="57">
        <v>517273</v>
      </c>
      <c r="F31" s="57">
        <v>30516</v>
      </c>
      <c r="G31" s="57">
        <v>43658</v>
      </c>
      <c r="H31" s="57">
        <v>13734</v>
      </c>
      <c r="J31" s="57"/>
      <c r="K31" s="58"/>
      <c r="L31" s="57"/>
      <c r="M31" s="57"/>
    </row>
    <row r="32" spans="1:13">
      <c r="A32" s="59"/>
      <c r="B32" s="59"/>
      <c r="C32" s="59"/>
      <c r="D32" s="59"/>
      <c r="E32" s="59"/>
      <c r="F32" s="59"/>
      <c r="G32" s="59"/>
      <c r="H32" s="59"/>
    </row>
    <row r="34" spans="1:8">
      <c r="A34" s="60" t="s">
        <v>218</v>
      </c>
    </row>
    <row r="36" spans="1:8">
      <c r="B36" s="57"/>
      <c r="C36" s="57"/>
      <c r="D36" s="57"/>
      <c r="E36" s="57"/>
      <c r="F36" s="57"/>
      <c r="G36" s="57"/>
      <c r="H36" s="57"/>
    </row>
    <row r="37" spans="1:8">
      <c r="B37" s="57"/>
      <c r="C37" s="57"/>
      <c r="D37" s="57"/>
      <c r="E37" s="57"/>
      <c r="F37" s="57"/>
      <c r="G37" s="57"/>
      <c r="H37" s="57"/>
    </row>
  </sheetData>
  <mergeCells count="1">
    <mergeCell ref="A5:A6"/>
  </mergeCells>
  <hyperlinks>
    <hyperlink ref="A1" location="'Contents '!A1" display="Contents"/>
    <hyperlink ref="G3" r:id="rId1"/>
    <hyperlink ref="H3" r:id="rId2"/>
    <hyperlink ref="I3"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B2:N23"/>
  <sheetViews>
    <sheetView showGridLines="0" zoomScale="70" zoomScaleNormal="70" workbookViewId="0">
      <selection activeCell="E30" sqref="E30"/>
    </sheetView>
  </sheetViews>
  <sheetFormatPr defaultRowHeight="13.8"/>
  <cols>
    <col min="1" max="1" width="2.59765625" customWidth="1"/>
    <col min="2" max="2" width="38.5" bestFit="1" customWidth="1"/>
    <col min="3" max="3" width="45.59765625" customWidth="1"/>
    <col min="4" max="4" width="4.09765625" bestFit="1" customWidth="1"/>
    <col min="5" max="6" width="12.59765625" bestFit="1" customWidth="1"/>
    <col min="7" max="7" width="15.59765625" customWidth="1"/>
    <col min="8" max="8" width="10.59765625" bestFit="1" customWidth="1"/>
    <col min="9" max="9" width="12.59765625" bestFit="1" customWidth="1"/>
    <col min="10" max="10" width="2.59765625" customWidth="1"/>
    <col min="11" max="11" width="16.796875" bestFit="1" customWidth="1"/>
    <col min="12" max="12" width="9.296875" bestFit="1" customWidth="1"/>
    <col min="14" max="14" width="12.59765625" bestFit="1" customWidth="1"/>
  </cols>
  <sheetData>
    <row r="2" spans="2:9" ht="14.4">
      <c r="B2" s="1" t="s">
        <v>106</v>
      </c>
      <c r="C2" s="1"/>
      <c r="D2" s="1"/>
    </row>
    <row r="3" spans="2:9" ht="14.4">
      <c r="B3" s="113" t="s">
        <v>20</v>
      </c>
      <c r="C3" s="122">
        <v>44106</v>
      </c>
      <c r="D3" s="1"/>
    </row>
    <row r="6" spans="2:9">
      <c r="B6" s="112" t="s">
        <v>107</v>
      </c>
      <c r="C6" s="112"/>
      <c r="D6" s="112"/>
      <c r="E6" s="112"/>
      <c r="F6" s="112"/>
      <c r="G6" s="112"/>
      <c r="H6" s="112"/>
      <c r="I6" s="112"/>
    </row>
    <row r="7" spans="2:9">
      <c r="B7" s="76" t="s">
        <v>108</v>
      </c>
      <c r="C7" s="73" t="s">
        <v>109</v>
      </c>
      <c r="D7" s="73" t="s">
        <v>110</v>
      </c>
      <c r="E7" s="73" t="s">
        <v>111</v>
      </c>
      <c r="F7" s="80"/>
      <c r="G7" s="76" t="s">
        <v>112</v>
      </c>
      <c r="H7" s="73" t="s">
        <v>113</v>
      </c>
      <c r="I7" s="80"/>
    </row>
    <row r="8" spans="2:9" ht="14.4">
      <c r="B8" s="77"/>
      <c r="C8" s="85"/>
      <c r="D8" s="85"/>
      <c r="E8" s="74" t="s">
        <v>114</v>
      </c>
      <c r="F8" s="81" t="s">
        <v>115</v>
      </c>
      <c r="G8" s="77"/>
      <c r="H8" s="74" t="s">
        <v>114</v>
      </c>
      <c r="I8" s="81" t="s">
        <v>115</v>
      </c>
    </row>
    <row r="9" spans="2:9" ht="14.4">
      <c r="B9" s="84" t="s">
        <v>116</v>
      </c>
      <c r="C9" s="87" t="s">
        <v>117</v>
      </c>
      <c r="D9" s="87">
        <f>MATCH(B9,'Populations - all use cases'!$A$5:$A$110,0)</f>
        <v>83</v>
      </c>
      <c r="E9" s="75">
        <f>HLOOKUP($C$3,'Populations - all use cases'!$C$5:$AI$114,D9)/1000</f>
        <v>18.810059734623987</v>
      </c>
      <c r="F9" s="82">
        <f t="shared" ref="F9:F16" si="0">E9</f>
        <v>18.810059734623987</v>
      </c>
      <c r="G9" s="78">
        <v>1</v>
      </c>
      <c r="H9" s="75">
        <f t="shared" ref="H9:H19" si="1">E9*$G9</f>
        <v>18.810059734623987</v>
      </c>
      <c r="I9" s="82">
        <f t="shared" ref="I9:I19" si="2">F9*$G9</f>
        <v>18.810059734623987</v>
      </c>
    </row>
    <row r="10" spans="2:9" ht="14.4">
      <c r="B10" s="84" t="s">
        <v>118</v>
      </c>
      <c r="C10" s="87" t="s">
        <v>117</v>
      </c>
      <c r="D10" s="87">
        <f>MATCH(B10,'Populations - all use cases'!$A$5:$A$110,0)</f>
        <v>84</v>
      </c>
      <c r="E10" s="75">
        <f>HLOOKUP($C$3,'Populations - all use cases'!$C$5:$AI$114,D10)/1000</f>
        <v>31.840194855175763</v>
      </c>
      <c r="F10" s="82">
        <f t="shared" si="0"/>
        <v>31.840194855175763</v>
      </c>
      <c r="G10" s="78">
        <v>1</v>
      </c>
      <c r="H10" s="75">
        <f t="shared" si="1"/>
        <v>31.840194855175763</v>
      </c>
      <c r="I10" s="82">
        <f t="shared" si="2"/>
        <v>31.840194855175763</v>
      </c>
    </row>
    <row r="11" spans="2:9" ht="14.4">
      <c r="B11" s="84" t="s">
        <v>119</v>
      </c>
      <c r="C11" s="87" t="s">
        <v>117</v>
      </c>
      <c r="D11" s="87">
        <f>MATCH(B11,'Populations - all use cases'!$A$5:$A$110,0)</f>
        <v>85</v>
      </c>
      <c r="E11" s="75">
        <f>HLOOKUP($C$3,'Populations - all use cases'!$C$5:$AI$114,D11)/1000</f>
        <v>830</v>
      </c>
      <c r="F11" s="82">
        <f t="shared" si="0"/>
        <v>830</v>
      </c>
      <c r="G11" s="79">
        <f>1/7</f>
        <v>0.14285714285714285</v>
      </c>
      <c r="H11" s="75">
        <f t="shared" si="1"/>
        <v>118.57142857142857</v>
      </c>
      <c r="I11" s="82">
        <f t="shared" si="2"/>
        <v>118.57142857142857</v>
      </c>
    </row>
    <row r="12" spans="2:9" ht="14.4">
      <c r="B12" s="84" t="s">
        <v>120</v>
      </c>
      <c r="C12" s="87" t="s">
        <v>117</v>
      </c>
      <c r="D12" s="87">
        <f>MATCH(B12,'Populations - all use cases'!$A$5:$A$110,0)</f>
        <v>86</v>
      </c>
      <c r="E12" s="75">
        <f>HLOOKUP($C$3,'Populations - all use cases'!$C$5:$AI$114,D12)/1000</f>
        <v>393.86426967113539</v>
      </c>
      <c r="F12" s="82">
        <f t="shared" si="0"/>
        <v>393.86426967113539</v>
      </c>
      <c r="G12" s="79">
        <v>3.5999999999999997E-2</v>
      </c>
      <c r="H12" s="75">
        <f t="shared" si="1"/>
        <v>14.179113708160873</v>
      </c>
      <c r="I12" s="82">
        <f t="shared" si="2"/>
        <v>14.179113708160873</v>
      </c>
    </row>
    <row r="13" spans="2:9" ht="14.4">
      <c r="B13" s="84" t="s">
        <v>121</v>
      </c>
      <c r="C13" s="87" t="s">
        <v>117</v>
      </c>
      <c r="D13" s="87">
        <f>MATCH(B13,'Populations - all use cases'!$A$5:$A$110,0)</f>
        <v>87</v>
      </c>
      <c r="E13" s="75">
        <f>HLOOKUP($C$3,'Populations - all use cases'!$C$5:$AI$114,D13)/1000</f>
        <v>1.8881753440491995</v>
      </c>
      <c r="F13" s="82">
        <f t="shared" si="0"/>
        <v>1.8881753440491995</v>
      </c>
      <c r="G13" s="78">
        <v>1</v>
      </c>
      <c r="H13" s="75">
        <f t="shared" si="1"/>
        <v>1.8881753440491995</v>
      </c>
      <c r="I13" s="82">
        <f t="shared" si="2"/>
        <v>1.8881753440491995</v>
      </c>
    </row>
    <row r="14" spans="2:9" ht="14.4">
      <c r="B14" s="84" t="s">
        <v>122</v>
      </c>
      <c r="C14" s="87" t="s">
        <v>123</v>
      </c>
      <c r="D14" s="83"/>
      <c r="E14" s="75">
        <f>'NHS nonsymptomatic'!$E$8/1000</f>
        <v>159.427261474228</v>
      </c>
      <c r="F14" s="82">
        <f t="shared" si="0"/>
        <v>159.427261474228</v>
      </c>
      <c r="G14" s="79">
        <f>1/7</f>
        <v>0.14285714285714285</v>
      </c>
      <c r="H14" s="75">
        <f t="shared" si="1"/>
        <v>22.775323067746857</v>
      </c>
      <c r="I14" s="82">
        <f t="shared" si="2"/>
        <v>22.775323067746857</v>
      </c>
    </row>
    <row r="15" spans="2:9" ht="14.4">
      <c r="B15" s="84" t="s">
        <v>90</v>
      </c>
      <c r="C15" s="91" t="s">
        <v>124</v>
      </c>
      <c r="D15" s="83"/>
      <c r="E15" s="75" t="e">
        <f>INDEX('Outbreaks Oct'!13:13,MATCH(C3,'Outbreaks Oct'!$10:$10,0))/1000</f>
        <v>#REF!</v>
      </c>
      <c r="F15" s="82" t="e">
        <f t="shared" si="0"/>
        <v>#REF!</v>
      </c>
      <c r="G15" s="78">
        <v>1</v>
      </c>
      <c r="H15" s="75" t="e">
        <f t="shared" si="1"/>
        <v>#REF!</v>
      </c>
      <c r="I15" s="82" t="e">
        <f t="shared" si="2"/>
        <v>#REF!</v>
      </c>
    </row>
    <row r="16" spans="2:9" ht="14.4">
      <c r="B16" s="84" t="s">
        <v>51</v>
      </c>
      <c r="C16" s="87" t="s">
        <v>125</v>
      </c>
      <c r="D16" s="83"/>
      <c r="E16" s="75" t="e">
        <f>INDEX(Calculations!$36:$36,MATCH($C$3,Calculations!$4:$4,0))/1000</f>
        <v>#REF!</v>
      </c>
      <c r="F16" s="82" t="e">
        <f t="shared" si="0"/>
        <v>#REF!</v>
      </c>
      <c r="G16" s="78">
        <v>1</v>
      </c>
      <c r="H16" s="75" t="e">
        <f t="shared" si="1"/>
        <v>#REF!</v>
      </c>
      <c r="I16" s="82" t="e">
        <f t="shared" si="2"/>
        <v>#REF!</v>
      </c>
    </row>
    <row r="17" spans="2:14" ht="14.4">
      <c r="B17" s="84" t="s">
        <v>126</v>
      </c>
      <c r="C17" s="87" t="s">
        <v>127</v>
      </c>
      <c r="D17" s="83"/>
      <c r="E17" s="75" t="e">
        <f>INDEX(Calculations!$23:$23,MATCH($C$3,Calculations!$4:$4,0))/RESEARCH_Detection_Rate!$C$18/1000</f>
        <v>#REF!</v>
      </c>
      <c r="F17" s="82" t="e">
        <f>INDEX(Calculations!$37:$37,MATCH($C$3,Calculations!$4:$4,0))/RESEARCH_Detection_Rate!$C$18/1000</f>
        <v>#REF!</v>
      </c>
      <c r="G17" s="78">
        <v>1</v>
      </c>
      <c r="H17" s="75" t="e">
        <f t="shared" si="1"/>
        <v>#REF!</v>
      </c>
      <c r="I17" s="82" t="e">
        <f t="shared" si="2"/>
        <v>#REF!</v>
      </c>
    </row>
    <row r="18" spans="2:14" ht="14.4">
      <c r="B18" s="84" t="s">
        <v>128</v>
      </c>
      <c r="C18" s="87" t="s">
        <v>127</v>
      </c>
      <c r="D18" s="83"/>
      <c r="E18" s="75" t="e">
        <f>INDEX(Calculations!$26:$26,MATCH($C$3,Calculations!$4:$4,0))/RESEARCH_Detection_Rate!$C$21/1000</f>
        <v>#REF!</v>
      </c>
      <c r="F18" s="82" t="e">
        <f>INDEX(Calculations!$38:$38,MATCH($C$3,Calculations!$4:$4,0))/RESEARCH_Detection_Rate!$C$21/1000</f>
        <v>#REF!</v>
      </c>
      <c r="G18" s="78">
        <v>1</v>
      </c>
      <c r="H18" s="75" t="e">
        <f t="shared" si="1"/>
        <v>#REF!</v>
      </c>
      <c r="I18" s="82" t="e">
        <f t="shared" si="2"/>
        <v>#REF!</v>
      </c>
    </row>
    <row r="19" spans="2:14" ht="14.4">
      <c r="B19" s="84" t="s">
        <v>129</v>
      </c>
      <c r="C19" s="87" t="s">
        <v>130</v>
      </c>
      <c r="D19" s="83"/>
      <c r="E19" s="75" t="e">
        <f>L20-SUM(F9:F18)</f>
        <v>#REF!</v>
      </c>
      <c r="F19" s="82" t="e">
        <f>L20-SUM(E9:E18)</f>
        <v>#REF!</v>
      </c>
      <c r="G19" s="78">
        <v>0</v>
      </c>
      <c r="H19" s="75" t="e">
        <f t="shared" si="1"/>
        <v>#REF!</v>
      </c>
      <c r="I19" s="82" t="e">
        <f t="shared" si="2"/>
        <v>#REF!</v>
      </c>
      <c r="K19" t="s">
        <v>131</v>
      </c>
    </row>
    <row r="20" spans="2:14">
      <c r="B20" s="113" t="s">
        <v>132</v>
      </c>
      <c r="C20" s="113"/>
      <c r="D20" s="113"/>
      <c r="E20" s="121" t="e">
        <f>SUM(E9:E19)</f>
        <v>#REF!</v>
      </c>
      <c r="F20" s="121" t="e">
        <f>SUM(F9:F19)</f>
        <v>#REF!</v>
      </c>
      <c r="G20" s="113"/>
      <c r="H20" s="121" t="e">
        <f>SUM(H9:H19)</f>
        <v>#REF!</v>
      </c>
      <c r="I20" s="121" t="e">
        <f>SUM(I9:I19)</f>
        <v>#REF!</v>
      </c>
      <c r="K20" t="s">
        <v>133</v>
      </c>
      <c r="L20" s="2">
        <f>'ONS population estimates'!E8/1000</f>
        <v>56286.961000000003</v>
      </c>
      <c r="N20" s="20"/>
    </row>
    <row r="21" spans="2:14" ht="14.4">
      <c r="B21" s="123" t="s">
        <v>134</v>
      </c>
      <c r="C21" s="123"/>
      <c r="D21" s="89"/>
      <c r="E21" s="98"/>
      <c r="F21" s="98"/>
      <c r="G21" s="124" t="e">
        <f>SUMPRODUCT(E9:E19,G9:G19)/SUM(E9:E19)</f>
        <v>#REF!</v>
      </c>
      <c r="H21" s="123"/>
      <c r="I21" s="123"/>
    </row>
    <row r="22" spans="2:14" ht="14.4">
      <c r="B22" s="123" t="s">
        <v>135</v>
      </c>
      <c r="C22" s="86"/>
      <c r="D22" s="86"/>
      <c r="E22" s="125"/>
      <c r="F22" s="125"/>
      <c r="G22" s="124" t="e">
        <f>SUMPRODUCT(F9:F19,G9:G19)/SUM(F9:F19)</f>
        <v>#REF!</v>
      </c>
      <c r="H22" s="86"/>
      <c r="I22" s="86"/>
    </row>
    <row r="23" spans="2:14">
      <c r="B23" s="113" t="s">
        <v>136</v>
      </c>
      <c r="C23" s="113"/>
      <c r="D23" s="113"/>
      <c r="E23" s="113"/>
      <c r="F23" s="113"/>
      <c r="G23" s="113"/>
      <c r="H23" s="121" t="e">
        <f>H20*$L$23/$L$20</f>
        <v>#REF!</v>
      </c>
      <c r="I23" s="121" t="e">
        <f>I20*$L$23/$L$20</f>
        <v>#REF!</v>
      </c>
      <c r="K23" t="s">
        <v>137</v>
      </c>
      <c r="L23" s="2">
        <f>'ONS population estimates'!B8/1000</f>
        <v>66796.807000000001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G26"/>
  <sheetViews>
    <sheetView showGridLines="0" topLeftCell="A4" zoomScale="80" zoomScaleNormal="80" workbookViewId="0">
      <pane xSplit="2" ySplit="5" topLeftCell="C9" activePane="bottomRight" state="frozen"/>
      <selection pane="topRight" activeCell="C4" sqref="C4"/>
      <selection pane="bottomLeft" activeCell="A7" sqref="A7"/>
      <selection pane="bottomRight" activeCell="K15" sqref="K15"/>
    </sheetView>
  </sheetViews>
  <sheetFormatPr defaultRowHeight="13.8"/>
  <cols>
    <col min="2" max="2" width="50.59765625" customWidth="1"/>
    <col min="3" max="46" width="8.09765625" customWidth="1"/>
    <col min="59" max="59" width="9.59765625" style="18" bestFit="1" customWidth="1"/>
  </cols>
  <sheetData>
    <row r="2" spans="1:54">
      <c r="A2" s="14" t="s">
        <v>219</v>
      </c>
    </row>
    <row r="3" spans="1:54">
      <c r="A3" s="14" t="s">
        <v>220</v>
      </c>
    </row>
    <row r="5" spans="1:54">
      <c r="B5" t="s">
        <v>221</v>
      </c>
    </row>
    <row r="6" spans="1:54">
      <c r="B6" t="s">
        <v>222</v>
      </c>
    </row>
    <row r="8" spans="1:54">
      <c r="A8" s="112"/>
      <c r="B8" s="112"/>
      <c r="C8" s="129">
        <v>44044</v>
      </c>
      <c r="D8" s="129">
        <v>44045</v>
      </c>
      <c r="E8" s="129">
        <v>44046</v>
      </c>
      <c r="F8" s="129">
        <v>44047</v>
      </c>
      <c r="G8" s="129">
        <v>44048</v>
      </c>
      <c r="H8" s="129">
        <v>44049</v>
      </c>
      <c r="I8" s="129">
        <v>44050</v>
      </c>
      <c r="J8" s="129">
        <v>44051</v>
      </c>
      <c r="K8" s="129">
        <v>44052</v>
      </c>
      <c r="L8" s="129">
        <v>44053</v>
      </c>
      <c r="M8" s="129">
        <v>44054</v>
      </c>
      <c r="N8" s="129">
        <v>44055</v>
      </c>
      <c r="O8" s="129">
        <v>44056</v>
      </c>
      <c r="P8" s="129">
        <v>44057</v>
      </c>
      <c r="Q8" s="129">
        <v>44058</v>
      </c>
      <c r="R8" s="129">
        <v>44059</v>
      </c>
      <c r="S8" s="129">
        <v>44060</v>
      </c>
      <c r="T8" s="129">
        <v>44061</v>
      </c>
      <c r="U8" s="129">
        <v>44062</v>
      </c>
      <c r="V8" s="129">
        <v>44063</v>
      </c>
      <c r="W8" s="129">
        <v>44064</v>
      </c>
      <c r="X8" s="129">
        <v>44065</v>
      </c>
      <c r="Y8" s="129">
        <v>44066</v>
      </c>
      <c r="Z8" s="129">
        <v>44067</v>
      </c>
      <c r="AA8" s="129">
        <v>44068</v>
      </c>
      <c r="AB8" s="129">
        <v>44069</v>
      </c>
      <c r="AC8" s="129">
        <v>44070</v>
      </c>
      <c r="AD8" s="129">
        <v>44071</v>
      </c>
      <c r="AE8" s="129">
        <v>44072</v>
      </c>
      <c r="AF8" s="129">
        <v>44073</v>
      </c>
      <c r="AG8" s="129">
        <v>44074</v>
      </c>
      <c r="AH8" s="129">
        <v>44075</v>
      </c>
      <c r="AI8" s="129">
        <v>44076</v>
      </c>
      <c r="AJ8" s="129">
        <v>44077</v>
      </c>
      <c r="AK8" s="129">
        <v>44078</v>
      </c>
      <c r="AL8" s="129">
        <v>44079</v>
      </c>
      <c r="AM8" s="129">
        <v>44080</v>
      </c>
      <c r="AN8" s="129">
        <v>44081</v>
      </c>
      <c r="AO8" s="129">
        <v>44082</v>
      </c>
      <c r="AP8" s="129">
        <v>44083</v>
      </c>
      <c r="AQ8" s="129">
        <v>44084</v>
      </c>
      <c r="AR8" s="129">
        <v>44085</v>
      </c>
      <c r="AS8" s="129">
        <v>44086</v>
      </c>
      <c r="AT8" s="129">
        <v>44087</v>
      </c>
      <c r="AU8" s="129">
        <v>44088</v>
      </c>
      <c r="AV8" s="129">
        <v>44089</v>
      </c>
      <c r="AW8" s="129">
        <v>44090</v>
      </c>
      <c r="AX8" s="129">
        <v>44091</v>
      </c>
      <c r="AY8" s="129">
        <v>44092</v>
      </c>
      <c r="AZ8" s="129">
        <v>44093</v>
      </c>
      <c r="BA8" s="129">
        <v>44094</v>
      </c>
      <c r="BB8" s="129">
        <v>44095</v>
      </c>
    </row>
    <row r="9" spans="1:54">
      <c r="A9" s="98" t="s">
        <v>223</v>
      </c>
      <c r="B9" s="98" t="s">
        <v>224</v>
      </c>
      <c r="C9" s="98"/>
      <c r="D9" s="98"/>
      <c r="E9" s="98"/>
      <c r="F9" s="98"/>
      <c r="G9" s="98"/>
      <c r="H9" s="98"/>
      <c r="I9" s="98"/>
      <c r="J9" s="98"/>
      <c r="K9" s="98"/>
      <c r="L9" s="98"/>
      <c r="M9" s="98"/>
      <c r="N9" s="98"/>
      <c r="O9" s="98"/>
      <c r="P9" s="98">
        <v>2</v>
      </c>
      <c r="Q9" s="98"/>
      <c r="R9" s="98"/>
      <c r="S9" s="98"/>
      <c r="T9" s="98"/>
      <c r="U9" s="98"/>
      <c r="V9" s="98"/>
      <c r="W9" s="98"/>
      <c r="X9" s="98"/>
      <c r="Y9" s="98"/>
      <c r="Z9" s="98"/>
      <c r="AA9" s="98"/>
      <c r="AB9" s="98"/>
      <c r="AC9" s="98"/>
      <c r="AD9" s="98"/>
      <c r="AE9" s="98"/>
      <c r="AF9" s="98"/>
      <c r="AG9" s="98"/>
      <c r="AH9" s="98"/>
      <c r="AI9" s="98"/>
      <c r="AJ9" s="98"/>
      <c r="AK9" s="98">
        <v>1</v>
      </c>
      <c r="AL9" s="98"/>
      <c r="AM9" s="98"/>
      <c r="AN9" s="98">
        <v>1</v>
      </c>
      <c r="AO9" s="98">
        <v>1</v>
      </c>
      <c r="AP9" s="98"/>
      <c r="AQ9" s="98">
        <v>5</v>
      </c>
      <c r="AR9" s="98">
        <v>8</v>
      </c>
      <c r="AS9" s="98">
        <v>13</v>
      </c>
      <c r="AT9" s="98">
        <v>17</v>
      </c>
      <c r="AU9" s="98">
        <v>3</v>
      </c>
      <c r="AV9" s="98">
        <v>4</v>
      </c>
      <c r="AW9" s="98">
        <v>3</v>
      </c>
      <c r="AX9" s="98">
        <v>4</v>
      </c>
      <c r="AY9" s="98">
        <v>3</v>
      </c>
      <c r="AZ9" s="98">
        <v>2</v>
      </c>
      <c r="BA9" s="98">
        <v>1</v>
      </c>
      <c r="BB9" s="98">
        <v>1</v>
      </c>
    </row>
    <row r="10" spans="1:54">
      <c r="A10" s="98" t="s">
        <v>223</v>
      </c>
      <c r="B10" s="98" t="s">
        <v>225</v>
      </c>
      <c r="C10" s="100">
        <v>6122</v>
      </c>
      <c r="D10" s="100">
        <v>4657</v>
      </c>
      <c r="E10" s="100">
        <v>20615</v>
      </c>
      <c r="F10" s="100">
        <v>15548</v>
      </c>
      <c r="G10" s="100">
        <v>16390</v>
      </c>
      <c r="H10" s="100">
        <v>15228</v>
      </c>
      <c r="I10" s="100">
        <v>13161</v>
      </c>
      <c r="J10" s="100">
        <v>5471</v>
      </c>
      <c r="K10" s="100">
        <v>3369</v>
      </c>
      <c r="L10" s="100">
        <v>19307</v>
      </c>
      <c r="M10" s="100">
        <v>15738</v>
      </c>
      <c r="N10" s="100">
        <v>15488</v>
      </c>
      <c r="O10" s="100">
        <v>14500</v>
      </c>
      <c r="P10" s="100">
        <v>14049</v>
      </c>
      <c r="Q10" s="100">
        <v>5402</v>
      </c>
      <c r="R10" s="100">
        <v>3955</v>
      </c>
      <c r="S10" s="100">
        <v>20772</v>
      </c>
      <c r="T10" s="100">
        <v>16946</v>
      </c>
      <c r="U10" s="100">
        <v>18011</v>
      </c>
      <c r="V10" s="100">
        <v>17655</v>
      </c>
      <c r="W10" s="100">
        <v>16919</v>
      </c>
      <c r="X10" s="100">
        <v>6634</v>
      </c>
      <c r="Y10" s="100">
        <v>4092</v>
      </c>
      <c r="Z10" s="100">
        <v>23417</v>
      </c>
      <c r="AA10" s="100">
        <v>19821</v>
      </c>
      <c r="AB10" s="100">
        <v>18461</v>
      </c>
      <c r="AC10" s="100">
        <v>18695</v>
      </c>
      <c r="AD10" s="100">
        <v>15898</v>
      </c>
      <c r="AE10" s="100">
        <v>5172</v>
      </c>
      <c r="AF10" s="100">
        <v>1551</v>
      </c>
      <c r="AG10" s="100">
        <v>5893</v>
      </c>
      <c r="AH10" s="100">
        <v>21585</v>
      </c>
      <c r="AI10" s="100">
        <v>17096</v>
      </c>
      <c r="AJ10" s="100">
        <v>18196</v>
      </c>
      <c r="AK10" s="100">
        <v>15777</v>
      </c>
      <c r="AL10" s="100">
        <v>6333</v>
      </c>
      <c r="AM10" s="100">
        <v>4094</v>
      </c>
      <c r="AN10" s="100">
        <v>22801</v>
      </c>
      <c r="AO10" s="100">
        <v>18944</v>
      </c>
      <c r="AP10" s="100">
        <v>17785</v>
      </c>
      <c r="AQ10" s="100">
        <v>16099</v>
      </c>
      <c r="AR10" s="100">
        <v>14673</v>
      </c>
      <c r="AS10" s="100">
        <v>4253</v>
      </c>
      <c r="AT10" s="100">
        <v>2432</v>
      </c>
      <c r="AU10" s="100">
        <v>12179</v>
      </c>
      <c r="AV10" s="100">
        <v>11423</v>
      </c>
      <c r="AW10" s="100">
        <v>11618</v>
      </c>
      <c r="AX10" s="100">
        <v>9958</v>
      </c>
      <c r="AY10" s="100">
        <v>7586</v>
      </c>
      <c r="AZ10" s="100">
        <v>2327</v>
      </c>
      <c r="BA10" s="100">
        <v>1511</v>
      </c>
      <c r="BB10" s="100">
        <v>8073</v>
      </c>
    </row>
    <row r="11" spans="1:54">
      <c r="A11" s="98" t="s">
        <v>223</v>
      </c>
      <c r="B11" s="98" t="s">
        <v>226</v>
      </c>
      <c r="C11" s="100">
        <v>2879</v>
      </c>
      <c r="D11" s="100">
        <v>1973</v>
      </c>
      <c r="E11" s="100">
        <v>8981</v>
      </c>
      <c r="F11" s="100">
        <v>5686</v>
      </c>
      <c r="G11" s="100">
        <v>7819</v>
      </c>
      <c r="H11" s="100">
        <v>6887</v>
      </c>
      <c r="I11" s="100">
        <v>6272</v>
      </c>
      <c r="J11" s="100">
        <v>2839</v>
      </c>
      <c r="K11" s="100">
        <v>1453</v>
      </c>
      <c r="L11" s="100">
        <v>8908</v>
      </c>
      <c r="M11" s="100">
        <v>6661</v>
      </c>
      <c r="N11" s="100">
        <v>6575</v>
      </c>
      <c r="O11" s="100">
        <v>5867</v>
      </c>
      <c r="P11" s="100">
        <v>5369</v>
      </c>
      <c r="Q11" s="100">
        <v>2399</v>
      </c>
      <c r="R11" s="100">
        <v>1598</v>
      </c>
      <c r="S11" s="100">
        <v>8850</v>
      </c>
      <c r="T11" s="100">
        <v>6868</v>
      </c>
      <c r="U11" s="100">
        <v>7225</v>
      </c>
      <c r="V11" s="100">
        <v>7553</v>
      </c>
      <c r="W11" s="100">
        <v>7241</v>
      </c>
      <c r="X11" s="100">
        <v>2939</v>
      </c>
      <c r="Y11" s="100">
        <v>1694</v>
      </c>
      <c r="Z11" s="100">
        <v>10822</v>
      </c>
      <c r="AA11" s="100">
        <v>9470</v>
      </c>
      <c r="AB11" s="100">
        <v>10208</v>
      </c>
      <c r="AC11" s="100">
        <v>10852</v>
      </c>
      <c r="AD11" s="100">
        <v>8454</v>
      </c>
      <c r="AE11" s="100">
        <v>2999</v>
      </c>
      <c r="AF11" s="98">
        <v>912</v>
      </c>
      <c r="AG11" s="100">
        <v>3759</v>
      </c>
      <c r="AH11" s="100">
        <v>12666</v>
      </c>
      <c r="AI11" s="100">
        <v>11226</v>
      </c>
      <c r="AJ11" s="100">
        <v>12798</v>
      </c>
      <c r="AK11" s="100">
        <v>11050</v>
      </c>
      <c r="AL11" s="100">
        <v>5143</v>
      </c>
      <c r="AM11" s="100">
        <v>3251</v>
      </c>
      <c r="AN11" s="100">
        <v>22118</v>
      </c>
      <c r="AO11" s="100">
        <v>19192</v>
      </c>
      <c r="AP11" s="100">
        <v>21053</v>
      </c>
      <c r="AQ11" s="100">
        <v>22377</v>
      </c>
      <c r="AR11" s="100">
        <v>19356</v>
      </c>
      <c r="AS11" s="100">
        <v>5932</v>
      </c>
      <c r="AT11" s="100">
        <v>2893</v>
      </c>
      <c r="AU11" s="100">
        <v>22860</v>
      </c>
      <c r="AV11" s="100">
        <v>17343</v>
      </c>
      <c r="AW11" s="100">
        <v>16293</v>
      </c>
      <c r="AX11" s="100">
        <v>15084</v>
      </c>
      <c r="AY11" s="100">
        <v>12749</v>
      </c>
      <c r="AZ11" s="100">
        <v>4371</v>
      </c>
      <c r="BA11" s="100">
        <v>2112</v>
      </c>
      <c r="BB11" s="100">
        <v>16628</v>
      </c>
    </row>
    <row r="12" spans="1:54">
      <c r="A12" s="98" t="s">
        <v>227</v>
      </c>
      <c r="B12" s="98" t="s">
        <v>225</v>
      </c>
      <c r="C12" s="100">
        <v>4474</v>
      </c>
      <c r="D12" s="100">
        <v>2799</v>
      </c>
      <c r="E12" s="100">
        <v>34837</v>
      </c>
      <c r="F12" s="100">
        <v>64555</v>
      </c>
      <c r="G12" s="100">
        <v>61521</v>
      </c>
      <c r="H12" s="100">
        <v>51086</v>
      </c>
      <c r="I12" s="100">
        <v>33762</v>
      </c>
      <c r="J12" s="100">
        <v>4969</v>
      </c>
      <c r="K12" s="100">
        <v>3803</v>
      </c>
      <c r="L12" s="100">
        <v>37154</v>
      </c>
      <c r="M12" s="100">
        <v>69087</v>
      </c>
      <c r="N12" s="100">
        <v>69761</v>
      </c>
      <c r="O12" s="100">
        <v>55871</v>
      </c>
      <c r="P12" s="100">
        <v>40574</v>
      </c>
      <c r="Q12" s="100">
        <v>6328</v>
      </c>
      <c r="R12" s="100">
        <v>4544</v>
      </c>
      <c r="S12" s="100">
        <v>42704</v>
      </c>
      <c r="T12" s="100">
        <v>71011</v>
      </c>
      <c r="U12" s="100">
        <v>74192</v>
      </c>
      <c r="V12" s="100">
        <v>62564</v>
      </c>
      <c r="W12" s="100">
        <v>42565</v>
      </c>
      <c r="X12" s="100">
        <v>6685</v>
      </c>
      <c r="Y12" s="100">
        <v>3986</v>
      </c>
      <c r="Z12" s="100">
        <v>45860</v>
      </c>
      <c r="AA12" s="100">
        <v>77391</v>
      </c>
      <c r="AB12" s="100">
        <v>76860</v>
      </c>
      <c r="AC12" s="100">
        <v>64854</v>
      </c>
      <c r="AD12" s="100">
        <v>44997</v>
      </c>
      <c r="AE12" s="100">
        <v>8449</v>
      </c>
      <c r="AF12" s="100">
        <v>5718</v>
      </c>
      <c r="AG12" s="100">
        <v>22560</v>
      </c>
      <c r="AH12" s="100">
        <v>76503</v>
      </c>
      <c r="AI12" s="100">
        <v>92290</v>
      </c>
      <c r="AJ12" s="100">
        <v>78984</v>
      </c>
      <c r="AK12" s="100">
        <v>61085</v>
      </c>
      <c r="AL12" s="100">
        <v>12506</v>
      </c>
      <c r="AM12" s="100">
        <v>8234</v>
      </c>
      <c r="AN12" s="100">
        <v>54973</v>
      </c>
      <c r="AO12" s="100">
        <v>96269</v>
      </c>
      <c r="AP12" s="100">
        <v>98707</v>
      </c>
      <c r="AQ12" s="100">
        <v>84392</v>
      </c>
      <c r="AR12" s="100">
        <v>75337</v>
      </c>
      <c r="AS12" s="100">
        <v>16632</v>
      </c>
      <c r="AT12" s="100">
        <v>9560</v>
      </c>
      <c r="AU12" s="100">
        <v>63685</v>
      </c>
      <c r="AV12" s="100">
        <v>101962</v>
      </c>
      <c r="AW12" s="100">
        <v>100685</v>
      </c>
      <c r="AX12" s="100">
        <v>85221</v>
      </c>
      <c r="AY12" s="100">
        <v>76644</v>
      </c>
      <c r="AZ12" s="100">
        <v>16309</v>
      </c>
      <c r="BA12" s="100">
        <v>9009</v>
      </c>
      <c r="BB12" s="100">
        <v>63678</v>
      </c>
    </row>
    <row r="13" spans="1:54">
      <c r="A13" s="98" t="s">
        <v>227</v>
      </c>
      <c r="B13" s="98" t="s">
        <v>226</v>
      </c>
      <c r="C13" s="98">
        <v>219</v>
      </c>
      <c r="D13" s="98">
        <v>180</v>
      </c>
      <c r="E13" s="98">
        <v>533</v>
      </c>
      <c r="F13" s="98">
        <v>614</v>
      </c>
      <c r="G13" s="98">
        <v>598</v>
      </c>
      <c r="H13" s="98">
        <v>513</v>
      </c>
      <c r="I13" s="98">
        <v>400</v>
      </c>
      <c r="J13" s="98">
        <v>225</v>
      </c>
      <c r="K13" s="98">
        <v>179</v>
      </c>
      <c r="L13" s="98">
        <v>552</v>
      </c>
      <c r="M13" s="98">
        <v>726</v>
      </c>
      <c r="N13" s="98">
        <v>504</v>
      </c>
      <c r="O13" s="98">
        <v>412</v>
      </c>
      <c r="P13" s="98">
        <v>516</v>
      </c>
      <c r="Q13" s="98">
        <v>280</v>
      </c>
      <c r="R13" s="98">
        <v>175</v>
      </c>
      <c r="S13" s="98">
        <v>382</v>
      </c>
      <c r="T13" s="98">
        <v>549</v>
      </c>
      <c r="U13" s="98">
        <v>499</v>
      </c>
      <c r="V13" s="98">
        <v>422</v>
      </c>
      <c r="W13" s="98">
        <v>331</v>
      </c>
      <c r="X13" s="98">
        <v>255</v>
      </c>
      <c r="Y13" s="98">
        <v>185</v>
      </c>
      <c r="Z13" s="98">
        <v>509</v>
      </c>
      <c r="AA13" s="98">
        <v>498</v>
      </c>
      <c r="AB13" s="98">
        <v>544</v>
      </c>
      <c r="AC13" s="98">
        <v>440</v>
      </c>
      <c r="AD13" s="98">
        <v>426</v>
      </c>
      <c r="AE13" s="98">
        <v>283</v>
      </c>
      <c r="AF13" s="98">
        <v>227</v>
      </c>
      <c r="AG13" s="98">
        <v>326</v>
      </c>
      <c r="AH13" s="98">
        <v>582</v>
      </c>
      <c r="AI13" s="98">
        <v>732</v>
      </c>
      <c r="AJ13" s="98">
        <v>633</v>
      </c>
      <c r="AK13" s="98">
        <v>645</v>
      </c>
      <c r="AL13" s="98">
        <v>494</v>
      </c>
      <c r="AM13" s="98">
        <v>437</v>
      </c>
      <c r="AN13" s="98">
        <v>798</v>
      </c>
      <c r="AO13" s="100">
        <v>1165</v>
      </c>
      <c r="AP13" s="100">
        <v>1347</v>
      </c>
      <c r="AQ13" s="100">
        <v>1316</v>
      </c>
      <c r="AR13" s="100">
        <v>1483</v>
      </c>
      <c r="AS13" s="98">
        <v>864</v>
      </c>
      <c r="AT13" s="98">
        <v>733</v>
      </c>
      <c r="AU13" s="100">
        <v>1506</v>
      </c>
      <c r="AV13" s="100">
        <v>2037</v>
      </c>
      <c r="AW13" s="100">
        <v>2134</v>
      </c>
      <c r="AX13" s="100">
        <v>1899</v>
      </c>
      <c r="AY13" s="100">
        <v>1437</v>
      </c>
      <c r="AZ13" s="98">
        <v>729</v>
      </c>
      <c r="BA13" s="98">
        <v>614</v>
      </c>
      <c r="BB13" s="100">
        <v>1293</v>
      </c>
    </row>
    <row r="14" spans="1:54">
      <c r="A14" s="98" t="s">
        <v>228</v>
      </c>
      <c r="B14" s="98" t="s">
        <v>224</v>
      </c>
      <c r="C14" s="98"/>
      <c r="D14" s="98"/>
      <c r="E14" s="98"/>
      <c r="F14" s="98"/>
      <c r="G14" s="98"/>
      <c r="H14" s="98"/>
      <c r="I14" s="98">
        <v>2</v>
      </c>
      <c r="J14" s="98"/>
      <c r="K14" s="98"/>
      <c r="L14" s="98"/>
      <c r="M14" s="98"/>
      <c r="N14" s="98"/>
      <c r="O14" s="98"/>
      <c r="P14" s="98"/>
      <c r="Q14" s="98"/>
      <c r="R14" s="98"/>
      <c r="S14" s="98"/>
      <c r="T14" s="98"/>
      <c r="U14" s="98"/>
      <c r="V14" s="98"/>
      <c r="W14" s="98"/>
      <c r="X14" s="98"/>
      <c r="Y14" s="98"/>
      <c r="Z14" s="98">
        <v>1</v>
      </c>
      <c r="AA14" s="98"/>
      <c r="AB14" s="98">
        <v>1</v>
      </c>
      <c r="AC14" s="98"/>
      <c r="AD14" s="98"/>
      <c r="AE14" s="98"/>
      <c r="AF14" s="98"/>
      <c r="AG14" s="98"/>
      <c r="AH14" s="98">
        <v>1</v>
      </c>
      <c r="AI14" s="98">
        <v>1</v>
      </c>
      <c r="AJ14" s="98"/>
      <c r="AK14" s="98"/>
      <c r="AL14" s="98"/>
      <c r="AM14" s="98"/>
      <c r="AN14" s="98">
        <v>1</v>
      </c>
      <c r="AO14" s="98">
        <v>1</v>
      </c>
      <c r="AP14" s="98"/>
      <c r="AQ14" s="98"/>
      <c r="AR14" s="98">
        <v>3</v>
      </c>
      <c r="AS14" s="98"/>
      <c r="AT14" s="98"/>
      <c r="AU14" s="98"/>
      <c r="AV14" s="98"/>
      <c r="AW14" s="98"/>
      <c r="AX14" s="98"/>
      <c r="AY14" s="98">
        <v>1</v>
      </c>
      <c r="AZ14" s="98"/>
      <c r="BA14" s="98"/>
      <c r="BB14" s="98"/>
    </row>
    <row r="15" spans="1:54">
      <c r="A15" s="98" t="s">
        <v>228</v>
      </c>
      <c r="B15" s="98" t="s">
        <v>225</v>
      </c>
      <c r="C15" s="100">
        <v>19566</v>
      </c>
      <c r="D15" s="100">
        <v>20722</v>
      </c>
      <c r="E15" s="100">
        <v>33174</v>
      </c>
      <c r="F15" s="100">
        <v>30412</v>
      </c>
      <c r="G15" s="100">
        <v>33241</v>
      </c>
      <c r="H15" s="100">
        <v>33358</v>
      </c>
      <c r="I15" s="100">
        <v>27702</v>
      </c>
      <c r="J15" s="100">
        <v>21600</v>
      </c>
      <c r="K15" s="100">
        <v>21443</v>
      </c>
      <c r="L15" s="100">
        <v>34198</v>
      </c>
      <c r="M15" s="100">
        <v>31220</v>
      </c>
      <c r="N15" s="100">
        <v>32511</v>
      </c>
      <c r="O15" s="100">
        <v>33580</v>
      </c>
      <c r="P15" s="100">
        <v>34272</v>
      </c>
      <c r="Q15" s="100">
        <v>26843</v>
      </c>
      <c r="R15" s="100">
        <v>26561</v>
      </c>
      <c r="S15" s="100">
        <v>40019</v>
      </c>
      <c r="T15" s="100">
        <v>35738</v>
      </c>
      <c r="U15" s="100">
        <v>39484</v>
      </c>
      <c r="V15" s="100">
        <v>41179</v>
      </c>
      <c r="W15" s="100">
        <v>38756</v>
      </c>
      <c r="X15" s="100">
        <v>31046</v>
      </c>
      <c r="Y15" s="100">
        <v>30986</v>
      </c>
      <c r="Z15" s="100">
        <v>37497</v>
      </c>
      <c r="AA15" s="100">
        <v>33851</v>
      </c>
      <c r="AB15" s="100">
        <v>36522</v>
      </c>
      <c r="AC15" s="100">
        <v>35906</v>
      </c>
      <c r="AD15" s="100">
        <v>33826</v>
      </c>
      <c r="AE15" s="100">
        <v>27708</v>
      </c>
      <c r="AF15" s="100">
        <v>28929</v>
      </c>
      <c r="AG15" s="100">
        <v>35346</v>
      </c>
      <c r="AH15" s="100">
        <v>35690</v>
      </c>
      <c r="AI15" s="100">
        <v>35678</v>
      </c>
      <c r="AJ15" s="100">
        <v>33708</v>
      </c>
      <c r="AK15" s="100">
        <v>33422</v>
      </c>
      <c r="AL15" s="100">
        <v>27484</v>
      </c>
      <c r="AM15" s="100">
        <v>25216</v>
      </c>
      <c r="AN15" s="100">
        <v>36334</v>
      </c>
      <c r="AO15" s="100">
        <v>26001</v>
      </c>
      <c r="AP15" s="100">
        <v>22380</v>
      </c>
      <c r="AQ15" s="100">
        <v>19328</v>
      </c>
      <c r="AR15" s="100">
        <v>14998</v>
      </c>
      <c r="AS15" s="100">
        <v>11806</v>
      </c>
      <c r="AT15" s="100">
        <v>9127</v>
      </c>
      <c r="AU15" s="100">
        <v>10648</v>
      </c>
      <c r="AV15" s="100">
        <v>10375</v>
      </c>
      <c r="AW15" s="100">
        <v>10658</v>
      </c>
      <c r="AX15" s="100">
        <v>10007</v>
      </c>
      <c r="AY15" s="100">
        <v>9882</v>
      </c>
      <c r="AZ15" s="100">
        <v>9724</v>
      </c>
      <c r="BA15" s="100">
        <v>12459</v>
      </c>
      <c r="BB15" s="100">
        <v>12991</v>
      </c>
    </row>
    <row r="16" spans="1:54">
      <c r="A16" s="98" t="s">
        <v>228</v>
      </c>
      <c r="B16" s="98" t="s">
        <v>226</v>
      </c>
      <c r="C16" s="100">
        <v>11759</v>
      </c>
      <c r="D16" s="100">
        <v>12622</v>
      </c>
      <c r="E16" s="100">
        <v>21594</v>
      </c>
      <c r="F16" s="100">
        <v>20084</v>
      </c>
      <c r="G16" s="100">
        <v>21861</v>
      </c>
      <c r="H16" s="100">
        <v>20124</v>
      </c>
      <c r="I16" s="100">
        <v>14642</v>
      </c>
      <c r="J16" s="100">
        <v>10942</v>
      </c>
      <c r="K16" s="100">
        <v>11721</v>
      </c>
      <c r="L16" s="100">
        <v>19078</v>
      </c>
      <c r="M16" s="100">
        <v>17200</v>
      </c>
      <c r="N16" s="100">
        <v>15880</v>
      </c>
      <c r="O16" s="100">
        <v>15796</v>
      </c>
      <c r="P16" s="100">
        <v>16322</v>
      </c>
      <c r="Q16" s="100">
        <v>13562</v>
      </c>
      <c r="R16" s="100">
        <v>14386</v>
      </c>
      <c r="S16" s="100">
        <v>22375</v>
      </c>
      <c r="T16" s="100">
        <v>20222</v>
      </c>
      <c r="U16" s="100">
        <v>21055</v>
      </c>
      <c r="V16" s="100">
        <v>20953</v>
      </c>
      <c r="W16" s="100">
        <v>20163</v>
      </c>
      <c r="X16" s="100">
        <v>16297</v>
      </c>
      <c r="Y16" s="100">
        <v>17588</v>
      </c>
      <c r="Z16" s="100">
        <v>22947</v>
      </c>
      <c r="AA16" s="100">
        <v>22664</v>
      </c>
      <c r="AB16" s="100">
        <v>23099</v>
      </c>
      <c r="AC16" s="100">
        <v>21697</v>
      </c>
      <c r="AD16" s="100">
        <v>22591</v>
      </c>
      <c r="AE16" s="100">
        <v>20778</v>
      </c>
      <c r="AF16" s="100">
        <v>22520</v>
      </c>
      <c r="AG16" s="100">
        <v>30827</v>
      </c>
      <c r="AH16" s="100">
        <v>34132</v>
      </c>
      <c r="AI16" s="100">
        <v>34589</v>
      </c>
      <c r="AJ16" s="100">
        <v>32229</v>
      </c>
      <c r="AK16" s="100">
        <v>30990</v>
      </c>
      <c r="AL16" s="100">
        <v>31792</v>
      </c>
      <c r="AM16" s="100">
        <v>32180</v>
      </c>
      <c r="AN16" s="100">
        <v>47692</v>
      </c>
      <c r="AO16" s="100">
        <v>36870</v>
      </c>
      <c r="AP16" s="100">
        <v>41829</v>
      </c>
      <c r="AQ16" s="100">
        <v>43120</v>
      </c>
      <c r="AR16" s="100">
        <v>39401</v>
      </c>
      <c r="AS16" s="100">
        <v>36518</v>
      </c>
      <c r="AT16" s="100">
        <v>33376</v>
      </c>
      <c r="AU16" s="100">
        <v>43645</v>
      </c>
      <c r="AV16" s="100">
        <v>49471</v>
      </c>
      <c r="AW16" s="100">
        <v>50416</v>
      </c>
      <c r="AX16" s="100">
        <v>48646</v>
      </c>
      <c r="AY16" s="100">
        <v>50475</v>
      </c>
      <c r="AZ16" s="100">
        <v>45389</v>
      </c>
      <c r="BA16" s="100">
        <v>59222</v>
      </c>
      <c r="BB16" s="100">
        <v>59273</v>
      </c>
    </row>
    <row r="17" spans="1:54">
      <c r="A17" s="98"/>
      <c r="B17" s="98"/>
      <c r="C17" s="98"/>
      <c r="D17" s="98"/>
      <c r="E17" s="98"/>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row>
    <row r="18" spans="1:54">
      <c r="A18" s="98" t="s">
        <v>229</v>
      </c>
      <c r="B18" s="98" t="s">
        <v>225</v>
      </c>
      <c r="C18" s="100">
        <f t="shared" ref="C18:BA19" si="0">C10+C12+C15</f>
        <v>30162</v>
      </c>
      <c r="D18" s="100">
        <f t="shared" si="0"/>
        <v>28178</v>
      </c>
      <c r="E18" s="100">
        <f t="shared" si="0"/>
        <v>88626</v>
      </c>
      <c r="F18" s="100">
        <f t="shared" si="0"/>
        <v>110515</v>
      </c>
      <c r="G18" s="100">
        <f t="shared" si="0"/>
        <v>111152</v>
      </c>
      <c r="H18" s="100">
        <f t="shared" si="0"/>
        <v>99672</v>
      </c>
      <c r="I18" s="100">
        <f t="shared" si="0"/>
        <v>74625</v>
      </c>
      <c r="J18" s="100">
        <f t="shared" si="0"/>
        <v>32040</v>
      </c>
      <c r="K18" s="100">
        <f t="shared" si="0"/>
        <v>28615</v>
      </c>
      <c r="L18" s="100">
        <f t="shared" si="0"/>
        <v>90659</v>
      </c>
      <c r="M18" s="100">
        <f t="shared" si="0"/>
        <v>116045</v>
      </c>
      <c r="N18" s="100">
        <f t="shared" si="0"/>
        <v>117760</v>
      </c>
      <c r="O18" s="100">
        <f t="shared" si="0"/>
        <v>103951</v>
      </c>
      <c r="P18" s="100">
        <f t="shared" si="0"/>
        <v>88895</v>
      </c>
      <c r="Q18" s="100">
        <f t="shared" si="0"/>
        <v>38573</v>
      </c>
      <c r="R18" s="100">
        <f t="shared" si="0"/>
        <v>35060</v>
      </c>
      <c r="S18" s="100">
        <f t="shared" si="0"/>
        <v>103495</v>
      </c>
      <c r="T18" s="100">
        <f t="shared" si="0"/>
        <v>123695</v>
      </c>
      <c r="U18" s="100">
        <f t="shared" si="0"/>
        <v>131687</v>
      </c>
      <c r="V18" s="100">
        <f t="shared" si="0"/>
        <v>121398</v>
      </c>
      <c r="W18" s="100">
        <f t="shared" si="0"/>
        <v>98240</v>
      </c>
      <c r="X18" s="100">
        <f t="shared" si="0"/>
        <v>44365</v>
      </c>
      <c r="Y18" s="100">
        <f t="shared" si="0"/>
        <v>39064</v>
      </c>
      <c r="Z18" s="100">
        <f t="shared" si="0"/>
        <v>106774</v>
      </c>
      <c r="AA18" s="100">
        <f t="shared" si="0"/>
        <v>131063</v>
      </c>
      <c r="AB18" s="100">
        <f t="shared" si="0"/>
        <v>131843</v>
      </c>
      <c r="AC18" s="100">
        <f t="shared" si="0"/>
        <v>119455</v>
      </c>
      <c r="AD18" s="100">
        <f t="shared" si="0"/>
        <v>94721</v>
      </c>
      <c r="AE18" s="100">
        <f t="shared" si="0"/>
        <v>41329</v>
      </c>
      <c r="AF18" s="100">
        <f t="shared" si="0"/>
        <v>36198</v>
      </c>
      <c r="AG18" s="100">
        <f t="shared" si="0"/>
        <v>63799</v>
      </c>
      <c r="AH18" s="100">
        <f t="shared" si="0"/>
        <v>133778</v>
      </c>
      <c r="AI18" s="100">
        <f t="shared" si="0"/>
        <v>145064</v>
      </c>
      <c r="AJ18" s="100">
        <f t="shared" si="0"/>
        <v>130888</v>
      </c>
      <c r="AK18" s="100">
        <f t="shared" si="0"/>
        <v>110284</v>
      </c>
      <c r="AL18" s="100">
        <f t="shared" si="0"/>
        <v>46323</v>
      </c>
      <c r="AM18" s="100">
        <f t="shared" si="0"/>
        <v>37544</v>
      </c>
      <c r="AN18" s="100">
        <f t="shared" si="0"/>
        <v>114108</v>
      </c>
      <c r="AO18" s="100">
        <f t="shared" si="0"/>
        <v>141214</v>
      </c>
      <c r="AP18" s="100">
        <f t="shared" si="0"/>
        <v>138872</v>
      </c>
      <c r="AQ18" s="100">
        <f t="shared" si="0"/>
        <v>119819</v>
      </c>
      <c r="AR18" s="100">
        <f t="shared" si="0"/>
        <v>105008</v>
      </c>
      <c r="AS18" s="100">
        <f t="shared" si="0"/>
        <v>32691</v>
      </c>
      <c r="AT18" s="100">
        <f t="shared" si="0"/>
        <v>21119</v>
      </c>
      <c r="AU18" s="100">
        <f t="shared" si="0"/>
        <v>86512</v>
      </c>
      <c r="AV18" s="100">
        <f t="shared" si="0"/>
        <v>123760</v>
      </c>
      <c r="AW18" s="100">
        <f t="shared" si="0"/>
        <v>122961</v>
      </c>
      <c r="AX18" s="100">
        <f t="shared" si="0"/>
        <v>105186</v>
      </c>
      <c r="AY18" s="100">
        <f t="shared" si="0"/>
        <v>94112</v>
      </c>
      <c r="AZ18" s="100">
        <f t="shared" si="0"/>
        <v>28360</v>
      </c>
      <c r="BA18" s="100">
        <f t="shared" si="0"/>
        <v>22979</v>
      </c>
      <c r="BB18" s="100">
        <f>BB10+BB12+BB15</f>
        <v>84742</v>
      </c>
    </row>
    <row r="19" spans="1:54">
      <c r="A19" s="98"/>
      <c r="B19" s="98" t="s">
        <v>226</v>
      </c>
      <c r="C19" s="100">
        <f t="shared" si="0"/>
        <v>14857</v>
      </c>
      <c r="D19" s="100">
        <f t="shared" si="0"/>
        <v>14775</v>
      </c>
      <c r="E19" s="100">
        <f t="shared" si="0"/>
        <v>31108</v>
      </c>
      <c r="F19" s="100">
        <f t="shared" si="0"/>
        <v>26384</v>
      </c>
      <c r="G19" s="100">
        <f t="shared" si="0"/>
        <v>30278</v>
      </c>
      <c r="H19" s="100">
        <f t="shared" si="0"/>
        <v>27524</v>
      </c>
      <c r="I19" s="100">
        <f t="shared" si="0"/>
        <v>21314</v>
      </c>
      <c r="J19" s="100">
        <f t="shared" si="0"/>
        <v>14006</v>
      </c>
      <c r="K19" s="100">
        <f t="shared" si="0"/>
        <v>13353</v>
      </c>
      <c r="L19" s="100">
        <f t="shared" si="0"/>
        <v>28538</v>
      </c>
      <c r="M19" s="100">
        <f t="shared" si="0"/>
        <v>24587</v>
      </c>
      <c r="N19" s="100">
        <f t="shared" si="0"/>
        <v>22959</v>
      </c>
      <c r="O19" s="100">
        <f t="shared" si="0"/>
        <v>22075</v>
      </c>
      <c r="P19" s="100">
        <f t="shared" si="0"/>
        <v>22207</v>
      </c>
      <c r="Q19" s="100">
        <f t="shared" si="0"/>
        <v>16241</v>
      </c>
      <c r="R19" s="100">
        <f t="shared" si="0"/>
        <v>16159</v>
      </c>
      <c r="S19" s="100">
        <f t="shared" si="0"/>
        <v>31607</v>
      </c>
      <c r="T19" s="100">
        <f t="shared" si="0"/>
        <v>27639</v>
      </c>
      <c r="U19" s="100">
        <f t="shared" si="0"/>
        <v>28779</v>
      </c>
      <c r="V19" s="100">
        <f t="shared" si="0"/>
        <v>28928</v>
      </c>
      <c r="W19" s="100">
        <f t="shared" si="0"/>
        <v>27735</v>
      </c>
      <c r="X19" s="100">
        <f t="shared" si="0"/>
        <v>19491</v>
      </c>
      <c r="Y19" s="100">
        <f t="shared" si="0"/>
        <v>19467</v>
      </c>
      <c r="Z19" s="100">
        <f t="shared" si="0"/>
        <v>34278</v>
      </c>
      <c r="AA19" s="100">
        <f t="shared" si="0"/>
        <v>32632</v>
      </c>
      <c r="AB19" s="100">
        <f t="shared" si="0"/>
        <v>33851</v>
      </c>
      <c r="AC19" s="100">
        <f t="shared" si="0"/>
        <v>32989</v>
      </c>
      <c r="AD19" s="100">
        <f t="shared" si="0"/>
        <v>31471</v>
      </c>
      <c r="AE19" s="100">
        <f t="shared" si="0"/>
        <v>24060</v>
      </c>
      <c r="AF19" s="100">
        <f t="shared" si="0"/>
        <v>23659</v>
      </c>
      <c r="AG19" s="100">
        <f t="shared" si="0"/>
        <v>34912</v>
      </c>
      <c r="AH19" s="100">
        <f t="shared" si="0"/>
        <v>47380</v>
      </c>
      <c r="AI19" s="100">
        <f t="shared" si="0"/>
        <v>46547</v>
      </c>
      <c r="AJ19" s="100">
        <f t="shared" si="0"/>
        <v>45660</v>
      </c>
      <c r="AK19" s="100">
        <f t="shared" si="0"/>
        <v>42685</v>
      </c>
      <c r="AL19" s="100">
        <f t="shared" si="0"/>
        <v>37429</v>
      </c>
      <c r="AM19" s="100">
        <f t="shared" si="0"/>
        <v>35868</v>
      </c>
      <c r="AN19" s="100">
        <f t="shared" si="0"/>
        <v>70608</v>
      </c>
      <c r="AO19" s="100">
        <f t="shared" si="0"/>
        <v>57227</v>
      </c>
      <c r="AP19" s="100">
        <f t="shared" si="0"/>
        <v>64229</v>
      </c>
      <c r="AQ19" s="100">
        <f t="shared" si="0"/>
        <v>66813</v>
      </c>
      <c r="AR19" s="100">
        <f t="shared" si="0"/>
        <v>60240</v>
      </c>
      <c r="AS19" s="100">
        <f t="shared" si="0"/>
        <v>43314</v>
      </c>
      <c r="AT19" s="100">
        <f t="shared" si="0"/>
        <v>37002</v>
      </c>
      <c r="AU19" s="100">
        <f t="shared" si="0"/>
        <v>68011</v>
      </c>
      <c r="AV19" s="100">
        <f t="shared" si="0"/>
        <v>68851</v>
      </c>
      <c r="AW19" s="100">
        <f t="shared" si="0"/>
        <v>68843</v>
      </c>
      <c r="AX19" s="100">
        <f t="shared" si="0"/>
        <v>65629</v>
      </c>
      <c r="AY19" s="100">
        <f t="shared" si="0"/>
        <v>64661</v>
      </c>
      <c r="AZ19" s="100">
        <f t="shared" si="0"/>
        <v>50489</v>
      </c>
      <c r="BA19" s="100">
        <f t="shared" si="0"/>
        <v>61948</v>
      </c>
      <c r="BB19" s="100">
        <f>BB11+BB13+BB16</f>
        <v>77194</v>
      </c>
    </row>
    <row r="20" spans="1:54">
      <c r="A20" s="98"/>
      <c r="B20" s="98" t="s">
        <v>163</v>
      </c>
      <c r="C20" s="100">
        <f t="shared" ref="C20:BA20" si="1">C18+C19</f>
        <v>45019</v>
      </c>
      <c r="D20" s="100">
        <f t="shared" si="1"/>
        <v>42953</v>
      </c>
      <c r="E20" s="100">
        <f t="shared" si="1"/>
        <v>119734</v>
      </c>
      <c r="F20" s="100">
        <f t="shared" si="1"/>
        <v>136899</v>
      </c>
      <c r="G20" s="100">
        <f t="shared" si="1"/>
        <v>141430</v>
      </c>
      <c r="H20" s="100">
        <f t="shared" si="1"/>
        <v>127196</v>
      </c>
      <c r="I20" s="100">
        <f t="shared" si="1"/>
        <v>95939</v>
      </c>
      <c r="J20" s="100">
        <f t="shared" si="1"/>
        <v>46046</v>
      </c>
      <c r="K20" s="100">
        <f t="shared" si="1"/>
        <v>41968</v>
      </c>
      <c r="L20" s="100">
        <f t="shared" si="1"/>
        <v>119197</v>
      </c>
      <c r="M20" s="100">
        <f t="shared" si="1"/>
        <v>140632</v>
      </c>
      <c r="N20" s="100">
        <f t="shared" si="1"/>
        <v>140719</v>
      </c>
      <c r="O20" s="100">
        <f t="shared" si="1"/>
        <v>126026</v>
      </c>
      <c r="P20" s="100">
        <f t="shared" si="1"/>
        <v>111102</v>
      </c>
      <c r="Q20" s="100">
        <f t="shared" si="1"/>
        <v>54814</v>
      </c>
      <c r="R20" s="100">
        <f t="shared" si="1"/>
        <v>51219</v>
      </c>
      <c r="S20" s="100">
        <f t="shared" si="1"/>
        <v>135102</v>
      </c>
      <c r="T20" s="100">
        <f t="shared" si="1"/>
        <v>151334</v>
      </c>
      <c r="U20" s="100">
        <f t="shared" si="1"/>
        <v>160466</v>
      </c>
      <c r="V20" s="100">
        <f t="shared" si="1"/>
        <v>150326</v>
      </c>
      <c r="W20" s="100">
        <f t="shared" si="1"/>
        <v>125975</v>
      </c>
      <c r="X20" s="100">
        <f t="shared" si="1"/>
        <v>63856</v>
      </c>
      <c r="Y20" s="100">
        <f t="shared" si="1"/>
        <v>58531</v>
      </c>
      <c r="Z20" s="100">
        <f t="shared" si="1"/>
        <v>141052</v>
      </c>
      <c r="AA20" s="100">
        <f t="shared" si="1"/>
        <v>163695</v>
      </c>
      <c r="AB20" s="100">
        <f t="shared" si="1"/>
        <v>165694</v>
      </c>
      <c r="AC20" s="100">
        <f t="shared" si="1"/>
        <v>152444</v>
      </c>
      <c r="AD20" s="100">
        <f t="shared" si="1"/>
        <v>126192</v>
      </c>
      <c r="AE20" s="100">
        <f t="shared" si="1"/>
        <v>65389</v>
      </c>
      <c r="AF20" s="100">
        <f t="shared" si="1"/>
        <v>59857</v>
      </c>
      <c r="AG20" s="100">
        <f t="shared" si="1"/>
        <v>98711</v>
      </c>
      <c r="AH20" s="100">
        <f t="shared" si="1"/>
        <v>181158</v>
      </c>
      <c r="AI20" s="100">
        <f t="shared" si="1"/>
        <v>191611</v>
      </c>
      <c r="AJ20" s="100">
        <f t="shared" si="1"/>
        <v>176548</v>
      </c>
      <c r="AK20" s="100">
        <f t="shared" si="1"/>
        <v>152969</v>
      </c>
      <c r="AL20" s="100">
        <f t="shared" si="1"/>
        <v>83752</v>
      </c>
      <c r="AM20" s="100">
        <f t="shared" si="1"/>
        <v>73412</v>
      </c>
      <c r="AN20" s="100">
        <f t="shared" si="1"/>
        <v>184716</v>
      </c>
      <c r="AO20" s="100">
        <f t="shared" si="1"/>
        <v>198441</v>
      </c>
      <c r="AP20" s="100">
        <f t="shared" si="1"/>
        <v>203101</v>
      </c>
      <c r="AQ20" s="100">
        <f t="shared" si="1"/>
        <v>186632</v>
      </c>
      <c r="AR20" s="100">
        <f t="shared" si="1"/>
        <v>165248</v>
      </c>
      <c r="AS20" s="100">
        <f t="shared" si="1"/>
        <v>76005</v>
      </c>
      <c r="AT20" s="100">
        <f t="shared" si="1"/>
        <v>58121</v>
      </c>
      <c r="AU20" s="100">
        <f t="shared" si="1"/>
        <v>154523</v>
      </c>
      <c r="AV20" s="100">
        <f t="shared" si="1"/>
        <v>192611</v>
      </c>
      <c r="AW20" s="100">
        <f t="shared" si="1"/>
        <v>191804</v>
      </c>
      <c r="AX20" s="100">
        <f t="shared" si="1"/>
        <v>170815</v>
      </c>
      <c r="AY20" s="100">
        <f t="shared" si="1"/>
        <v>158773</v>
      </c>
      <c r="AZ20" s="100">
        <f t="shared" si="1"/>
        <v>78849</v>
      </c>
      <c r="BA20" s="100">
        <f t="shared" si="1"/>
        <v>84927</v>
      </c>
      <c r="BB20" s="100">
        <f>BB18+BB19</f>
        <v>161936</v>
      </c>
    </row>
    <row r="21" spans="1:54">
      <c r="A21" s="98"/>
      <c r="B21" s="98"/>
      <c r="C21" s="98"/>
      <c r="D21" s="98"/>
      <c r="E21" s="98"/>
      <c r="F21" s="98"/>
      <c r="G21" s="98"/>
      <c r="H21" s="98"/>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row>
    <row r="22" spans="1:54">
      <c r="A22" s="98" t="s">
        <v>230</v>
      </c>
      <c r="B22" s="98" t="s">
        <v>225</v>
      </c>
      <c r="C22" s="130">
        <f>C18/C20</f>
        <v>0.66998378462426977</v>
      </c>
      <c r="D22" s="130">
        <f t="shared" ref="D22:AY22" si="2">D18/D20</f>
        <v>0.65601937000907973</v>
      </c>
      <c r="E22" s="130">
        <f t="shared" si="2"/>
        <v>0.74019075617619057</v>
      </c>
      <c r="F22" s="130">
        <f t="shared" si="2"/>
        <v>0.8072739757047166</v>
      </c>
      <c r="G22" s="130">
        <f t="shared" si="2"/>
        <v>0.78591529378491132</v>
      </c>
      <c r="H22" s="130">
        <f t="shared" si="2"/>
        <v>0.78360954747004619</v>
      </c>
      <c r="I22" s="130">
        <f t="shared" si="2"/>
        <v>0.77783800122994817</v>
      </c>
      <c r="J22" s="130">
        <f t="shared" si="2"/>
        <v>0.69582591321721754</v>
      </c>
      <c r="K22" s="130">
        <f t="shared" si="2"/>
        <v>0.68182901258101414</v>
      </c>
      <c r="L22" s="130">
        <f t="shared" si="2"/>
        <v>0.76058122268177886</v>
      </c>
      <c r="M22" s="130">
        <f t="shared" si="2"/>
        <v>0.82516781386882077</v>
      </c>
      <c r="N22" s="130">
        <f t="shared" si="2"/>
        <v>0.83684506001321779</v>
      </c>
      <c r="O22" s="130">
        <f t="shared" si="2"/>
        <v>0.82483773189659282</v>
      </c>
      <c r="P22" s="130">
        <f t="shared" si="2"/>
        <v>0.80012060989001099</v>
      </c>
      <c r="Q22" s="130">
        <f t="shared" si="2"/>
        <v>0.70370708213230193</v>
      </c>
      <c r="R22" s="130">
        <f t="shared" si="2"/>
        <v>0.68451160702083214</v>
      </c>
      <c r="S22" s="130">
        <f t="shared" si="2"/>
        <v>0.76605083566490506</v>
      </c>
      <c r="T22" s="130">
        <f t="shared" si="2"/>
        <v>0.81736424068616442</v>
      </c>
      <c r="U22" s="130">
        <f t="shared" si="2"/>
        <v>0.82065359640048363</v>
      </c>
      <c r="V22" s="130">
        <f t="shared" si="2"/>
        <v>0.80756489230073303</v>
      </c>
      <c r="W22" s="130">
        <f t="shared" si="2"/>
        <v>0.77983726929946418</v>
      </c>
      <c r="X22" s="130">
        <f t="shared" si="2"/>
        <v>0.69476634928589331</v>
      </c>
      <c r="Y22" s="130">
        <f t="shared" si="2"/>
        <v>0.66740701508602274</v>
      </c>
      <c r="Z22" s="130">
        <f t="shared" si="2"/>
        <v>0.75698324022346364</v>
      </c>
      <c r="AA22" s="130">
        <f t="shared" si="2"/>
        <v>0.80065365466263483</v>
      </c>
      <c r="AB22" s="130">
        <f t="shared" si="2"/>
        <v>0.79570171520996535</v>
      </c>
      <c r="AC22" s="130">
        <f t="shared" si="2"/>
        <v>0.78359922332135079</v>
      </c>
      <c r="AD22" s="130">
        <f t="shared" si="2"/>
        <v>0.75061018131101809</v>
      </c>
      <c r="AE22" s="130">
        <f t="shared" si="2"/>
        <v>0.63204820382633164</v>
      </c>
      <c r="AF22" s="130">
        <f t="shared" si="2"/>
        <v>0.6047413000985683</v>
      </c>
      <c r="AG22" s="130">
        <f t="shared" si="2"/>
        <v>0.64632107870450106</v>
      </c>
      <c r="AH22" s="130">
        <f t="shared" si="2"/>
        <v>0.7384603495291403</v>
      </c>
      <c r="AI22" s="130">
        <f t="shared" si="2"/>
        <v>0.75707553324182852</v>
      </c>
      <c r="AJ22" s="130">
        <f t="shared" si="2"/>
        <v>0.74137345084622874</v>
      </c>
      <c r="AK22" s="130">
        <f t="shared" si="2"/>
        <v>0.72095653367675805</v>
      </c>
      <c r="AL22" s="130">
        <f t="shared" si="2"/>
        <v>0.55309723946890821</v>
      </c>
      <c r="AM22" s="130">
        <f t="shared" si="2"/>
        <v>0.51141502751593748</v>
      </c>
      <c r="AN22" s="130">
        <f t="shared" si="2"/>
        <v>0.61774832716169692</v>
      </c>
      <c r="AO22" s="130">
        <f t="shared" si="2"/>
        <v>0.71161705494328287</v>
      </c>
      <c r="AP22" s="130">
        <f t="shared" si="2"/>
        <v>0.68375832713772955</v>
      </c>
      <c r="AQ22" s="130">
        <f t="shared" si="2"/>
        <v>0.64200672982125251</v>
      </c>
      <c r="AR22" s="130">
        <f t="shared" si="2"/>
        <v>0.63545701006971345</v>
      </c>
      <c r="AS22" s="130">
        <f t="shared" si="2"/>
        <v>0.43011643970791397</v>
      </c>
      <c r="AT22" s="130">
        <f t="shared" si="2"/>
        <v>0.36336264000963509</v>
      </c>
      <c r="AU22" s="130">
        <f t="shared" si="2"/>
        <v>0.55986487448470457</v>
      </c>
      <c r="AV22" s="130">
        <f t="shared" si="2"/>
        <v>0.6425385881387875</v>
      </c>
      <c r="AW22" s="130">
        <f t="shared" si="2"/>
        <v>0.64107630706346064</v>
      </c>
      <c r="AX22" s="130">
        <f t="shared" si="2"/>
        <v>0.6157890115036736</v>
      </c>
      <c r="AY22" s="130">
        <f t="shared" si="2"/>
        <v>0.59274561795771319</v>
      </c>
      <c r="AZ22" s="130">
        <f>AZ18/AZ20</f>
        <v>0.35967482149424851</v>
      </c>
      <c r="BA22" s="130">
        <f>BA18/BA20</f>
        <v>0.27057355140296963</v>
      </c>
      <c r="BB22" s="130">
        <f>BB18/BB20</f>
        <v>0.52330550340875404</v>
      </c>
    </row>
    <row r="23" spans="1:54">
      <c r="A23" s="98"/>
      <c r="B23" s="98" t="s">
        <v>226</v>
      </c>
      <c r="C23" s="130">
        <f t="shared" ref="C23:AZ23" si="3">C19/C20</f>
        <v>0.33001621537573023</v>
      </c>
      <c r="D23" s="130">
        <f t="shared" si="3"/>
        <v>0.34398062999092033</v>
      </c>
      <c r="E23" s="130">
        <f t="shared" si="3"/>
        <v>0.25980924382380943</v>
      </c>
      <c r="F23" s="130">
        <f t="shared" si="3"/>
        <v>0.19272602429528338</v>
      </c>
      <c r="G23" s="130">
        <f t="shared" si="3"/>
        <v>0.21408470621508874</v>
      </c>
      <c r="H23" s="130">
        <f t="shared" si="3"/>
        <v>0.21639045252995376</v>
      </c>
      <c r="I23" s="130">
        <f t="shared" si="3"/>
        <v>0.2221619987700518</v>
      </c>
      <c r="J23" s="130">
        <f t="shared" si="3"/>
        <v>0.30417408678278246</v>
      </c>
      <c r="K23" s="130">
        <f t="shared" si="3"/>
        <v>0.31817098741898592</v>
      </c>
      <c r="L23" s="130">
        <f t="shared" si="3"/>
        <v>0.23941877731822109</v>
      </c>
      <c r="M23" s="130">
        <f t="shared" si="3"/>
        <v>0.17483218613117923</v>
      </c>
      <c r="N23" s="130">
        <f t="shared" si="3"/>
        <v>0.16315493998678218</v>
      </c>
      <c r="O23" s="130">
        <f t="shared" si="3"/>
        <v>0.17516226810340724</v>
      </c>
      <c r="P23" s="130">
        <f t="shared" si="3"/>
        <v>0.19987939010998901</v>
      </c>
      <c r="Q23" s="130">
        <f t="shared" si="3"/>
        <v>0.29629291786769801</v>
      </c>
      <c r="R23" s="130">
        <f t="shared" si="3"/>
        <v>0.31548839297916786</v>
      </c>
      <c r="S23" s="130">
        <f t="shared" si="3"/>
        <v>0.23394916433509497</v>
      </c>
      <c r="T23" s="130">
        <f t="shared" si="3"/>
        <v>0.18263575931383563</v>
      </c>
      <c r="U23" s="130">
        <f t="shared" si="3"/>
        <v>0.1793464035995164</v>
      </c>
      <c r="V23" s="130">
        <f t="shared" si="3"/>
        <v>0.19243510769926692</v>
      </c>
      <c r="W23" s="130">
        <f t="shared" si="3"/>
        <v>0.22016273070053582</v>
      </c>
      <c r="X23" s="130">
        <f t="shared" si="3"/>
        <v>0.30523365071410674</v>
      </c>
      <c r="Y23" s="130">
        <f t="shared" si="3"/>
        <v>0.33259298491397721</v>
      </c>
      <c r="Z23" s="130">
        <f t="shared" si="3"/>
        <v>0.24301675977653631</v>
      </c>
      <c r="AA23" s="130">
        <f t="shared" si="3"/>
        <v>0.19934634533736523</v>
      </c>
      <c r="AB23" s="130">
        <f t="shared" si="3"/>
        <v>0.20429828479003465</v>
      </c>
      <c r="AC23" s="130">
        <f t="shared" si="3"/>
        <v>0.21640077667864921</v>
      </c>
      <c r="AD23" s="130">
        <f t="shared" si="3"/>
        <v>0.24938981868898186</v>
      </c>
      <c r="AE23" s="130">
        <f t="shared" si="3"/>
        <v>0.36795179617366836</v>
      </c>
      <c r="AF23" s="130">
        <f t="shared" si="3"/>
        <v>0.39525869990143175</v>
      </c>
      <c r="AG23" s="130">
        <f t="shared" si="3"/>
        <v>0.35367892129549899</v>
      </c>
      <c r="AH23" s="130">
        <f t="shared" si="3"/>
        <v>0.2615396504708597</v>
      </c>
      <c r="AI23" s="130">
        <f t="shared" si="3"/>
        <v>0.2429244667581715</v>
      </c>
      <c r="AJ23" s="130">
        <f t="shared" si="3"/>
        <v>0.2586265491537712</v>
      </c>
      <c r="AK23" s="130">
        <f t="shared" si="3"/>
        <v>0.27904346632324195</v>
      </c>
      <c r="AL23" s="130">
        <f t="shared" si="3"/>
        <v>0.44690276053109179</v>
      </c>
      <c r="AM23" s="130">
        <f t="shared" si="3"/>
        <v>0.48858497248406257</v>
      </c>
      <c r="AN23" s="130">
        <f t="shared" si="3"/>
        <v>0.38225167283830314</v>
      </c>
      <c r="AO23" s="130">
        <f t="shared" si="3"/>
        <v>0.28838294505671713</v>
      </c>
      <c r="AP23" s="130">
        <f t="shared" si="3"/>
        <v>0.31624167286227051</v>
      </c>
      <c r="AQ23" s="130">
        <f t="shared" si="3"/>
        <v>0.35799327017874749</v>
      </c>
      <c r="AR23" s="130">
        <f t="shared" si="3"/>
        <v>0.36454298993028661</v>
      </c>
      <c r="AS23" s="130">
        <f t="shared" si="3"/>
        <v>0.56988356029208609</v>
      </c>
      <c r="AT23" s="130">
        <f t="shared" si="3"/>
        <v>0.63663735999036497</v>
      </c>
      <c r="AU23" s="130">
        <f t="shared" si="3"/>
        <v>0.44013512551529543</v>
      </c>
      <c r="AV23" s="130">
        <f t="shared" si="3"/>
        <v>0.3574614118612125</v>
      </c>
      <c r="AW23" s="130">
        <f t="shared" si="3"/>
        <v>0.35892369293653936</v>
      </c>
      <c r="AX23" s="130">
        <f t="shared" si="3"/>
        <v>0.38421098849632646</v>
      </c>
      <c r="AY23" s="130">
        <f t="shared" si="3"/>
        <v>0.40725438204228681</v>
      </c>
      <c r="AZ23" s="130">
        <f t="shared" si="3"/>
        <v>0.64032517850575155</v>
      </c>
      <c r="BA23" s="130">
        <f>BA19/BA20</f>
        <v>0.72942644859703043</v>
      </c>
      <c r="BB23" s="130">
        <f>BB19/BB20</f>
        <v>0.47669449659124591</v>
      </c>
    </row>
    <row r="24" spans="1:54">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row>
    <row r="25" spans="1:54">
      <c r="A25" s="98"/>
      <c r="B25" s="98" t="s">
        <v>231</v>
      </c>
      <c r="C25" s="98"/>
      <c r="D25" s="98"/>
      <c r="E25" s="98"/>
      <c r="F25" s="98"/>
      <c r="G25" s="98"/>
      <c r="H25" s="131"/>
      <c r="I25" s="131">
        <f t="shared" ref="I25:AK25" si="4">AVERAGE(C22:I22)</f>
        <v>0.74583296128559462</v>
      </c>
      <c r="J25" s="131">
        <f t="shared" si="4"/>
        <v>0.74952469394173005</v>
      </c>
      <c r="K25" s="131">
        <f t="shared" si="4"/>
        <v>0.75321178573772052</v>
      </c>
      <c r="L25" s="131">
        <f t="shared" si="4"/>
        <v>0.75612470952423327</v>
      </c>
      <c r="M25" s="131">
        <f t="shared" si="4"/>
        <v>0.75868097211910523</v>
      </c>
      <c r="N25" s="131">
        <f t="shared" si="4"/>
        <v>0.76595665300886329</v>
      </c>
      <c r="O25" s="131">
        <f t="shared" si="4"/>
        <v>0.7718463936412272</v>
      </c>
      <c r="P25" s="131">
        <f t="shared" si="4"/>
        <v>0.77502962344980753</v>
      </c>
      <c r="Q25" s="131">
        <f t="shared" si="4"/>
        <v>0.77615550472339101</v>
      </c>
      <c r="R25" s="131">
        <f t="shared" si="4"/>
        <v>0.77653873250050787</v>
      </c>
      <c r="S25" s="131">
        <f t="shared" si="4"/>
        <v>0.77732010578381161</v>
      </c>
      <c r="T25" s="131">
        <f t="shared" si="4"/>
        <v>0.77620530961486078</v>
      </c>
      <c r="U25" s="131">
        <f t="shared" si="4"/>
        <v>0.77389224338447016</v>
      </c>
      <c r="V25" s="131">
        <f t="shared" si="4"/>
        <v>0.77142469487077581</v>
      </c>
      <c r="W25" s="131">
        <f t="shared" si="4"/>
        <v>0.76852707478641202</v>
      </c>
      <c r="X25" s="131">
        <f t="shared" si="4"/>
        <v>0.76724982723692503</v>
      </c>
      <c r="Y25" s="131">
        <f t="shared" si="4"/>
        <v>0.76480631410338096</v>
      </c>
      <c r="Z25" s="131">
        <f t="shared" si="4"/>
        <v>0.7635109433260322</v>
      </c>
      <c r="AA25" s="131">
        <f t="shared" si="4"/>
        <v>0.76112371675124213</v>
      </c>
      <c r="AB25" s="131">
        <f t="shared" si="4"/>
        <v>0.75755916229545384</v>
      </c>
      <c r="AC25" s="131">
        <f t="shared" si="4"/>
        <v>0.75413549529839929</v>
      </c>
      <c r="AD25" s="131">
        <f t="shared" si="4"/>
        <v>0.74996019701433547</v>
      </c>
      <c r="AE25" s="131">
        <f t="shared" si="4"/>
        <v>0.74100046194868396</v>
      </c>
      <c r="AF25" s="131">
        <f t="shared" si="4"/>
        <v>0.73204821695047606</v>
      </c>
      <c r="AG25" s="131">
        <f t="shared" si="4"/>
        <v>0.7162393367334815</v>
      </c>
      <c r="AH25" s="131">
        <f t="shared" si="4"/>
        <v>0.70735457885726805</v>
      </c>
      <c r="AI25" s="131">
        <f t="shared" si="4"/>
        <v>0.7018365528618199</v>
      </c>
      <c r="AJ25" s="131">
        <f t="shared" si="4"/>
        <v>0.69580429965108814</v>
      </c>
      <c r="AK25" s="131">
        <f t="shared" si="4"/>
        <v>0.69156806427476525</v>
      </c>
      <c r="AL25" s="131">
        <f t="shared" ref="AL25:BA25" si="5">AVERAGE(AF22:AL22)</f>
        <v>0.68028935508084754</v>
      </c>
      <c r="AM25" s="131">
        <f t="shared" si="5"/>
        <v>0.66695703042618604</v>
      </c>
      <c r="AN25" s="131">
        <f t="shared" si="5"/>
        <v>0.66287520877721395</v>
      </c>
      <c r="AO25" s="131">
        <f t="shared" si="5"/>
        <v>0.65904045240780573</v>
      </c>
      <c r="AP25" s="131">
        <f t="shared" si="5"/>
        <v>0.64856656582150596</v>
      </c>
      <c r="AQ25" s="131">
        <f t="shared" si="5"/>
        <v>0.6343713199607951</v>
      </c>
      <c r="AR25" s="131">
        <f t="shared" si="5"/>
        <v>0.62215710230264587</v>
      </c>
      <c r="AS25" s="131">
        <f t="shared" si="5"/>
        <v>0.60458841662250384</v>
      </c>
      <c r="AT25" s="131">
        <f t="shared" si="5"/>
        <v>0.58343807555017502</v>
      </c>
      <c r="AU25" s="131">
        <f t="shared" si="5"/>
        <v>0.57516901088203309</v>
      </c>
      <c r="AV25" s="131">
        <f t="shared" si="5"/>
        <v>0.56530065848139088</v>
      </c>
      <c r="AW25" s="131">
        <f t="shared" si="5"/>
        <v>0.55920322704220971</v>
      </c>
      <c r="AX25" s="131">
        <f t="shared" si="5"/>
        <v>0.55545783871112697</v>
      </c>
      <c r="AY25" s="131">
        <f t="shared" si="5"/>
        <v>0.54935621126655554</v>
      </c>
      <c r="AZ25" s="131">
        <f t="shared" si="5"/>
        <v>0.53929312295031762</v>
      </c>
      <c r="BA25" s="131">
        <f t="shared" si="5"/>
        <v>0.52603753886365112</v>
      </c>
      <c r="BB25" s="131">
        <f>AVERAGE(AV22:BB22)</f>
        <v>0.52081477156708678</v>
      </c>
    </row>
    <row r="26" spans="1:54">
      <c r="A26" s="98"/>
      <c r="B26" s="98" t="s">
        <v>232</v>
      </c>
      <c r="C26" s="98"/>
      <c r="D26" s="98"/>
      <c r="E26" s="98"/>
      <c r="F26" s="98"/>
      <c r="G26" s="98"/>
      <c r="H26" s="126"/>
      <c r="I26" s="126">
        <f t="shared" ref="I26:AK26" si="6">STDEV(C22:I22)</f>
        <v>6.011710507239159E-2</v>
      </c>
      <c r="J26" s="126">
        <f t="shared" si="6"/>
        <v>5.5282008767155728E-2</v>
      </c>
      <c r="K26" s="126">
        <f t="shared" si="6"/>
        <v>4.8443954059904065E-2</v>
      </c>
      <c r="L26" s="126">
        <f t="shared" si="6"/>
        <v>4.8142610414054494E-2</v>
      </c>
      <c r="M26" s="126">
        <f t="shared" si="6"/>
        <v>5.1657892430932301E-2</v>
      </c>
      <c r="N26" s="126">
        <f t="shared" si="6"/>
        <v>5.9172903054367509E-2</v>
      </c>
      <c r="O26" s="126">
        <f t="shared" si="6"/>
        <v>6.3141544947838163E-2</v>
      </c>
      <c r="P26" s="126">
        <f t="shared" si="6"/>
        <v>6.4049108072485192E-2</v>
      </c>
      <c r="Q26" s="126">
        <f t="shared" si="6"/>
        <v>6.2474706073963909E-2</v>
      </c>
      <c r="R26" s="126">
        <f t="shared" si="6"/>
        <v>6.1804290864653576E-2</v>
      </c>
      <c r="S26" s="126">
        <f t="shared" si="6"/>
        <v>6.1603168569293307E-2</v>
      </c>
      <c r="T26" s="126">
        <f t="shared" si="6"/>
        <v>6.0656316577173866E-2</v>
      </c>
      <c r="U26" s="126">
        <f t="shared" si="6"/>
        <v>5.8218197879988158E-2</v>
      </c>
      <c r="V26" s="126">
        <f t="shared" si="6"/>
        <v>5.6023706740967821E-2</v>
      </c>
      <c r="W26" s="126">
        <f t="shared" si="6"/>
        <v>5.4803401288365423E-2</v>
      </c>
      <c r="X26" s="126">
        <f t="shared" si="6"/>
        <v>5.6639312622663675E-2</v>
      </c>
      <c r="Y26" s="126">
        <f t="shared" si="6"/>
        <v>6.1004438588302776E-2</v>
      </c>
      <c r="Z26" s="126">
        <f t="shared" si="6"/>
        <v>6.1069843782483882E-2</v>
      </c>
      <c r="AA26" s="126">
        <f t="shared" si="6"/>
        <v>5.8901989682779522E-2</v>
      </c>
      <c r="AB26" s="126">
        <f t="shared" si="6"/>
        <v>5.5346718358938438E-2</v>
      </c>
      <c r="AC26" s="126">
        <f t="shared" si="6"/>
        <v>5.2400726256968413E-2</v>
      </c>
      <c r="AD26" s="126">
        <f t="shared" si="6"/>
        <v>5.1161234535417384E-2</v>
      </c>
      <c r="AE26" s="126">
        <f t="shared" si="6"/>
        <v>6.5827768784025381E-2</v>
      </c>
      <c r="AF26" s="126">
        <f t="shared" si="6"/>
        <v>8.019698227064781E-2</v>
      </c>
      <c r="AG26" s="126">
        <f t="shared" si="6"/>
        <v>8.5212751180134202E-2</v>
      </c>
      <c r="AH26" s="126">
        <f t="shared" si="6"/>
        <v>7.7870299925273251E-2</v>
      </c>
      <c r="AI26" s="126">
        <f t="shared" si="6"/>
        <v>7.1689746116741684E-2</v>
      </c>
      <c r="AJ26" s="126">
        <f t="shared" si="6"/>
        <v>6.5140660189654573E-2</v>
      </c>
      <c r="AK26" s="126">
        <f t="shared" si="6"/>
        <v>6.1864319334705965E-2</v>
      </c>
      <c r="AL26" s="126">
        <f t="shared" ref="AL26:BA26" si="7">STDEV(AF22:AL22)</f>
        <v>7.9271952382842514E-2</v>
      </c>
      <c r="AM26" s="126">
        <f t="shared" si="7"/>
        <v>9.9390667185555906E-2</v>
      </c>
      <c r="AN26" s="126">
        <f t="shared" si="7"/>
        <v>0.10095382891800493</v>
      </c>
      <c r="AO26" s="126">
        <f t="shared" si="7"/>
        <v>9.8072906562357912E-2</v>
      </c>
      <c r="AP26" s="126">
        <f t="shared" si="7"/>
        <v>8.938861799748811E-2</v>
      </c>
      <c r="AQ26" s="126">
        <f t="shared" si="7"/>
        <v>7.9541738173575197E-2</v>
      </c>
      <c r="AR26" s="126">
        <f t="shared" si="7"/>
        <v>7.0025231604770824E-2</v>
      </c>
      <c r="AS26" s="126">
        <f t="shared" si="7"/>
        <v>9.9474401051498351E-2</v>
      </c>
      <c r="AT26" s="126">
        <f t="shared" si="7"/>
        <v>0.13275803501098818</v>
      </c>
      <c r="AU26" s="126">
        <f t="shared" si="7"/>
        <v>0.13206566270186629</v>
      </c>
      <c r="AV26" s="126">
        <f t="shared" si="7"/>
        <v>0.12239753275508314</v>
      </c>
      <c r="AW26" s="126">
        <f t="shared" si="7"/>
        <v>0.1164305337319493</v>
      </c>
      <c r="AX26" s="126">
        <f t="shared" si="7"/>
        <v>0.11371290640983032</v>
      </c>
      <c r="AY26" s="126">
        <f t="shared" si="7"/>
        <v>0.10978285580013572</v>
      </c>
      <c r="AZ26" s="126">
        <f t="shared" si="7"/>
        <v>0.12474353613526039</v>
      </c>
      <c r="BA26" s="126">
        <f t="shared" si="7"/>
        <v>0.14910533110504545</v>
      </c>
      <c r="BB26" s="126">
        <f>STDEV(AV22:BB22)</f>
        <v>0.14836140158328495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1"/>
  <sheetViews>
    <sheetView showGridLines="0" zoomScale="85" zoomScaleNormal="85" workbookViewId="0">
      <selection activeCell="C18" sqref="C18"/>
    </sheetView>
  </sheetViews>
  <sheetFormatPr defaultRowHeight="13.8"/>
  <cols>
    <col min="1" max="1" width="4" customWidth="1"/>
    <col min="2" max="2" width="70" customWidth="1"/>
    <col min="3" max="3" width="11.5" customWidth="1"/>
    <col min="4" max="4" width="40.5" customWidth="1"/>
    <col min="5" max="5" width="29.5" customWidth="1"/>
    <col min="6" max="6" width="10.59765625" customWidth="1"/>
  </cols>
  <sheetData>
    <row r="1" spans="2:6" ht="67.5" customHeight="1"/>
    <row r="8" spans="2:6">
      <c r="B8" s="14" t="s">
        <v>237</v>
      </c>
    </row>
    <row r="9" spans="2:6">
      <c r="B9" s="14"/>
    </row>
    <row r="10" spans="2:6">
      <c r="B10" s="14" t="s">
        <v>238</v>
      </c>
      <c r="C10" s="14" t="s">
        <v>239</v>
      </c>
      <c r="D10" s="14" t="s">
        <v>1</v>
      </c>
      <c r="E10" s="14" t="s">
        <v>240</v>
      </c>
      <c r="F10" s="14" t="s">
        <v>20</v>
      </c>
    </row>
    <row r="11" spans="2:6">
      <c r="B11" t="s">
        <v>241</v>
      </c>
      <c r="C11" s="62">
        <v>1500</v>
      </c>
      <c r="D11" t="s">
        <v>242</v>
      </c>
      <c r="E11" s="63" t="s">
        <v>243</v>
      </c>
      <c r="F11" s="18">
        <v>44085</v>
      </c>
    </row>
    <row r="12" spans="2:6">
      <c r="B12" t="s">
        <v>244</v>
      </c>
      <c r="C12" s="62">
        <v>2148</v>
      </c>
      <c r="D12" t="s">
        <v>245</v>
      </c>
    </row>
    <row r="13" spans="2:6">
      <c r="B13" t="s">
        <v>246</v>
      </c>
      <c r="C13" s="62">
        <v>111241</v>
      </c>
      <c r="D13" t="s">
        <v>247</v>
      </c>
    </row>
    <row r="14" spans="2:6">
      <c r="B14" t="s">
        <v>248</v>
      </c>
      <c r="C14" s="62">
        <v>18168.75</v>
      </c>
      <c r="D14" t="s">
        <v>249</v>
      </c>
    </row>
    <row r="16" spans="2:6" ht="14.4">
      <c r="B16" s="14" t="s">
        <v>250</v>
      </c>
      <c r="C16" s="64"/>
      <c r="D16" s="14" t="s">
        <v>251</v>
      </c>
    </row>
    <row r="17" spans="2:4">
      <c r="B17" t="s">
        <v>252</v>
      </c>
      <c r="C17" s="65">
        <f>C12/7</f>
        <v>306.85714285714283</v>
      </c>
      <c r="D17" s="14"/>
    </row>
    <row r="18" spans="2:4" ht="14.4">
      <c r="B18" s="31" t="s">
        <v>253</v>
      </c>
      <c r="C18" s="66">
        <f>C17/C11</f>
        <v>0.20457142857142854</v>
      </c>
      <c r="D18" s="1"/>
    </row>
    <row r="19" spans="2:4" ht="14.4">
      <c r="B19" s="31"/>
      <c r="D19" s="1"/>
    </row>
    <row r="20" spans="2:4">
      <c r="B20" t="s">
        <v>254</v>
      </c>
      <c r="C20" s="65">
        <f>C13/7</f>
        <v>15891.571428571429</v>
      </c>
      <c r="D20" s="14"/>
    </row>
    <row r="21" spans="2:4">
      <c r="B21" s="31" t="s">
        <v>255</v>
      </c>
      <c r="C21" s="67">
        <f>C20/C14</f>
        <v>0.87466509410781856</v>
      </c>
    </row>
    <row r="22" spans="2:4" ht="14.4">
      <c r="B22" s="68"/>
    </row>
    <row r="25" spans="2:4">
      <c r="B25" s="14" t="s">
        <v>256</v>
      </c>
    </row>
    <row r="26" spans="2:4">
      <c r="B26" s="69"/>
      <c r="C26" s="69"/>
      <c r="D26" s="69"/>
    </row>
    <row r="27" spans="2:4">
      <c r="B27" s="69" t="s">
        <v>257</v>
      </c>
      <c r="C27" s="69"/>
      <c r="D27" s="69"/>
    </row>
    <row r="28" spans="2:4" ht="27.6">
      <c r="B28" s="70" t="s">
        <v>258</v>
      </c>
      <c r="C28" s="69"/>
      <c r="D28" s="69"/>
    </row>
    <row r="29" spans="2:4">
      <c r="B29" s="69"/>
      <c r="C29" s="69"/>
      <c r="D29" s="69"/>
    </row>
    <row r="30" spans="2:4">
      <c r="B30" s="69"/>
      <c r="C30" s="69"/>
      <c r="D30" s="69"/>
    </row>
    <row r="31" spans="2:4">
      <c r="B31" s="69"/>
      <c r="C31" s="69"/>
      <c r="D31" s="69"/>
    </row>
    <row r="32" spans="2:4">
      <c r="B32" s="69"/>
      <c r="C32" s="69"/>
      <c r="D32" s="69"/>
    </row>
    <row r="33" spans="2:4">
      <c r="B33" s="69"/>
      <c r="C33" s="69"/>
      <c r="D33" s="69"/>
    </row>
    <row r="34" spans="2:4">
      <c r="B34" s="69"/>
      <c r="C34" s="69"/>
      <c r="D34" s="69"/>
    </row>
    <row r="35" spans="2:4">
      <c r="B35" s="69"/>
      <c r="C35" s="69"/>
      <c r="D35" s="69"/>
    </row>
    <row r="36" spans="2:4">
      <c r="B36" s="69"/>
      <c r="C36" s="69"/>
      <c r="D36" s="69"/>
    </row>
    <row r="39" spans="2:4">
      <c r="B39" s="14" t="s">
        <v>259</v>
      </c>
    </row>
    <row r="41" spans="2:4" s="14" customFormat="1">
      <c r="B41" s="71" t="s">
        <v>260</v>
      </c>
      <c r="C41" s="71" t="s">
        <v>20</v>
      </c>
      <c r="D41" s="71" t="s">
        <v>261</v>
      </c>
    </row>
    <row r="42" spans="2:4">
      <c r="B42" s="72"/>
      <c r="C42" s="72"/>
      <c r="D42" s="72"/>
    </row>
    <row r="43" spans="2:4">
      <c r="B43" s="72"/>
      <c r="C43" s="72"/>
      <c r="D43" s="72"/>
    </row>
    <row r="44" spans="2:4">
      <c r="B44" s="72"/>
      <c r="C44" s="72"/>
      <c r="D44" s="72"/>
    </row>
    <row r="45" spans="2:4">
      <c r="B45" s="72"/>
      <c r="C45" s="72"/>
      <c r="D45" s="72"/>
    </row>
    <row r="46" spans="2:4">
      <c r="B46" s="72"/>
      <c r="C46" s="72"/>
      <c r="D46" s="72"/>
    </row>
    <row r="47" spans="2:4">
      <c r="B47" s="72"/>
      <c r="C47" s="72"/>
      <c r="D47" s="72"/>
    </row>
    <row r="48" spans="2:4">
      <c r="B48" s="72"/>
      <c r="C48" s="72"/>
      <c r="D48" s="72"/>
    </row>
    <row r="49" spans="2:4">
      <c r="B49" s="72"/>
      <c r="C49" s="72"/>
      <c r="D49" s="72"/>
    </row>
    <row r="50" spans="2:4">
      <c r="B50" s="72"/>
      <c r="C50" s="72"/>
      <c r="D50" s="72"/>
    </row>
    <row r="51" spans="2:4">
      <c r="B51" s="72"/>
      <c r="C51" s="72"/>
      <c r="D51" s="72"/>
    </row>
  </sheetData>
  <hyperlinks>
    <hyperlink ref="E11" r:id="rId1"/>
    <hyperlink ref="B28" r:id="rId2"/>
  </hyperlinks>
  <pageMargins left="0.7" right="0.7" top="0.75" bottom="0.75" header="0.3" footer="0.3"/>
  <pageSetup paperSize="9" orientation="portrait" r:id="rId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zoomScale="70" zoomScaleNormal="70" workbookViewId="0">
      <selection activeCell="C8" sqref="C8"/>
    </sheetView>
  </sheetViews>
  <sheetFormatPr defaultRowHeight="13.8"/>
  <cols>
    <col min="2" max="2" width="25.59765625" customWidth="1"/>
    <col min="3" max="3" width="30.59765625" customWidth="1"/>
    <col min="4" max="4" width="24.796875" bestFit="1" customWidth="1"/>
    <col min="5" max="5" width="10.09765625" bestFit="1" customWidth="1"/>
  </cols>
  <sheetData>
    <row r="2" spans="2:5">
      <c r="B2" s="14" t="s">
        <v>262</v>
      </c>
      <c r="C2" s="21" t="s">
        <v>91</v>
      </c>
    </row>
    <row r="3" spans="2:5">
      <c r="B3" s="14" t="s">
        <v>263</v>
      </c>
      <c r="C3">
        <v>20200923</v>
      </c>
    </row>
    <row r="7" spans="2:5">
      <c r="B7" s="112" t="s">
        <v>56</v>
      </c>
      <c r="C7" s="112" t="s">
        <v>264</v>
      </c>
    </row>
    <row r="8" spans="2:5">
      <c r="B8" t="s">
        <v>265</v>
      </c>
      <c r="C8" s="2">
        <v>22775.323067746798</v>
      </c>
      <c r="D8" t="s">
        <v>266</v>
      </c>
      <c r="E8" s="2">
        <v>159427.261474228</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71"/>
  <sheetViews>
    <sheetView showGridLines="0" zoomScale="85" zoomScaleNormal="85" workbookViewId="0">
      <selection activeCell="A3" sqref="A3"/>
    </sheetView>
  </sheetViews>
  <sheetFormatPr defaultRowHeight="13.8"/>
  <cols>
    <col min="1" max="2" width="2.296875" customWidth="1"/>
    <col min="3" max="3" width="28.296875" bestFit="1" customWidth="1"/>
    <col min="4" max="4" width="10.5" customWidth="1"/>
    <col min="5" max="5" width="8.796875" customWidth="1"/>
    <col min="6" max="6" width="21.09765625" hidden="1" customWidth="1"/>
    <col min="7" max="7" width="21.296875" hidden="1" customWidth="1"/>
  </cols>
  <sheetData>
    <row r="2" spans="3:7">
      <c r="C2" t="s">
        <v>267</v>
      </c>
    </row>
    <row r="3" spans="3:7">
      <c r="C3" t="s">
        <v>268</v>
      </c>
    </row>
    <row r="5" spans="3:7">
      <c r="C5" s="14" t="s">
        <v>269</v>
      </c>
    </row>
    <row r="7" spans="3:7">
      <c r="C7" t="s">
        <v>270</v>
      </c>
      <c r="D7" t="s">
        <v>271</v>
      </c>
      <c r="E7" t="s">
        <v>272</v>
      </c>
      <c r="F7" t="s">
        <v>273</v>
      </c>
      <c r="G7" t="s">
        <v>274</v>
      </c>
    </row>
    <row r="8" spans="3:7">
      <c r="C8" s="18">
        <v>44073</v>
      </c>
      <c r="D8" s="19">
        <v>33591.571428571428</v>
      </c>
    </row>
    <row r="9" spans="3:7">
      <c r="C9" s="18">
        <v>44074</v>
      </c>
      <c r="D9" s="19">
        <v>32864.714285714283</v>
      </c>
    </row>
    <row r="10" spans="3:7">
      <c r="C10" s="18">
        <v>44075</v>
      </c>
      <c r="D10" s="19">
        <v>31996.571428571428</v>
      </c>
    </row>
    <row r="11" spans="3:7">
      <c r="C11" s="18">
        <v>44076</v>
      </c>
      <c r="D11" s="19">
        <v>32283</v>
      </c>
    </row>
    <row r="12" spans="3:7">
      <c r="C12" s="18">
        <v>44077</v>
      </c>
      <c r="D12" s="19">
        <v>33027.142857142855</v>
      </c>
    </row>
    <row r="13" spans="3:7">
      <c r="C13" s="18">
        <v>44078</v>
      </c>
      <c r="D13" s="19">
        <v>34244</v>
      </c>
    </row>
    <row r="14" spans="3:7">
      <c r="C14" s="18">
        <v>44079</v>
      </c>
      <c r="D14" s="19">
        <v>35347.428571428572</v>
      </c>
    </row>
    <row r="15" spans="3:7">
      <c r="C15" s="18">
        <v>44080</v>
      </c>
      <c r="D15" s="19">
        <v>35480.571428571428</v>
      </c>
    </row>
    <row r="16" spans="3:7">
      <c r="C16" s="18">
        <v>44081</v>
      </c>
      <c r="D16" s="19">
        <v>36764.285714285717</v>
      </c>
    </row>
    <row r="17" spans="3:7">
      <c r="C17" s="18">
        <v>44082</v>
      </c>
      <c r="D17" s="19">
        <v>38216.428571428572</v>
      </c>
    </row>
    <row r="18" spans="3:7">
      <c r="C18" s="18">
        <v>44083</v>
      </c>
      <c r="D18" s="19">
        <v>38944.571428571428</v>
      </c>
    </row>
    <row r="19" spans="3:7">
      <c r="C19" s="18">
        <v>44084</v>
      </c>
      <c r="D19" s="19">
        <v>39138.428571428572</v>
      </c>
    </row>
    <row r="20" spans="3:7">
      <c r="C20" s="18">
        <v>44085</v>
      </c>
      <c r="D20" s="19">
        <v>39292.428571428572</v>
      </c>
    </row>
    <row r="21" spans="3:7">
      <c r="C21" s="18">
        <v>44086</v>
      </c>
      <c r="D21" s="19">
        <v>40097.142857142855</v>
      </c>
    </row>
    <row r="22" spans="3:7">
      <c r="C22" s="18">
        <v>44087</v>
      </c>
      <c r="D22" s="19">
        <v>40634.142857142855</v>
      </c>
    </row>
    <row r="23" spans="3:7">
      <c r="C23" s="18">
        <v>44088</v>
      </c>
      <c r="D23" s="19">
        <v>41102.428571428572</v>
      </c>
    </row>
    <row r="24" spans="3:7">
      <c r="C24" s="18">
        <v>44089</v>
      </c>
      <c r="D24" s="19">
        <v>41974.857142857145</v>
      </c>
    </row>
    <row r="25" spans="3:7">
      <c r="C25" s="18">
        <v>44090</v>
      </c>
      <c r="D25" s="19">
        <v>43158</v>
      </c>
    </row>
    <row r="26" spans="3:7">
      <c r="C26" s="18">
        <v>44091</v>
      </c>
      <c r="D26" s="19">
        <v>44409.571428571428</v>
      </c>
    </row>
    <row r="27" spans="3:7">
      <c r="C27" s="18">
        <v>44092</v>
      </c>
      <c r="D27" s="19">
        <v>45427.428571428572</v>
      </c>
    </row>
    <row r="28" spans="3:7">
      <c r="C28" s="18">
        <v>44093</v>
      </c>
      <c r="D28" s="19">
        <v>45929.428571428572</v>
      </c>
    </row>
    <row r="29" spans="3:7">
      <c r="C29" s="18">
        <v>44094</v>
      </c>
      <c r="D29" s="19">
        <v>46419.285714285717</v>
      </c>
      <c r="E29" s="19">
        <f>ROUND(46419.2857142857,1)</f>
        <v>46419.3</v>
      </c>
      <c r="F29" s="19">
        <v>46419.285714285717</v>
      </c>
      <c r="G29" s="19">
        <v>46419.285714285717</v>
      </c>
    </row>
    <row r="30" spans="3:7">
      <c r="C30" s="18">
        <v>44095</v>
      </c>
      <c r="E30" s="19">
        <f>ROUND(_xlfn.FORECAST.ETS(C30,$D$8:$D$29,$C$8:$C$29,1,1),1)</f>
        <v>46915</v>
      </c>
      <c r="F30" s="19">
        <f t="shared" ref="F30:F71" si="0">E30-_xlfn.FORECAST.ETS.CONFINT(C30,$D$8:$D$29,$C$8:$C$29,0.95,1,1)</f>
        <v>45724.092905876278</v>
      </c>
      <c r="G30" s="19">
        <f t="shared" ref="G30:G71" si="1">E30+_xlfn.FORECAST.ETS.CONFINT(C30,$D$8:$D$29,$C$8:$C$29,0.95,1,1)</f>
        <v>48105.907094123722</v>
      </c>
    </row>
    <row r="31" spans="3:7">
      <c r="C31" s="18">
        <v>44096</v>
      </c>
      <c r="E31" s="19">
        <f>ROUND(_xlfn.FORECAST.ETS(C31,$D$8:$D$29,$C$8:$C$29,1,1),1)</f>
        <v>47410.6</v>
      </c>
      <c r="F31" s="19">
        <f t="shared" si="0"/>
        <v>44856.775054514277</v>
      </c>
      <c r="G31" s="19">
        <f t="shared" si="1"/>
        <v>49964.42494548572</v>
      </c>
    </row>
    <row r="32" spans="3:7">
      <c r="C32" s="18">
        <v>44097</v>
      </c>
      <c r="E32" s="19">
        <f t="shared" ref="E32:E38" si="2">ROUND(_xlfn.FORECAST.ETS(C32,$D$8:$D$29,$C$8:$C$29,1,1),1)</f>
        <v>47906.1</v>
      </c>
      <c r="F32" s="19">
        <f t="shared" si="0"/>
        <v>43709.740669760562</v>
      </c>
      <c r="G32" s="19">
        <f t="shared" si="1"/>
        <v>52102.459330239435</v>
      </c>
    </row>
    <row r="33" spans="3:7">
      <c r="C33" s="18">
        <v>44098</v>
      </c>
      <c r="E33" s="19">
        <f t="shared" si="2"/>
        <v>48401.7</v>
      </c>
      <c r="F33" s="19">
        <f t="shared" si="0"/>
        <v>42321.159985956212</v>
      </c>
      <c r="G33" s="19">
        <f t="shared" si="1"/>
        <v>54482.240014043782</v>
      </c>
    </row>
    <row r="34" spans="3:7">
      <c r="C34" s="18">
        <v>44099</v>
      </c>
      <c r="E34" s="19">
        <f t="shared" si="2"/>
        <v>48897.3</v>
      </c>
      <c r="F34" s="19">
        <f t="shared" si="0"/>
        <v>40717.745893538478</v>
      </c>
      <c r="G34" s="19">
        <f t="shared" si="1"/>
        <v>57076.854106461527</v>
      </c>
    </row>
    <row r="35" spans="3:7">
      <c r="C35" s="18">
        <v>44100</v>
      </c>
      <c r="E35" s="19">
        <f t="shared" si="2"/>
        <v>49392.800000000003</v>
      </c>
      <c r="F35" s="19">
        <f t="shared" si="0"/>
        <v>38919.103183232495</v>
      </c>
      <c r="G35" s="19">
        <f t="shared" si="1"/>
        <v>59866.496816767511</v>
      </c>
    </row>
    <row r="36" spans="3:7">
      <c r="C36" s="18">
        <v>44101</v>
      </c>
      <c r="E36" s="19">
        <f t="shared" si="2"/>
        <v>49888.4</v>
      </c>
      <c r="F36" s="19">
        <f t="shared" si="0"/>
        <v>36940.616267787904</v>
      </c>
      <c r="G36" s="19">
        <f t="shared" si="1"/>
        <v>62836.183732212099</v>
      </c>
    </row>
    <row r="37" spans="3:7">
      <c r="C37" s="18">
        <v>44102</v>
      </c>
      <c r="E37" s="19">
        <f t="shared" si="2"/>
        <v>50384</v>
      </c>
      <c r="F37" s="19">
        <f t="shared" si="0"/>
        <v>34794.32652981823</v>
      </c>
      <c r="G37" s="19">
        <f t="shared" si="1"/>
        <v>65973.673470181762</v>
      </c>
    </row>
    <row r="38" spans="3:7">
      <c r="C38" s="18">
        <v>44103</v>
      </c>
      <c r="E38" s="19">
        <f t="shared" si="2"/>
        <v>50879.5</v>
      </c>
      <c r="F38" s="19">
        <f t="shared" si="0"/>
        <v>32490.121303902863</v>
      </c>
      <c r="G38" s="19">
        <f t="shared" si="1"/>
        <v>69268.878696097134</v>
      </c>
    </row>
    <row r="39" spans="3:7">
      <c r="C39" s="18">
        <v>44104</v>
      </c>
      <c r="E39" s="19">
        <f>ROUND(_xlfn.FORECAST.ETS(C39,$D$8:$D$29,$C$8:$C$29,1,1),1)</f>
        <v>51375.1</v>
      </c>
      <c r="F39" s="19">
        <f t="shared" si="0"/>
        <v>30036.600259682546</v>
      </c>
      <c r="G39" s="19">
        <f t="shared" si="1"/>
        <v>72713.599740317455</v>
      </c>
    </row>
    <row r="40" spans="3:7">
      <c r="C40" s="18">
        <v>44105</v>
      </c>
      <c r="E40" s="19">
        <f t="shared" ref="E40:E45" si="3">ROUND(_xlfn.FORECAST.ETS(C40,$D$8:$D$29,$C$8:$C$29,1,1),1)</f>
        <v>51870.7</v>
      </c>
      <c r="F40" s="19">
        <f t="shared" si="0"/>
        <v>27440.854242183468</v>
      </c>
      <c r="G40" s="19">
        <f t="shared" si="1"/>
        <v>76300.545757816522</v>
      </c>
    </row>
    <row r="41" spans="3:7">
      <c r="C41" s="18">
        <v>44106</v>
      </c>
      <c r="E41" s="19">
        <f t="shared" si="3"/>
        <v>52366.2</v>
      </c>
      <c r="F41" s="19">
        <f t="shared" si="0"/>
        <v>24709.029059995089</v>
      </c>
      <c r="G41" s="19">
        <f t="shared" si="1"/>
        <v>80023.370940004912</v>
      </c>
    </row>
    <row r="42" spans="3:7">
      <c r="C42" s="18">
        <v>44107</v>
      </c>
      <c r="E42" s="19">
        <f t="shared" si="3"/>
        <v>52861.8</v>
      </c>
      <c r="F42" s="19">
        <f t="shared" si="0"/>
        <v>21846.815380367978</v>
      </c>
      <c r="G42" s="19">
        <f t="shared" si="1"/>
        <v>83876.784619632032</v>
      </c>
    </row>
    <row r="43" spans="3:7">
      <c r="C43" s="18">
        <v>44108</v>
      </c>
      <c r="E43" s="19">
        <f t="shared" si="3"/>
        <v>53357.4</v>
      </c>
      <c r="F43" s="19">
        <f t="shared" si="0"/>
        <v>18858.989294122104</v>
      </c>
      <c r="G43" s="19">
        <f t="shared" si="1"/>
        <v>87855.810705877899</v>
      </c>
    </row>
    <row r="44" spans="3:7">
      <c r="C44" s="18">
        <v>44109</v>
      </c>
      <c r="E44" s="19">
        <f t="shared" si="3"/>
        <v>53852.9</v>
      </c>
      <c r="F44" s="19">
        <f t="shared" si="0"/>
        <v>15749.818850865151</v>
      </c>
      <c r="G44" s="19">
        <f t="shared" si="1"/>
        <v>91955.981149134852</v>
      </c>
    </row>
    <row r="45" spans="3:7">
      <c r="C45" s="18">
        <v>44110</v>
      </c>
      <c r="E45" s="19">
        <f t="shared" si="3"/>
        <v>54348.5</v>
      </c>
      <c r="F45" s="19">
        <f t="shared" si="0"/>
        <v>12523.446452382952</v>
      </c>
      <c r="G45" s="19">
        <f t="shared" si="1"/>
        <v>96173.553547617048</v>
      </c>
    </row>
    <row r="46" spans="3:7">
      <c r="C46" s="18">
        <v>44111</v>
      </c>
      <c r="E46" s="19">
        <f t="shared" ref="E46:E71" si="4">_xlfn.FORECAST.ETS(C46,$D$8:$D$29,$C$8:$C$29,1,1)</f>
        <v>54844.084746365857</v>
      </c>
      <c r="F46" s="19">
        <f t="shared" si="0"/>
        <v>9183.338446414622</v>
      </c>
      <c r="G46" s="19">
        <f t="shared" si="1"/>
        <v>100504.83104631709</v>
      </c>
    </row>
    <row r="47" spans="3:7">
      <c r="C47" s="18">
        <v>44112</v>
      </c>
      <c r="E47" s="19">
        <f t="shared" si="4"/>
        <v>55339.653251364995</v>
      </c>
      <c r="F47" s="19">
        <f t="shared" si="0"/>
        <v>5732.7664703279224</v>
      </c>
      <c r="G47" s="19">
        <f t="shared" si="1"/>
        <v>104946.54003240206</v>
      </c>
    </row>
    <row r="48" spans="3:7">
      <c r="C48" s="18">
        <v>44113</v>
      </c>
      <c r="E48" s="19">
        <f t="shared" si="4"/>
        <v>55835.221756364132</v>
      </c>
      <c r="F48" s="19">
        <f t="shared" si="0"/>
        <v>2174.7523920169406</v>
      </c>
      <c r="G48" s="19">
        <f t="shared" si="1"/>
        <v>109495.69112071133</v>
      </c>
    </row>
    <row r="49" spans="3:7">
      <c r="C49" s="18">
        <v>44114</v>
      </c>
      <c r="E49" s="19">
        <f t="shared" si="4"/>
        <v>56330.790261363269</v>
      </c>
      <c r="F49" s="19">
        <f t="shared" si="0"/>
        <v>-1487.9307499267743</v>
      </c>
      <c r="G49" s="19">
        <f t="shared" si="1"/>
        <v>114149.51127265331</v>
      </c>
    </row>
    <row r="50" spans="3:7">
      <c r="C50" s="18">
        <v>44115</v>
      </c>
      <c r="E50" s="19">
        <f t="shared" si="4"/>
        <v>56826.358766362406</v>
      </c>
      <c r="F50" s="19">
        <f t="shared" si="0"/>
        <v>-5252.7139946842581</v>
      </c>
      <c r="G50" s="19">
        <f t="shared" si="1"/>
        <v>118905.43152740906</v>
      </c>
    </row>
    <row r="51" spans="3:7">
      <c r="C51" s="18">
        <v>44116</v>
      </c>
      <c r="E51" s="19">
        <f t="shared" si="4"/>
        <v>57321.927271361543</v>
      </c>
      <c r="F51" s="19">
        <f t="shared" si="0"/>
        <v>-9117.2086102744288</v>
      </c>
      <c r="G51" s="19">
        <f t="shared" si="1"/>
        <v>123761.06315299752</v>
      </c>
    </row>
    <row r="52" spans="3:7">
      <c r="C52" s="18">
        <v>44117</v>
      </c>
      <c r="E52" s="19">
        <f t="shared" si="4"/>
        <v>57817.49577636068</v>
      </c>
      <c r="F52" s="19">
        <f t="shared" si="0"/>
        <v>-13079.185970315782</v>
      </c>
      <c r="G52" s="19">
        <f t="shared" si="1"/>
        <v>128714.17752303714</v>
      </c>
    </row>
    <row r="53" spans="3:7">
      <c r="C53" s="18">
        <v>44118</v>
      </c>
      <c r="E53" s="19">
        <f t="shared" si="4"/>
        <v>58313.06428135981</v>
      </c>
      <c r="F53" s="19">
        <f t="shared" si="0"/>
        <v>-17136.560440510671</v>
      </c>
      <c r="G53" s="19">
        <f t="shared" si="1"/>
        <v>133762.68900323031</v>
      </c>
    </row>
    <row r="54" spans="3:7">
      <c r="C54" s="18">
        <v>44119</v>
      </c>
      <c r="E54" s="19">
        <f t="shared" si="4"/>
        <v>58808.632786358954</v>
      </c>
      <c r="F54" s="19">
        <f t="shared" si="0"/>
        <v>-21287.374720069332</v>
      </c>
      <c r="G54" s="19">
        <f t="shared" si="1"/>
        <v>138904.64029278723</v>
      </c>
    </row>
    <row r="55" spans="3:7">
      <c r="C55" s="18">
        <v>44120</v>
      </c>
      <c r="E55" s="19">
        <f t="shared" si="4"/>
        <v>59304.201291358084</v>
      </c>
      <c r="F55" s="19">
        <f t="shared" si="0"/>
        <v>-25529.787203303436</v>
      </c>
      <c r="G55" s="19">
        <f t="shared" si="1"/>
        <v>144138.18978601962</v>
      </c>
    </row>
    <row r="56" spans="3:7">
      <c r="C56" s="18">
        <v>44121</v>
      </c>
      <c r="E56" s="19">
        <f t="shared" si="4"/>
        <v>59799.769796357228</v>
      </c>
      <c r="F56" s="19">
        <f t="shared" si="0"/>
        <v>-29862.061017124186</v>
      </c>
      <c r="G56" s="19">
        <f t="shared" si="1"/>
        <v>149461.60060983864</v>
      </c>
    </row>
    <row r="57" spans="3:7">
      <c r="C57" s="18">
        <v>44122</v>
      </c>
      <c r="E57" s="19">
        <f t="shared" si="4"/>
        <v>60295.338301356358</v>
      </c>
      <c r="F57" s="19">
        <f t="shared" si="0"/>
        <v>-34282.554459243242</v>
      </c>
      <c r="G57" s="19">
        <f t="shared" si="1"/>
        <v>154873.23106195597</v>
      </c>
    </row>
    <row r="58" spans="3:7">
      <c r="C58" s="18">
        <v>44123</v>
      </c>
      <c r="E58" s="19">
        <f t="shared" si="4"/>
        <v>60790.906806355502</v>
      </c>
      <c r="F58" s="19">
        <f t="shared" si="0"/>
        <v>-38789.712615143086</v>
      </c>
      <c r="G58" s="19">
        <f t="shared" si="1"/>
        <v>160371.52622785408</v>
      </c>
    </row>
    <row r="59" spans="3:7">
      <c r="C59" s="18">
        <v>44124</v>
      </c>
      <c r="E59" s="19">
        <f t="shared" si="4"/>
        <v>61286.475311354632</v>
      </c>
      <c r="F59" s="19">
        <f t="shared" si="0"/>
        <v>-43382.059973388925</v>
      </c>
      <c r="G59" s="19">
        <f t="shared" si="1"/>
        <v>165955.0105960982</v>
      </c>
    </row>
    <row r="60" spans="3:7">
      <c r="C60" s="18">
        <v>44125</v>
      </c>
      <c r="E60" s="19">
        <f t="shared" si="4"/>
        <v>61782.043816353776</v>
      </c>
      <c r="F60" s="19">
        <f t="shared" si="0"/>
        <v>-48058.193891486779</v>
      </c>
      <c r="G60" s="19">
        <f t="shared" si="1"/>
        <v>171622.28152419435</v>
      </c>
    </row>
    <row r="61" spans="3:7">
      <c r="C61" s="18">
        <v>44126</v>
      </c>
      <c r="E61" s="19">
        <f t="shared" si="4"/>
        <v>62277.612321352906</v>
      </c>
      <c r="F61" s="19">
        <f t="shared" si="0"/>
        <v>-52816.778790377299</v>
      </c>
      <c r="G61" s="19">
        <f t="shared" si="1"/>
        <v>177372.00343308313</v>
      </c>
    </row>
    <row r="62" spans="3:7">
      <c r="C62" s="18">
        <v>44127</v>
      </c>
      <c r="E62" s="19">
        <f t="shared" si="4"/>
        <v>62773.180826352051</v>
      </c>
      <c r="F62" s="19">
        <f t="shared" si="0"/>
        <v>-57656.540976346063</v>
      </c>
      <c r="G62" s="19">
        <f t="shared" si="1"/>
        <v>183202.90262905016</v>
      </c>
    </row>
    <row r="63" spans="3:7">
      <c r="C63" s="18">
        <v>44128</v>
      </c>
      <c r="E63" s="19">
        <f t="shared" si="4"/>
        <v>63268.74933135118</v>
      </c>
      <c r="F63" s="19">
        <f t="shared" si="0"/>
        <v>-62576.264005799312</v>
      </c>
      <c r="G63" s="19">
        <f t="shared" si="1"/>
        <v>189113.76266850167</v>
      </c>
    </row>
    <row r="64" spans="3:7">
      <c r="C64" s="18">
        <v>44129</v>
      </c>
      <c r="E64" s="19">
        <f t="shared" si="4"/>
        <v>63764.317836350325</v>
      </c>
      <c r="F64" s="19">
        <f t="shared" si="0"/>
        <v>-67574.784521871741</v>
      </c>
      <c r="G64" s="19">
        <f t="shared" si="1"/>
        <v>195103.42019457239</v>
      </c>
    </row>
    <row r="65" spans="3:7">
      <c r="C65" s="18">
        <v>44130</v>
      </c>
      <c r="E65" s="19">
        <f t="shared" si="4"/>
        <v>64259.886341349455</v>
      </c>
      <c r="F65" s="19">
        <f t="shared" si="0"/>
        <v>-72650.988502870896</v>
      </c>
      <c r="G65" s="19">
        <f t="shared" si="1"/>
        <v>201170.76118556981</v>
      </c>
    </row>
    <row r="66" spans="3:7">
      <c r="C66" s="18">
        <v>44131</v>
      </c>
      <c r="E66" s="19">
        <f t="shared" si="4"/>
        <v>64755.454846348599</v>
      </c>
      <c r="F66" s="19">
        <f t="shared" si="0"/>
        <v>-77803.807871627519</v>
      </c>
      <c r="G66" s="19">
        <f t="shared" si="1"/>
        <v>207314.71756432473</v>
      </c>
    </row>
    <row r="67" spans="3:7">
      <c r="C67" s="18">
        <v>44132</v>
      </c>
      <c r="E67" s="19">
        <f t="shared" si="4"/>
        <v>65251.023351347729</v>
      </c>
      <c r="F67" s="19">
        <f t="shared" si="0"/>
        <v>-83032.217422313712</v>
      </c>
      <c r="G67" s="19">
        <f t="shared" si="1"/>
        <v>213534.26412500918</v>
      </c>
    </row>
    <row r="68" spans="3:7">
      <c r="C68" s="18">
        <v>44133</v>
      </c>
      <c r="E68" s="19">
        <f t="shared" si="4"/>
        <v>65746.591856346873</v>
      </c>
      <c r="F68" s="19">
        <f t="shared" si="0"/>
        <v>-88335.232027512306</v>
      </c>
      <c r="G68" s="19">
        <f t="shared" si="1"/>
        <v>219828.41574020605</v>
      </c>
    </row>
    <row r="69" spans="3:7">
      <c r="C69" s="18">
        <v>44134</v>
      </c>
      <c r="E69" s="19">
        <f t="shared" si="4"/>
        <v>66242.160361346003</v>
      </c>
      <c r="F69" s="19">
        <f t="shared" si="0"/>
        <v>-93711.904093516787</v>
      </c>
      <c r="G69" s="19">
        <f t="shared" si="1"/>
        <v>226196.22481620879</v>
      </c>
    </row>
    <row r="70" spans="3:7">
      <c r="C70" s="18">
        <v>44135</v>
      </c>
      <c r="E70" s="19">
        <f t="shared" si="4"/>
        <v>66737.728866345147</v>
      </c>
      <c r="F70" s="19">
        <f t="shared" si="0"/>
        <v>-99161.321236202799</v>
      </c>
      <c r="G70" s="19">
        <f t="shared" si="1"/>
        <v>232636.77896889311</v>
      </c>
    </row>
    <row r="71" spans="3:7">
      <c r="C71" s="18">
        <v>44136</v>
      </c>
      <c r="E71" s="19">
        <f t="shared" si="4"/>
        <v>67233.297371344277</v>
      </c>
      <c r="F71" s="19">
        <f t="shared" si="0"/>
        <v>-104682.6041534861</v>
      </c>
      <c r="G71" s="19">
        <f t="shared" si="1"/>
        <v>239149.19889617467</v>
      </c>
    </row>
  </sheetData>
  <pageMargins left="0.7" right="0.7" top="0.75" bottom="0.75" header="0.3" footer="0.3"/>
  <pageSetup orientation="portrait" r:id="rId1"/>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85" zoomScaleNormal="85" workbookViewId="0">
      <selection activeCell="G8" sqref="G8"/>
    </sheetView>
  </sheetViews>
  <sheetFormatPr defaultRowHeight="13.8"/>
  <cols>
    <col min="1" max="1" width="10.5" bestFit="1" customWidth="1"/>
    <col min="2" max="13" width="8.796875" bestFit="1" customWidth="1"/>
  </cols>
  <sheetData>
    <row r="1" spans="1:13">
      <c r="B1" s="206" t="s">
        <v>223</v>
      </c>
      <c r="C1" s="206"/>
      <c r="D1" s="206"/>
      <c r="E1" s="206" t="s">
        <v>326</v>
      </c>
      <c r="F1" s="206"/>
      <c r="G1" s="206"/>
      <c r="H1" s="206" t="s">
        <v>85</v>
      </c>
      <c r="I1" s="206"/>
      <c r="J1" s="206"/>
      <c r="K1" s="206" t="s">
        <v>327</v>
      </c>
      <c r="L1" s="206"/>
      <c r="M1" s="206"/>
    </row>
    <row r="2" spans="1:13">
      <c r="A2" t="s">
        <v>20</v>
      </c>
      <c r="B2" t="s">
        <v>225</v>
      </c>
      <c r="C2" t="s">
        <v>226</v>
      </c>
      <c r="D2" t="s">
        <v>328</v>
      </c>
      <c r="E2" t="s">
        <v>225</v>
      </c>
      <c r="F2" t="s">
        <v>226</v>
      </c>
      <c r="G2" t="s">
        <v>328</v>
      </c>
      <c r="H2" t="s">
        <v>225</v>
      </c>
      <c r="I2" t="s">
        <v>226</v>
      </c>
      <c r="J2" t="s">
        <v>328</v>
      </c>
      <c r="K2" t="s">
        <v>225</v>
      </c>
      <c r="L2" t="s">
        <v>226</v>
      </c>
      <c r="M2" t="s">
        <v>328</v>
      </c>
    </row>
    <row r="3" spans="1:13">
      <c r="A3" s="26">
        <v>44044</v>
      </c>
      <c r="B3" s="27">
        <v>5891</v>
      </c>
      <c r="C3" s="27">
        <v>2548</v>
      </c>
      <c r="D3" s="27"/>
      <c r="E3" s="27">
        <v>1759</v>
      </c>
      <c r="F3" s="27">
        <v>1215</v>
      </c>
      <c r="G3" s="27"/>
      <c r="H3" s="27">
        <v>10577</v>
      </c>
      <c r="I3" s="27">
        <v>3536</v>
      </c>
      <c r="J3" s="27"/>
      <c r="K3" s="27">
        <v>9337</v>
      </c>
      <c r="L3" s="27">
        <v>6083</v>
      </c>
      <c r="M3" s="27"/>
    </row>
    <row r="4" spans="1:13">
      <c r="A4" s="26">
        <v>44045</v>
      </c>
      <c r="B4" s="27">
        <v>2885</v>
      </c>
      <c r="C4" s="27">
        <v>1202</v>
      </c>
      <c r="D4" s="27"/>
      <c r="E4" s="27">
        <v>2148</v>
      </c>
      <c r="F4" s="27">
        <v>1409</v>
      </c>
      <c r="G4" s="27"/>
      <c r="H4" s="27">
        <v>9150</v>
      </c>
      <c r="I4" s="27">
        <v>3800</v>
      </c>
      <c r="J4" s="27"/>
      <c r="K4" s="27">
        <v>9944</v>
      </c>
      <c r="L4" s="27">
        <v>6301</v>
      </c>
      <c r="M4" s="27"/>
    </row>
    <row r="5" spans="1:13">
      <c r="A5" s="26">
        <v>44046</v>
      </c>
      <c r="B5" s="27">
        <v>19024</v>
      </c>
      <c r="C5" s="27">
        <v>8088</v>
      </c>
      <c r="D5" s="27"/>
      <c r="E5" s="27">
        <v>2898</v>
      </c>
      <c r="F5" s="27">
        <v>2111</v>
      </c>
      <c r="G5" s="27"/>
      <c r="H5" s="27">
        <v>39255</v>
      </c>
      <c r="I5" s="27">
        <v>6675</v>
      </c>
      <c r="J5" s="27"/>
      <c r="K5" s="27">
        <v>16187</v>
      </c>
      <c r="L5" s="27">
        <v>10825</v>
      </c>
      <c r="M5" s="27"/>
    </row>
    <row r="6" spans="1:13">
      <c r="A6" s="26">
        <v>44047</v>
      </c>
      <c r="B6" s="27">
        <v>13991</v>
      </c>
      <c r="C6" s="27">
        <v>4909</v>
      </c>
      <c r="D6" s="27"/>
      <c r="E6" s="27">
        <v>2352</v>
      </c>
      <c r="F6" s="27">
        <v>1807</v>
      </c>
      <c r="G6" s="27"/>
      <c r="H6" s="27">
        <v>60145</v>
      </c>
      <c r="I6" s="27">
        <v>6447</v>
      </c>
      <c r="J6" s="27"/>
      <c r="K6" s="27">
        <v>14517</v>
      </c>
      <c r="L6" s="27">
        <v>9721</v>
      </c>
      <c r="M6" s="27"/>
    </row>
    <row r="7" spans="1:13">
      <c r="A7" s="26">
        <v>44048</v>
      </c>
      <c r="B7" s="27">
        <v>13961</v>
      </c>
      <c r="C7" s="27">
        <v>6506</v>
      </c>
      <c r="D7" s="27"/>
      <c r="E7" s="27">
        <v>2751</v>
      </c>
      <c r="F7" s="27">
        <v>1830</v>
      </c>
      <c r="G7" s="27"/>
      <c r="H7" s="27">
        <v>58721</v>
      </c>
      <c r="I7" s="27">
        <v>6911</v>
      </c>
      <c r="J7" s="27"/>
      <c r="K7" s="27">
        <v>15849</v>
      </c>
      <c r="L7" s="27">
        <v>10754</v>
      </c>
      <c r="M7" s="27"/>
    </row>
    <row r="8" spans="1:13">
      <c r="A8" s="26">
        <v>44049</v>
      </c>
      <c r="B8" s="27">
        <v>13558</v>
      </c>
      <c r="C8" s="27">
        <v>6157</v>
      </c>
      <c r="D8" s="27"/>
      <c r="E8" s="27">
        <v>2759</v>
      </c>
      <c r="F8" s="27">
        <v>1802</v>
      </c>
      <c r="G8" s="27"/>
      <c r="H8" s="27">
        <v>49485</v>
      </c>
      <c r="I8" s="27">
        <v>6352</v>
      </c>
      <c r="J8" s="27"/>
      <c r="K8" s="27">
        <v>15691</v>
      </c>
      <c r="L8" s="27">
        <v>9639</v>
      </c>
      <c r="M8" s="27"/>
    </row>
    <row r="9" spans="1:13">
      <c r="A9" s="26">
        <v>44050</v>
      </c>
      <c r="B9" s="27">
        <v>12003</v>
      </c>
      <c r="C9" s="27">
        <v>5465</v>
      </c>
      <c r="D9" s="27"/>
      <c r="E9" s="27">
        <v>2990</v>
      </c>
      <c r="F9" s="27">
        <v>1704</v>
      </c>
      <c r="G9" s="27">
        <v>1</v>
      </c>
      <c r="H9" s="27">
        <v>33963</v>
      </c>
      <c r="I9" s="27">
        <v>4501</v>
      </c>
      <c r="J9" s="27"/>
      <c r="K9" s="27">
        <v>12543</v>
      </c>
      <c r="L9" s="27">
        <v>6500</v>
      </c>
      <c r="M9" s="27"/>
    </row>
    <row r="10" spans="1:13">
      <c r="A10" s="26">
        <v>44051</v>
      </c>
      <c r="B10" s="27">
        <v>5065</v>
      </c>
      <c r="C10" s="27">
        <v>2529</v>
      </c>
      <c r="D10" s="27"/>
      <c r="E10" s="27">
        <v>2474</v>
      </c>
      <c r="F10" s="27">
        <v>1365</v>
      </c>
      <c r="G10" s="27"/>
      <c r="H10" s="27">
        <v>11617</v>
      </c>
      <c r="I10" s="27">
        <v>3316</v>
      </c>
      <c r="J10" s="27"/>
      <c r="K10" s="27">
        <v>9486</v>
      </c>
      <c r="L10" s="27">
        <v>4944</v>
      </c>
      <c r="M10" s="27"/>
    </row>
    <row r="11" spans="1:13">
      <c r="A11" s="26">
        <v>44052</v>
      </c>
      <c r="B11" s="27">
        <v>1832</v>
      </c>
      <c r="C11" s="27">
        <v>755</v>
      </c>
      <c r="D11" s="27"/>
      <c r="E11" s="27">
        <v>2269</v>
      </c>
      <c r="F11" s="27">
        <v>1283</v>
      </c>
      <c r="G11" s="27"/>
      <c r="H11" s="27">
        <v>10626</v>
      </c>
      <c r="I11" s="27">
        <v>3952</v>
      </c>
      <c r="J11" s="27"/>
      <c r="K11" s="27">
        <v>9705</v>
      </c>
      <c r="L11" s="27">
        <v>5190</v>
      </c>
      <c r="M11" s="27"/>
    </row>
    <row r="12" spans="1:13">
      <c r="A12" s="26">
        <v>44053</v>
      </c>
      <c r="B12" s="27">
        <v>17448</v>
      </c>
      <c r="C12" s="27">
        <v>7752</v>
      </c>
      <c r="D12" s="27"/>
      <c r="E12" s="27">
        <v>2893</v>
      </c>
      <c r="F12" s="27">
        <v>1809</v>
      </c>
      <c r="G12" s="27"/>
      <c r="H12" s="27">
        <v>40550</v>
      </c>
      <c r="I12" s="27">
        <v>6336</v>
      </c>
      <c r="J12" s="27"/>
      <c r="K12" s="27">
        <v>16379</v>
      </c>
      <c r="L12" s="27">
        <v>8685</v>
      </c>
      <c r="M12" s="27"/>
    </row>
    <row r="13" spans="1:13">
      <c r="A13" s="26">
        <v>44054</v>
      </c>
      <c r="B13" s="27">
        <v>13904</v>
      </c>
      <c r="C13" s="27">
        <v>5669</v>
      </c>
      <c r="D13" s="27"/>
      <c r="E13" s="27">
        <v>3414</v>
      </c>
      <c r="F13" s="27">
        <v>2056</v>
      </c>
      <c r="G13" s="27"/>
      <c r="H13" s="27">
        <v>62783</v>
      </c>
      <c r="I13" s="27">
        <v>5475</v>
      </c>
      <c r="J13" s="27"/>
      <c r="K13" s="27">
        <v>14319</v>
      </c>
      <c r="L13" s="27">
        <v>7751</v>
      </c>
      <c r="M13" s="27"/>
    </row>
    <row r="14" spans="1:13">
      <c r="A14" s="26">
        <v>44055</v>
      </c>
      <c r="B14" s="27">
        <v>13518</v>
      </c>
      <c r="C14" s="27">
        <v>5497</v>
      </c>
      <c r="D14" s="27"/>
      <c r="E14" s="27">
        <v>2736</v>
      </c>
      <c r="F14" s="27">
        <v>1326</v>
      </c>
      <c r="G14" s="27"/>
      <c r="H14" s="27">
        <v>65926</v>
      </c>
      <c r="I14" s="27">
        <v>5641</v>
      </c>
      <c r="J14" s="27"/>
      <c r="K14" s="27">
        <v>14384</v>
      </c>
      <c r="L14" s="27">
        <v>6852</v>
      </c>
      <c r="M14" s="27"/>
    </row>
    <row r="15" spans="1:13">
      <c r="A15" s="26">
        <v>44056</v>
      </c>
      <c r="B15" s="27">
        <v>12684</v>
      </c>
      <c r="C15" s="27">
        <v>4940</v>
      </c>
      <c r="D15" s="27"/>
      <c r="E15" s="27">
        <v>2903</v>
      </c>
      <c r="F15" s="27">
        <v>1415</v>
      </c>
      <c r="G15" s="27"/>
      <c r="H15" s="27">
        <v>54945</v>
      </c>
      <c r="I15" s="27">
        <v>5374</v>
      </c>
      <c r="J15" s="27"/>
      <c r="K15" s="27">
        <v>15090</v>
      </c>
      <c r="L15" s="27">
        <v>7032</v>
      </c>
      <c r="M15" s="27"/>
    </row>
    <row r="16" spans="1:13">
      <c r="A16" s="26">
        <v>44057</v>
      </c>
      <c r="B16" s="27">
        <v>12526</v>
      </c>
      <c r="C16" s="27">
        <v>4504</v>
      </c>
      <c r="D16" s="27">
        <v>2</v>
      </c>
      <c r="E16" s="27">
        <v>3088</v>
      </c>
      <c r="F16" s="27">
        <v>1605</v>
      </c>
      <c r="G16" s="27"/>
      <c r="H16" s="27">
        <v>44844</v>
      </c>
      <c r="I16" s="27">
        <v>5926</v>
      </c>
      <c r="J16" s="27"/>
      <c r="K16" s="27">
        <v>14475</v>
      </c>
      <c r="L16" s="27">
        <v>6830</v>
      </c>
      <c r="M16" s="27"/>
    </row>
    <row r="17" spans="1:13">
      <c r="A17" s="26">
        <v>44058</v>
      </c>
      <c r="B17" s="27">
        <v>4933</v>
      </c>
      <c r="C17" s="27">
        <v>2033</v>
      </c>
      <c r="D17" s="27"/>
      <c r="E17" s="27">
        <v>2614</v>
      </c>
      <c r="F17" s="27">
        <v>1409</v>
      </c>
      <c r="G17" s="27"/>
      <c r="H17" s="27">
        <v>14666</v>
      </c>
      <c r="I17" s="27">
        <v>4391</v>
      </c>
      <c r="J17" s="27"/>
      <c r="K17" s="27">
        <v>11328</v>
      </c>
      <c r="L17" s="27">
        <v>5813</v>
      </c>
      <c r="M17" s="27"/>
    </row>
    <row r="18" spans="1:13">
      <c r="A18" s="26">
        <v>44059</v>
      </c>
      <c r="B18" s="27">
        <v>2221</v>
      </c>
      <c r="C18" s="27">
        <v>825</v>
      </c>
      <c r="D18" s="27"/>
      <c r="E18" s="27">
        <v>2426</v>
      </c>
      <c r="F18" s="27">
        <v>1340</v>
      </c>
      <c r="G18" s="27"/>
      <c r="H18" s="27">
        <v>13601</v>
      </c>
      <c r="I18" s="27">
        <v>4665</v>
      </c>
      <c r="J18" s="27"/>
      <c r="K18" s="27">
        <v>11699</v>
      </c>
      <c r="L18" s="27">
        <v>6151</v>
      </c>
      <c r="M18" s="27"/>
    </row>
    <row r="19" spans="1:13">
      <c r="A19" s="26">
        <v>44060</v>
      </c>
      <c r="B19" s="27">
        <v>19257</v>
      </c>
      <c r="C19" s="27">
        <v>7911</v>
      </c>
      <c r="D19" s="27"/>
      <c r="E19" s="27">
        <v>3245</v>
      </c>
      <c r="F19" s="27">
        <v>1787</v>
      </c>
      <c r="G19" s="27"/>
      <c r="H19" s="27">
        <v>47700</v>
      </c>
      <c r="I19" s="27">
        <v>6971</v>
      </c>
      <c r="J19" s="27"/>
      <c r="K19" s="27">
        <v>17812</v>
      </c>
      <c r="L19" s="27">
        <v>9617</v>
      </c>
      <c r="M19" s="27"/>
    </row>
    <row r="20" spans="1:13">
      <c r="A20" s="26">
        <v>44061</v>
      </c>
      <c r="B20" s="27">
        <v>14695</v>
      </c>
      <c r="C20" s="27">
        <v>5616</v>
      </c>
      <c r="D20" s="27"/>
      <c r="E20" s="27">
        <v>2455</v>
      </c>
      <c r="F20" s="27">
        <v>1418</v>
      </c>
      <c r="G20" s="27"/>
      <c r="H20" s="27">
        <v>67905</v>
      </c>
      <c r="I20" s="27">
        <v>6373</v>
      </c>
      <c r="J20" s="27"/>
      <c r="K20" s="27">
        <v>16377</v>
      </c>
      <c r="L20" s="27">
        <v>8524</v>
      </c>
      <c r="M20" s="27"/>
    </row>
    <row r="21" spans="1:13">
      <c r="A21" s="26">
        <v>44062</v>
      </c>
      <c r="B21" s="27">
        <v>15545</v>
      </c>
      <c r="C21" s="27">
        <v>6073</v>
      </c>
      <c r="D21" s="27"/>
      <c r="E21" s="27">
        <v>2825</v>
      </c>
      <c r="F21" s="27">
        <v>1543</v>
      </c>
      <c r="G21" s="27"/>
      <c r="H21" s="27">
        <v>70268</v>
      </c>
      <c r="I21" s="27">
        <v>6180</v>
      </c>
      <c r="J21" s="27"/>
      <c r="K21" s="27">
        <v>18660</v>
      </c>
      <c r="L21" s="27">
        <v>9113</v>
      </c>
      <c r="M21" s="27"/>
    </row>
    <row r="22" spans="1:13">
      <c r="A22" s="26">
        <v>44063</v>
      </c>
      <c r="B22" s="27">
        <v>15154</v>
      </c>
      <c r="C22" s="27">
        <v>6060</v>
      </c>
      <c r="D22" s="27"/>
      <c r="E22" s="27">
        <v>2733</v>
      </c>
      <c r="F22" s="27">
        <v>1315</v>
      </c>
      <c r="G22" s="27"/>
      <c r="H22" s="27">
        <v>61500</v>
      </c>
      <c r="I22" s="27">
        <v>5934</v>
      </c>
      <c r="J22" s="27"/>
      <c r="K22" s="27">
        <v>18141</v>
      </c>
      <c r="L22" s="27">
        <v>8618</v>
      </c>
      <c r="M22" s="27"/>
    </row>
    <row r="23" spans="1:13">
      <c r="A23" s="26">
        <v>44064</v>
      </c>
      <c r="B23" s="27">
        <v>14711</v>
      </c>
      <c r="C23" s="27">
        <v>5722</v>
      </c>
      <c r="D23" s="27"/>
      <c r="E23" s="27">
        <v>3009</v>
      </c>
      <c r="F23" s="27">
        <v>1571</v>
      </c>
      <c r="G23" s="27"/>
      <c r="H23" s="27">
        <v>46016</v>
      </c>
      <c r="I23" s="27">
        <v>5690</v>
      </c>
      <c r="J23" s="27"/>
      <c r="K23" s="27">
        <v>15804</v>
      </c>
      <c r="L23" s="27">
        <v>7399</v>
      </c>
      <c r="M23" s="27"/>
    </row>
    <row r="24" spans="1:13">
      <c r="A24" s="26">
        <v>44065</v>
      </c>
      <c r="B24" s="27">
        <v>5800</v>
      </c>
      <c r="C24" s="27">
        <v>2229</v>
      </c>
      <c r="D24" s="27"/>
      <c r="E24" s="27">
        <v>2278</v>
      </c>
      <c r="F24" s="27">
        <v>1108</v>
      </c>
      <c r="G24" s="27"/>
      <c r="H24" s="27">
        <v>16093</v>
      </c>
      <c r="I24" s="27">
        <v>4692</v>
      </c>
      <c r="J24" s="27"/>
      <c r="K24" s="27">
        <v>12812</v>
      </c>
      <c r="L24" s="27">
        <v>6034</v>
      </c>
      <c r="M24" s="27"/>
    </row>
    <row r="25" spans="1:13">
      <c r="A25" s="26">
        <v>44066</v>
      </c>
      <c r="B25" s="27">
        <v>2158</v>
      </c>
      <c r="C25" s="27">
        <v>711</v>
      </c>
      <c r="D25" s="27"/>
      <c r="E25" s="27">
        <v>2762</v>
      </c>
      <c r="F25" s="27">
        <v>1355</v>
      </c>
      <c r="G25" s="27"/>
      <c r="H25" s="27">
        <v>13967</v>
      </c>
      <c r="I25" s="27">
        <v>4727</v>
      </c>
      <c r="J25" s="27"/>
      <c r="K25" s="27">
        <v>12042</v>
      </c>
      <c r="L25" s="27">
        <v>5898</v>
      </c>
      <c r="M25" s="27"/>
    </row>
    <row r="26" spans="1:13">
      <c r="A26" s="26">
        <v>44067</v>
      </c>
      <c r="B26" s="27">
        <v>20089</v>
      </c>
      <c r="C26" s="27">
        <v>8234</v>
      </c>
      <c r="D26" s="27"/>
      <c r="E26" s="27">
        <v>2453</v>
      </c>
      <c r="F26" s="27">
        <v>1385</v>
      </c>
      <c r="G26" s="27"/>
      <c r="H26" s="27">
        <v>49482</v>
      </c>
      <c r="I26" s="27">
        <v>6446</v>
      </c>
      <c r="J26" s="27"/>
      <c r="K26" s="27">
        <v>12502</v>
      </c>
      <c r="L26" s="27">
        <v>6270</v>
      </c>
      <c r="M26" s="27"/>
    </row>
    <row r="27" spans="1:13">
      <c r="A27" s="26">
        <v>44068</v>
      </c>
      <c r="B27" s="27">
        <v>15766</v>
      </c>
      <c r="C27" s="27">
        <v>5976</v>
      </c>
      <c r="D27" s="27"/>
      <c r="E27" s="27">
        <v>2581</v>
      </c>
      <c r="F27" s="27">
        <v>1639</v>
      </c>
      <c r="G27" s="27"/>
      <c r="H27" s="27">
        <v>72220</v>
      </c>
      <c r="I27" s="27">
        <v>7072</v>
      </c>
      <c r="J27" s="27"/>
      <c r="K27" s="27">
        <v>11648</v>
      </c>
      <c r="L27" s="27">
        <v>6612</v>
      </c>
      <c r="M27" s="27"/>
    </row>
    <row r="28" spans="1:13">
      <c r="A28" s="26">
        <v>44069</v>
      </c>
      <c r="B28" s="27">
        <v>14628</v>
      </c>
      <c r="C28" s="27">
        <v>6285</v>
      </c>
      <c r="D28" s="27"/>
      <c r="E28" s="27">
        <v>2904</v>
      </c>
      <c r="F28" s="27">
        <v>1660</v>
      </c>
      <c r="G28" s="27"/>
      <c r="H28" s="27">
        <v>74412</v>
      </c>
      <c r="I28" s="27">
        <v>7608</v>
      </c>
      <c r="J28" s="27"/>
      <c r="K28" s="27">
        <v>11080</v>
      </c>
      <c r="L28" s="27">
        <v>5732</v>
      </c>
      <c r="M28" s="27">
        <v>1</v>
      </c>
    </row>
    <row r="29" spans="1:13">
      <c r="A29" s="26">
        <v>44070</v>
      </c>
      <c r="B29" s="27">
        <v>14823</v>
      </c>
      <c r="C29" s="27">
        <v>6647</v>
      </c>
      <c r="D29" s="27"/>
      <c r="E29" s="27">
        <v>2800</v>
      </c>
      <c r="F29" s="27">
        <v>1386</v>
      </c>
      <c r="G29" s="27"/>
      <c r="H29" s="27">
        <v>65808</v>
      </c>
      <c r="I29" s="27">
        <v>7609</v>
      </c>
      <c r="J29" s="27"/>
      <c r="K29" s="27">
        <v>10393</v>
      </c>
      <c r="L29" s="27">
        <v>5334</v>
      </c>
      <c r="M29" s="27"/>
    </row>
    <row r="30" spans="1:13">
      <c r="A30" s="26">
        <v>44071</v>
      </c>
      <c r="B30" s="27">
        <v>13302</v>
      </c>
      <c r="C30" s="27">
        <v>5661</v>
      </c>
      <c r="D30" s="27"/>
      <c r="E30" s="27">
        <v>2725</v>
      </c>
      <c r="F30" s="27">
        <v>1787</v>
      </c>
      <c r="G30" s="27"/>
      <c r="H30" s="27">
        <v>51339</v>
      </c>
      <c r="I30" s="27">
        <v>8202</v>
      </c>
      <c r="J30" s="27"/>
      <c r="K30" s="27">
        <v>9285</v>
      </c>
      <c r="L30" s="27">
        <v>5246</v>
      </c>
      <c r="M30" s="27"/>
    </row>
    <row r="31" spans="1:13">
      <c r="A31" s="26">
        <v>44072</v>
      </c>
      <c r="B31" s="27">
        <v>3831</v>
      </c>
      <c r="C31" s="27">
        <v>1861</v>
      </c>
      <c r="D31" s="27"/>
      <c r="E31" s="27">
        <v>2432</v>
      </c>
      <c r="F31" s="27">
        <v>1738</v>
      </c>
      <c r="G31" s="27"/>
      <c r="H31" s="27">
        <v>19255</v>
      </c>
      <c r="I31" s="27">
        <v>7192</v>
      </c>
      <c r="J31" s="27"/>
      <c r="K31" s="27">
        <v>8756</v>
      </c>
      <c r="L31" s="27">
        <v>5861</v>
      </c>
      <c r="M31" s="27"/>
    </row>
    <row r="32" spans="1:13">
      <c r="A32" s="26">
        <v>44073</v>
      </c>
      <c r="B32" s="27">
        <v>957</v>
      </c>
      <c r="C32" s="27">
        <v>452</v>
      </c>
      <c r="D32" s="27"/>
      <c r="E32" s="27">
        <v>2323</v>
      </c>
      <c r="F32" s="27">
        <v>1609</v>
      </c>
      <c r="G32" s="27"/>
      <c r="H32" s="27">
        <v>16119</v>
      </c>
      <c r="I32" s="27">
        <v>7689</v>
      </c>
      <c r="J32" s="27"/>
      <c r="K32" s="27">
        <v>9674</v>
      </c>
      <c r="L32" s="27">
        <v>6695</v>
      </c>
      <c r="M32" s="27"/>
    </row>
    <row r="33" spans="1:13">
      <c r="A33" s="26">
        <v>44074</v>
      </c>
      <c r="B33" s="27">
        <v>2981</v>
      </c>
      <c r="C33" s="27">
        <v>1267</v>
      </c>
      <c r="D33" s="27"/>
      <c r="E33" s="27">
        <v>1874</v>
      </c>
      <c r="F33" s="27">
        <v>1430</v>
      </c>
      <c r="G33" s="27"/>
      <c r="H33" s="27">
        <v>30275</v>
      </c>
      <c r="I33" s="27">
        <v>9207</v>
      </c>
      <c r="J33" s="27"/>
      <c r="K33" s="27">
        <v>14196</v>
      </c>
      <c r="L33" s="27">
        <v>10696</v>
      </c>
      <c r="M33" s="27"/>
    </row>
    <row r="34" spans="1:13">
      <c r="A34" s="26">
        <v>44075</v>
      </c>
      <c r="B34" s="27">
        <v>18891</v>
      </c>
      <c r="C34" s="27">
        <v>9530</v>
      </c>
      <c r="D34" s="27"/>
      <c r="E34" s="27">
        <v>2059</v>
      </c>
      <c r="F34" s="27">
        <v>2095</v>
      </c>
      <c r="G34" s="27"/>
      <c r="H34" s="27">
        <v>77451</v>
      </c>
      <c r="I34" s="27">
        <v>13672</v>
      </c>
      <c r="J34" s="27">
        <v>1</v>
      </c>
      <c r="K34" s="27">
        <v>11227</v>
      </c>
      <c r="L34" s="27">
        <v>8906</v>
      </c>
      <c r="M34" s="27"/>
    </row>
    <row r="35" spans="1:13">
      <c r="A35" s="26">
        <v>44076</v>
      </c>
      <c r="B35" s="27">
        <v>14037</v>
      </c>
      <c r="C35" s="27">
        <v>7615</v>
      </c>
      <c r="D35" s="27"/>
      <c r="E35" s="27">
        <v>2074</v>
      </c>
      <c r="F35" s="27">
        <v>1964</v>
      </c>
      <c r="G35" s="27"/>
      <c r="H35" s="27">
        <v>90743</v>
      </c>
      <c r="I35" s="27">
        <v>13251</v>
      </c>
      <c r="J35" s="27"/>
      <c r="K35" s="27">
        <v>11856</v>
      </c>
      <c r="L35" s="27">
        <v>9758</v>
      </c>
      <c r="M35" s="27"/>
    </row>
    <row r="36" spans="1:13">
      <c r="A36" s="26">
        <v>44077</v>
      </c>
      <c r="B36" s="27">
        <v>15100</v>
      </c>
      <c r="C36" s="27">
        <v>9381</v>
      </c>
      <c r="D36" s="27"/>
      <c r="E36" s="27">
        <v>1872</v>
      </c>
      <c r="F36" s="27">
        <v>1616</v>
      </c>
      <c r="G36" s="27"/>
      <c r="H36" s="27">
        <v>78951</v>
      </c>
      <c r="I36" s="27">
        <v>13815</v>
      </c>
      <c r="J36" s="27"/>
      <c r="K36" s="27">
        <v>9834</v>
      </c>
      <c r="L36" s="27">
        <v>8302</v>
      </c>
      <c r="M36" s="27"/>
    </row>
    <row r="37" spans="1:13">
      <c r="A37" s="26">
        <v>44078</v>
      </c>
      <c r="B37" s="27">
        <v>13869</v>
      </c>
      <c r="C37" s="27">
        <v>8937</v>
      </c>
      <c r="D37" s="27"/>
      <c r="E37" s="27">
        <v>2046</v>
      </c>
      <c r="F37" s="27">
        <v>1918</v>
      </c>
      <c r="G37" s="27"/>
      <c r="H37" s="27">
        <v>66866</v>
      </c>
      <c r="I37" s="27">
        <v>14225</v>
      </c>
      <c r="J37" s="27"/>
      <c r="K37" s="27">
        <v>8408</v>
      </c>
      <c r="L37" s="27">
        <v>6722</v>
      </c>
      <c r="M37" s="27"/>
    </row>
    <row r="38" spans="1:13">
      <c r="A38" s="26">
        <v>44079</v>
      </c>
      <c r="B38" s="27">
        <v>5609</v>
      </c>
      <c r="C38" s="27">
        <v>4281</v>
      </c>
      <c r="D38" s="27"/>
      <c r="E38" s="27">
        <v>2132</v>
      </c>
      <c r="F38" s="27">
        <v>2295</v>
      </c>
      <c r="G38" s="27"/>
      <c r="H38" s="27">
        <v>26220</v>
      </c>
      <c r="I38" s="27">
        <v>15984</v>
      </c>
      <c r="J38" s="27"/>
      <c r="K38" s="27">
        <v>6496</v>
      </c>
      <c r="L38" s="27">
        <v>6961</v>
      </c>
      <c r="M38" s="27"/>
    </row>
    <row r="39" spans="1:13">
      <c r="A39" s="26">
        <v>44080</v>
      </c>
      <c r="B39" s="27">
        <v>2218</v>
      </c>
      <c r="C39" s="27">
        <v>1713</v>
      </c>
      <c r="D39" s="27"/>
      <c r="E39" s="27">
        <v>2033</v>
      </c>
      <c r="F39" s="27">
        <v>2423</v>
      </c>
      <c r="G39" s="27"/>
      <c r="H39" s="27">
        <v>20608</v>
      </c>
      <c r="I39" s="27">
        <v>15383</v>
      </c>
      <c r="J39" s="27"/>
      <c r="K39" s="27">
        <v>6366</v>
      </c>
      <c r="L39" s="27">
        <v>7769</v>
      </c>
      <c r="M39" s="27"/>
    </row>
    <row r="40" spans="1:13">
      <c r="A40" s="26">
        <v>44081</v>
      </c>
      <c r="B40" s="27">
        <v>20461</v>
      </c>
      <c r="C40" s="27">
        <v>19173</v>
      </c>
      <c r="D40" s="27">
        <v>1</v>
      </c>
      <c r="E40" s="27">
        <v>2490</v>
      </c>
      <c r="F40" s="27">
        <v>3492</v>
      </c>
      <c r="G40" s="27"/>
      <c r="H40" s="27">
        <v>64592</v>
      </c>
      <c r="I40" s="27">
        <v>23786</v>
      </c>
      <c r="J40" s="27"/>
      <c r="K40" s="27">
        <v>8705</v>
      </c>
      <c r="L40" s="27">
        <v>10842</v>
      </c>
      <c r="M40" s="27"/>
    </row>
    <row r="41" spans="1:13">
      <c r="A41" s="26">
        <v>44082</v>
      </c>
      <c r="B41" s="27">
        <v>16647</v>
      </c>
      <c r="C41" s="27">
        <v>16755</v>
      </c>
      <c r="D41" s="27"/>
      <c r="E41" s="27">
        <v>1977</v>
      </c>
      <c r="F41" s="27">
        <v>2932</v>
      </c>
      <c r="G41" s="27"/>
      <c r="H41" s="27">
        <v>94903</v>
      </c>
      <c r="I41" s="27">
        <v>21151</v>
      </c>
      <c r="J41" s="27"/>
      <c r="K41" s="27">
        <v>4759</v>
      </c>
      <c r="L41" s="27">
        <v>7211</v>
      </c>
      <c r="M41" s="27">
        <v>1</v>
      </c>
    </row>
    <row r="42" spans="1:13">
      <c r="A42" s="26">
        <v>44083</v>
      </c>
      <c r="B42" s="27">
        <v>15580</v>
      </c>
      <c r="C42" s="27">
        <v>18039</v>
      </c>
      <c r="D42" s="27"/>
      <c r="E42" s="27">
        <v>1396</v>
      </c>
      <c r="F42" s="27">
        <v>2781</v>
      </c>
      <c r="G42" s="27"/>
      <c r="H42" s="27">
        <v>94023</v>
      </c>
      <c r="I42" s="27">
        <v>23916</v>
      </c>
      <c r="J42" s="27">
        <v>1</v>
      </c>
      <c r="K42" s="27">
        <v>2946</v>
      </c>
      <c r="L42" s="27">
        <v>6084</v>
      </c>
      <c r="M42" s="27"/>
    </row>
    <row r="43" spans="1:13">
      <c r="A43" s="26">
        <v>44084</v>
      </c>
      <c r="B43" s="27">
        <v>14253</v>
      </c>
      <c r="C43" s="27">
        <v>19436</v>
      </c>
      <c r="D43" s="27">
        <v>1</v>
      </c>
      <c r="E43" s="27">
        <v>997</v>
      </c>
      <c r="F43" s="27">
        <v>2361</v>
      </c>
      <c r="G43" s="27"/>
      <c r="H43" s="27">
        <v>81013</v>
      </c>
      <c r="I43" s="27">
        <v>25691</v>
      </c>
      <c r="J43" s="27"/>
      <c r="K43" s="27">
        <v>2381</v>
      </c>
      <c r="L43" s="27">
        <v>6578</v>
      </c>
      <c r="M43" s="27"/>
    </row>
    <row r="44" spans="1:13">
      <c r="A44" s="26">
        <v>44085</v>
      </c>
      <c r="B44" s="27">
        <v>13112</v>
      </c>
      <c r="C44" s="27">
        <v>17259</v>
      </c>
      <c r="D44" s="27">
        <v>6</v>
      </c>
      <c r="E44" s="27">
        <v>555</v>
      </c>
      <c r="F44" s="27">
        <v>1627</v>
      </c>
      <c r="G44" s="27"/>
      <c r="H44" s="27">
        <v>73124</v>
      </c>
      <c r="I44" s="27">
        <v>24075</v>
      </c>
      <c r="J44" s="27"/>
      <c r="K44" s="27">
        <v>2023</v>
      </c>
      <c r="L44" s="27">
        <v>7082</v>
      </c>
      <c r="M44" s="27">
        <v>3</v>
      </c>
    </row>
    <row r="45" spans="1:13">
      <c r="A45" s="26">
        <v>44086</v>
      </c>
      <c r="B45" s="27">
        <v>3965</v>
      </c>
      <c r="C45" s="27">
        <v>5544</v>
      </c>
      <c r="D45" s="27">
        <v>15</v>
      </c>
      <c r="E45" s="27">
        <v>447</v>
      </c>
      <c r="F45" s="27">
        <v>1516</v>
      </c>
      <c r="G45" s="27"/>
      <c r="H45" s="27">
        <v>22318</v>
      </c>
      <c r="I45" s="27">
        <v>22113</v>
      </c>
      <c r="J45" s="27"/>
      <c r="K45" s="27">
        <v>1533</v>
      </c>
      <c r="L45" s="27">
        <v>6276</v>
      </c>
      <c r="M45" s="27"/>
    </row>
    <row r="46" spans="1:13">
      <c r="A46" s="26">
        <v>44087</v>
      </c>
      <c r="B46" s="27">
        <v>1443</v>
      </c>
      <c r="C46" s="27">
        <v>1587</v>
      </c>
      <c r="D46" s="27">
        <v>14</v>
      </c>
      <c r="E46" s="27">
        <v>398</v>
      </c>
      <c r="F46" s="27">
        <v>1894</v>
      </c>
      <c r="G46" s="27"/>
      <c r="H46" s="27">
        <v>13773</v>
      </c>
      <c r="I46" s="27">
        <v>17978</v>
      </c>
      <c r="J46" s="27"/>
      <c r="K46" s="27">
        <v>1389</v>
      </c>
      <c r="L46" s="27">
        <v>6319</v>
      </c>
      <c r="M46" s="27"/>
    </row>
    <row r="47" spans="1:13">
      <c r="A47" s="26">
        <v>44088</v>
      </c>
      <c r="B47" s="27">
        <v>10918</v>
      </c>
      <c r="C47" s="27">
        <v>21385</v>
      </c>
      <c r="D47" s="27">
        <v>7</v>
      </c>
      <c r="E47" s="27">
        <v>573</v>
      </c>
      <c r="F47" s="27">
        <v>2197</v>
      </c>
      <c r="G47" s="27"/>
      <c r="H47" s="27">
        <v>58689</v>
      </c>
      <c r="I47" s="27">
        <v>24537</v>
      </c>
      <c r="J47" s="27"/>
      <c r="K47" s="27">
        <v>2005</v>
      </c>
      <c r="L47" s="27">
        <v>9107</v>
      </c>
      <c r="M47" s="27"/>
    </row>
    <row r="48" spans="1:13">
      <c r="A48" s="26">
        <v>44089</v>
      </c>
      <c r="B48" s="27">
        <v>10462</v>
      </c>
      <c r="C48" s="27">
        <v>16097</v>
      </c>
      <c r="D48" s="27">
        <v>4</v>
      </c>
      <c r="E48" s="27">
        <v>425</v>
      </c>
      <c r="F48" s="27">
        <v>2281</v>
      </c>
      <c r="G48" s="27"/>
      <c r="H48" s="27">
        <v>92359</v>
      </c>
      <c r="I48" s="27">
        <v>31152</v>
      </c>
      <c r="J48" s="27"/>
      <c r="K48" s="27">
        <v>1779</v>
      </c>
      <c r="L48" s="27">
        <v>9063</v>
      </c>
      <c r="M48" s="27"/>
    </row>
    <row r="49" spans="1:13">
      <c r="A49" s="26">
        <v>44090</v>
      </c>
      <c r="B49" s="27">
        <v>10285</v>
      </c>
      <c r="C49" s="27">
        <v>15225</v>
      </c>
      <c r="D49" s="27">
        <v>3</v>
      </c>
      <c r="E49" s="27">
        <v>590</v>
      </c>
      <c r="F49" s="27">
        <v>3766</v>
      </c>
      <c r="G49" s="27"/>
      <c r="H49" s="27">
        <v>88118</v>
      </c>
      <c r="I49" s="27">
        <v>31538</v>
      </c>
      <c r="J49" s="27"/>
      <c r="K49" s="27">
        <v>1389</v>
      </c>
      <c r="L49" s="27">
        <v>8159</v>
      </c>
      <c r="M49" s="27"/>
    </row>
    <row r="50" spans="1:13">
      <c r="A50" s="26">
        <v>44091</v>
      </c>
      <c r="B50" s="27">
        <v>7672</v>
      </c>
      <c r="C50" s="27">
        <v>13959</v>
      </c>
      <c r="D50" s="27">
        <v>1</v>
      </c>
      <c r="E50" s="27">
        <v>457</v>
      </c>
      <c r="F50" s="27">
        <v>2516</v>
      </c>
      <c r="G50" s="27"/>
      <c r="H50" s="27">
        <v>56643</v>
      </c>
      <c r="I50" s="27">
        <v>30314</v>
      </c>
      <c r="J50" s="27"/>
      <c r="K50" s="27">
        <v>1341</v>
      </c>
      <c r="L50" s="27">
        <v>8218</v>
      </c>
      <c r="M50" s="27"/>
    </row>
    <row r="51" spans="1:13">
      <c r="A51" s="26">
        <v>44092</v>
      </c>
      <c r="B51" s="27">
        <v>5884</v>
      </c>
      <c r="C51" s="27">
        <v>11583</v>
      </c>
      <c r="D51" s="27">
        <v>4</v>
      </c>
      <c r="E51" s="27">
        <v>359</v>
      </c>
      <c r="F51" s="27">
        <v>2522</v>
      </c>
      <c r="G51" s="27"/>
      <c r="H51" s="27">
        <v>43468</v>
      </c>
      <c r="I51" s="27">
        <v>32514</v>
      </c>
      <c r="J51" s="27">
        <v>1</v>
      </c>
      <c r="K51" s="27">
        <v>1298</v>
      </c>
      <c r="L51" s="27">
        <v>8041</v>
      </c>
      <c r="M51" s="27"/>
    </row>
    <row r="52" spans="1:13">
      <c r="A52" s="26">
        <v>44093</v>
      </c>
      <c r="B52" s="27">
        <v>1345</v>
      </c>
      <c r="C52" s="27">
        <v>3308</v>
      </c>
      <c r="D52" s="27">
        <v>3</v>
      </c>
      <c r="E52" s="27">
        <v>199</v>
      </c>
      <c r="F52" s="27">
        <v>1237</v>
      </c>
      <c r="G52" s="27"/>
      <c r="H52" s="27">
        <v>14201</v>
      </c>
      <c r="I52" s="27">
        <v>24094</v>
      </c>
      <c r="J52" s="27"/>
      <c r="K52" s="27">
        <v>1009</v>
      </c>
      <c r="L52" s="27">
        <v>5651</v>
      </c>
      <c r="M52" s="27"/>
    </row>
    <row r="53" spans="1:13">
      <c r="A53" s="26">
        <v>44094</v>
      </c>
      <c r="B53" s="27">
        <v>116</v>
      </c>
      <c r="C53" s="27">
        <v>144</v>
      </c>
      <c r="D53" s="27"/>
      <c r="E53" s="27">
        <v>339</v>
      </c>
      <c r="F53" s="27">
        <v>1737</v>
      </c>
      <c r="G53" s="27"/>
      <c r="H53" s="27">
        <v>4372</v>
      </c>
      <c r="I53" s="27">
        <v>17984</v>
      </c>
      <c r="J53" s="27"/>
      <c r="K53" s="27">
        <v>1190</v>
      </c>
      <c r="L53" s="27">
        <v>6477</v>
      </c>
      <c r="M53" s="27"/>
    </row>
    <row r="54" spans="1:13">
      <c r="A54" s="26">
        <v>44095</v>
      </c>
      <c r="B54" s="27">
        <v>33</v>
      </c>
      <c r="C54" s="27">
        <v>42</v>
      </c>
      <c r="D54" s="27"/>
      <c r="E54" s="27">
        <v>103</v>
      </c>
      <c r="F54" s="27">
        <v>684</v>
      </c>
      <c r="G54" s="27"/>
      <c r="H54" s="27">
        <v>973</v>
      </c>
      <c r="I54" s="27">
        <v>3402</v>
      </c>
      <c r="J54" s="27"/>
      <c r="K54" s="27">
        <v>331</v>
      </c>
      <c r="L54" s="27">
        <v>1658</v>
      </c>
      <c r="M54" s="27"/>
    </row>
    <row r="55" spans="1:13">
      <c r="A55" s="26">
        <v>44096</v>
      </c>
      <c r="B55" s="27"/>
      <c r="C55" s="27">
        <v>4</v>
      </c>
      <c r="D55" s="27"/>
      <c r="E55" s="27"/>
      <c r="F55" s="27"/>
      <c r="G55" s="27"/>
      <c r="H55" s="27">
        <v>2</v>
      </c>
      <c r="I55" s="27">
        <v>2</v>
      </c>
      <c r="J55" s="27"/>
      <c r="K55" s="27"/>
      <c r="L55" s="27"/>
      <c r="M55" s="27"/>
    </row>
  </sheetData>
  <mergeCells count="4">
    <mergeCell ref="B1:D1"/>
    <mergeCell ref="E1:G1"/>
    <mergeCell ref="H1:J1"/>
    <mergeCell ref="K1:M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91"/>
  <sheetViews>
    <sheetView tabSelected="1" zoomScale="70" zoomScaleNormal="70" workbookViewId="0">
      <selection activeCell="A44" sqref="A44"/>
    </sheetView>
  </sheetViews>
  <sheetFormatPr defaultRowHeight="13.8"/>
  <cols>
    <col min="1" max="1" width="100" bestFit="1" customWidth="1"/>
    <col min="2" max="2" width="15.59765625" style="31" customWidth="1"/>
    <col min="3" max="3" width="14.796875" customWidth="1"/>
    <col min="4" max="4" width="10" customWidth="1"/>
    <col min="5" max="8" width="10" bestFit="1" customWidth="1"/>
    <col min="9" max="30" width="10" hidden="1" customWidth="1"/>
  </cols>
  <sheetData>
    <row r="2" spans="1:30">
      <c r="A2" t="s">
        <v>329</v>
      </c>
    </row>
    <row r="3" spans="1:30">
      <c r="A3" t="s">
        <v>330</v>
      </c>
    </row>
    <row r="4" spans="1:30" ht="14.4">
      <c r="B4" s="33" t="s">
        <v>331</v>
      </c>
    </row>
    <row r="5" spans="1:30">
      <c r="A5" s="102" t="s">
        <v>280</v>
      </c>
      <c r="B5" s="136" t="s">
        <v>101</v>
      </c>
      <c r="C5" s="110">
        <v>44095</v>
      </c>
      <c r="D5" s="110">
        <v>44102</v>
      </c>
      <c r="E5" s="110">
        <v>44109</v>
      </c>
      <c r="F5" s="110">
        <v>44116</v>
      </c>
      <c r="G5" s="110">
        <v>44123</v>
      </c>
      <c r="H5" s="110">
        <v>44130</v>
      </c>
      <c r="I5" s="110">
        <v>44137</v>
      </c>
      <c r="J5" s="110">
        <v>44144</v>
      </c>
      <c r="K5" s="110">
        <v>44151</v>
      </c>
      <c r="L5" s="110">
        <v>44158</v>
      </c>
      <c r="M5" s="110">
        <v>44165</v>
      </c>
      <c r="N5" s="110">
        <v>44172</v>
      </c>
      <c r="O5" s="110">
        <v>44179</v>
      </c>
      <c r="P5" s="110">
        <v>44186</v>
      </c>
      <c r="Q5" s="110">
        <v>44193</v>
      </c>
      <c r="R5" s="110">
        <v>44200</v>
      </c>
      <c r="S5" s="110">
        <v>44207</v>
      </c>
      <c r="T5" s="110">
        <v>44214</v>
      </c>
      <c r="U5" s="110">
        <v>44221</v>
      </c>
      <c r="V5" s="110">
        <v>44228</v>
      </c>
      <c r="W5" s="110">
        <v>44235</v>
      </c>
      <c r="X5" s="110">
        <v>44242</v>
      </c>
      <c r="Y5" s="110">
        <v>44249</v>
      </c>
      <c r="Z5" s="110">
        <v>44256</v>
      </c>
      <c r="AA5" s="110">
        <v>44263</v>
      </c>
      <c r="AB5" s="110">
        <v>44270</v>
      </c>
      <c r="AC5" s="110">
        <v>44277</v>
      </c>
      <c r="AD5" s="110">
        <v>44284</v>
      </c>
    </row>
    <row r="6" spans="1:30">
      <c r="A6" s="31" t="s">
        <v>281</v>
      </c>
      <c r="C6" s="2">
        <v>319.28571428699968</v>
      </c>
      <c r="D6" s="2">
        <v>349.85714286185669</v>
      </c>
      <c r="E6" s="2">
        <v>366.42857143571393</v>
      </c>
      <c r="F6" s="2">
        <v>378.14285715228544</v>
      </c>
      <c r="G6" s="2">
        <v>386.85714286771383</v>
      </c>
      <c r="H6" s="2">
        <v>390.42857143999936</v>
      </c>
      <c r="I6" s="2">
        <v>389.85714286771383</v>
      </c>
      <c r="J6" s="2">
        <v>438.28571429828503</v>
      </c>
      <c r="K6" s="2">
        <v>575.42857144614231</v>
      </c>
      <c r="L6" s="2">
        <v>761.71428573457035</v>
      </c>
      <c r="M6" s="2">
        <v>995.8571428804272</v>
      </c>
      <c r="N6" s="2">
        <v>1272.0000000278544</v>
      </c>
      <c r="O6" s="2">
        <v>1572.857142894283</v>
      </c>
      <c r="P6" s="2">
        <v>1879.5714286214259</v>
      </c>
      <c r="Q6" s="2">
        <v>2174.428571499282</v>
      </c>
      <c r="R6" s="2"/>
      <c r="S6" s="2"/>
      <c r="T6" s="2"/>
      <c r="U6" s="2"/>
      <c r="V6" s="2"/>
      <c r="W6" s="2"/>
      <c r="X6" s="2"/>
      <c r="Y6" s="2"/>
      <c r="Z6" s="2"/>
      <c r="AA6" s="2"/>
      <c r="AB6" s="2"/>
      <c r="AC6" s="2"/>
      <c r="AD6" s="2"/>
    </row>
    <row r="7" spans="1:30">
      <c r="A7" s="32" t="s">
        <v>282</v>
      </c>
      <c r="B7" s="31" t="s">
        <v>118</v>
      </c>
      <c r="C7" s="2">
        <v>145.99999996528553</v>
      </c>
      <c r="D7" s="2">
        <v>145.99999996528553</v>
      </c>
      <c r="E7" s="2">
        <v>145.99999996528553</v>
      </c>
      <c r="F7" s="2">
        <v>145.99999996528553</v>
      </c>
      <c r="G7" s="2">
        <v>145.99999996528553</v>
      </c>
      <c r="H7" s="2">
        <v>145.99999996528553</v>
      </c>
      <c r="I7" s="2">
        <v>145.99999996528553</v>
      </c>
      <c r="J7" s="2">
        <v>145.99999996528553</v>
      </c>
      <c r="K7" s="2">
        <v>145.99999996528553</v>
      </c>
      <c r="L7" s="2">
        <v>145.99999996528553</v>
      </c>
      <c r="M7" s="2">
        <v>145.99999996528553</v>
      </c>
      <c r="N7" s="2">
        <v>145.99999996528553</v>
      </c>
      <c r="O7" s="2">
        <v>145.99999996528553</v>
      </c>
      <c r="P7" s="2">
        <v>145.99999996528553</v>
      </c>
      <c r="Q7" s="2">
        <v>145.99999996528553</v>
      </c>
      <c r="R7" s="2"/>
      <c r="S7" s="2"/>
      <c r="T7" s="2"/>
      <c r="U7" s="2"/>
      <c r="V7" s="2"/>
      <c r="W7" s="2"/>
      <c r="X7" s="2"/>
      <c r="Y7" s="2"/>
      <c r="Z7" s="2"/>
      <c r="AA7" s="2"/>
      <c r="AB7" s="2"/>
      <c r="AC7" s="2"/>
      <c r="AD7" s="2"/>
    </row>
    <row r="8" spans="1:30">
      <c r="A8" s="32" t="s">
        <v>283</v>
      </c>
      <c r="B8" s="31" t="s">
        <v>118</v>
      </c>
      <c r="C8" s="2">
        <v>173.28571432171412</v>
      </c>
      <c r="D8" s="2">
        <v>203.85714289657116</v>
      </c>
      <c r="E8" s="2">
        <v>220.42857147042844</v>
      </c>
      <c r="F8" s="2">
        <v>232.14285718699992</v>
      </c>
      <c r="G8" s="2">
        <v>240.85714290242828</v>
      </c>
      <c r="H8" s="2">
        <v>244.42857147471386</v>
      </c>
      <c r="I8" s="2">
        <v>243.85714290242834</v>
      </c>
      <c r="J8" s="2">
        <v>292.28571433299953</v>
      </c>
      <c r="K8" s="2">
        <v>429.42857148085682</v>
      </c>
      <c r="L8" s="2">
        <v>615.71428576928486</v>
      </c>
      <c r="M8" s="2">
        <v>849.85714291514171</v>
      </c>
      <c r="N8" s="2">
        <v>1126.0000000625689</v>
      </c>
      <c r="O8" s="2">
        <v>1426.8571429289975</v>
      </c>
      <c r="P8" s="2">
        <v>1733.5714286561404</v>
      </c>
      <c r="Q8" s="2">
        <v>2028.4285715339965</v>
      </c>
      <c r="R8" s="2"/>
      <c r="S8" s="2"/>
      <c r="T8" s="2"/>
      <c r="U8" s="2"/>
      <c r="V8" s="2"/>
      <c r="W8" s="2"/>
      <c r="X8" s="2"/>
      <c r="Y8" s="2"/>
      <c r="Z8" s="2"/>
      <c r="AA8" s="2"/>
      <c r="AB8" s="2"/>
      <c r="AC8" s="2"/>
      <c r="AD8" s="2"/>
    </row>
    <row r="9" spans="1:30">
      <c r="A9" s="31" t="s">
        <v>284</v>
      </c>
      <c r="C9" s="2">
        <v>54706.051859999905</v>
      </c>
      <c r="D9" s="2">
        <v>68280.314710000006</v>
      </c>
      <c r="E9" s="2">
        <v>80945.536840000001</v>
      </c>
      <c r="F9" s="2">
        <v>84000.353270000007</v>
      </c>
      <c r="G9" s="2">
        <v>80318.219700000001</v>
      </c>
      <c r="H9" s="2">
        <v>78671.588270000007</v>
      </c>
      <c r="I9" s="2">
        <v>76078.356090000001</v>
      </c>
      <c r="J9" s="2">
        <v>79113.678799999907</v>
      </c>
      <c r="K9" s="2">
        <v>87898.730770000009</v>
      </c>
      <c r="L9" s="2">
        <v>99953.945569999996</v>
      </c>
      <c r="M9" s="2">
        <v>120110.3667999999</v>
      </c>
      <c r="N9" s="2">
        <v>152173.89939999988</v>
      </c>
      <c r="O9" s="2">
        <v>226370.36419999989</v>
      </c>
      <c r="P9" s="2">
        <v>261076.15330000001</v>
      </c>
      <c r="Q9" s="2">
        <v>255371.4645</v>
      </c>
      <c r="R9" s="2">
        <v>385004.03149999899</v>
      </c>
      <c r="S9" s="2">
        <v>598183.92209999997</v>
      </c>
      <c r="T9" s="2">
        <v>657165.21640000003</v>
      </c>
      <c r="U9" s="2">
        <v>620646.97710000002</v>
      </c>
      <c r="V9" s="2">
        <v>546060.17139999999</v>
      </c>
      <c r="W9" s="2">
        <v>439820.64639999997</v>
      </c>
      <c r="X9" s="2">
        <v>369232.40359999996</v>
      </c>
      <c r="Y9" s="2">
        <v>354733.5515</v>
      </c>
      <c r="Z9" s="2"/>
      <c r="AA9" s="2"/>
      <c r="AB9" s="2"/>
      <c r="AC9" s="2"/>
      <c r="AD9" s="2"/>
    </row>
    <row r="10" spans="1:30">
      <c r="A10" s="32" t="s">
        <v>285</v>
      </c>
      <c r="B10" s="32"/>
      <c r="C10" s="2">
        <v>33060.216370000002</v>
      </c>
      <c r="D10" s="2">
        <v>38957.091370000002</v>
      </c>
      <c r="E10" s="2">
        <v>42144.591370000002</v>
      </c>
      <c r="F10" s="2">
        <v>45013.341370000002</v>
      </c>
      <c r="G10" s="2">
        <v>43260.216370000002</v>
      </c>
      <c r="H10" s="2">
        <v>42144.591370000002</v>
      </c>
      <c r="I10" s="2">
        <v>51388.341370000002</v>
      </c>
      <c r="J10" s="2">
        <v>53778.966370000002</v>
      </c>
      <c r="K10" s="2">
        <v>57922.716370000002</v>
      </c>
      <c r="L10" s="2">
        <v>67007.091369999995</v>
      </c>
      <c r="M10" s="2">
        <v>76888.341369999995</v>
      </c>
      <c r="N10" s="2">
        <v>82785.216369999995</v>
      </c>
      <c r="O10" s="2">
        <v>83263.341369999995</v>
      </c>
      <c r="P10" s="2">
        <v>64138.341370000002</v>
      </c>
      <c r="Q10" s="2">
        <v>49794.591370000002</v>
      </c>
      <c r="R10" s="2">
        <v>74019.591369999995</v>
      </c>
      <c r="S10" s="2">
        <v>95375.841369999995</v>
      </c>
      <c r="T10" s="2">
        <v>83741.466369999995</v>
      </c>
      <c r="U10" s="2">
        <v>76410.216369999995</v>
      </c>
      <c r="V10" s="2">
        <v>88363.341369999995</v>
      </c>
      <c r="W10" s="2">
        <v>107010.2164</v>
      </c>
      <c r="X10" s="2">
        <v>119441.4664</v>
      </c>
      <c r="Y10" s="2">
        <v>109560.2164</v>
      </c>
      <c r="Z10" s="2"/>
      <c r="AA10" s="2"/>
      <c r="AB10" s="2"/>
      <c r="AC10" s="2"/>
      <c r="AD10" s="2"/>
    </row>
    <row r="11" spans="1:30">
      <c r="A11" s="32" t="s">
        <v>286</v>
      </c>
      <c r="B11" s="32"/>
      <c r="C11" s="2">
        <v>9562.5</v>
      </c>
      <c r="D11" s="2">
        <v>13307.8125</v>
      </c>
      <c r="E11" s="2">
        <v>18009.375</v>
      </c>
      <c r="F11" s="2">
        <v>18089.0625</v>
      </c>
      <c r="G11" s="2">
        <v>17132.8125</v>
      </c>
      <c r="H11" s="2">
        <v>16893.75</v>
      </c>
      <c r="I11" s="2">
        <v>10757.8125</v>
      </c>
      <c r="J11" s="2">
        <v>10200</v>
      </c>
      <c r="K11" s="2">
        <v>11554.6875</v>
      </c>
      <c r="L11" s="2">
        <v>11873.4375</v>
      </c>
      <c r="M11" s="2">
        <v>15698.4375</v>
      </c>
      <c r="N11" s="2">
        <v>27412.500029999999</v>
      </c>
      <c r="O11" s="2">
        <v>62953.125029999901</v>
      </c>
      <c r="P11" s="2">
        <v>88692.187529999996</v>
      </c>
      <c r="Q11" s="2">
        <v>92039.062529999996</v>
      </c>
      <c r="R11" s="2">
        <v>143995.31253</v>
      </c>
      <c r="S11" s="2">
        <v>239381.25003</v>
      </c>
      <c r="T11" s="2">
        <v>274364.06253</v>
      </c>
      <c r="U11" s="2">
        <v>259621.87503</v>
      </c>
      <c r="V11" s="2">
        <v>216351.56253</v>
      </c>
      <c r="W11" s="2">
        <v>154035.9375</v>
      </c>
      <c r="X11" s="2">
        <v>112757.8125</v>
      </c>
      <c r="Y11" s="2">
        <v>110765.625</v>
      </c>
      <c r="Z11" s="2"/>
      <c r="AA11" s="2"/>
      <c r="AB11" s="2"/>
      <c r="AC11" s="2"/>
      <c r="AD11" s="2"/>
    </row>
    <row r="12" spans="1:30">
      <c r="A12" s="32" t="s">
        <v>287</v>
      </c>
      <c r="B12" s="32"/>
      <c r="C12" s="2">
        <v>12083.335489999899</v>
      </c>
      <c r="D12" s="2">
        <v>16015.41084</v>
      </c>
      <c r="E12" s="2">
        <v>20791.570469999999</v>
      </c>
      <c r="F12" s="2">
        <v>20897.949400000001</v>
      </c>
      <c r="G12" s="2">
        <v>19925.19083</v>
      </c>
      <c r="H12" s="2">
        <v>19633.246899999998</v>
      </c>
      <c r="I12" s="2">
        <v>13932.202219999999</v>
      </c>
      <c r="J12" s="2">
        <v>15134.7124299999</v>
      </c>
      <c r="K12" s="2">
        <v>18421.3269</v>
      </c>
      <c r="L12" s="2">
        <v>21073.416700000002</v>
      </c>
      <c r="M12" s="2">
        <v>27523.5879299999</v>
      </c>
      <c r="N12" s="2">
        <v>41976.182999999903</v>
      </c>
      <c r="O12" s="2">
        <v>80153.897800000006</v>
      </c>
      <c r="P12" s="2">
        <v>108245.6244</v>
      </c>
      <c r="Q12" s="2">
        <v>113537.8106</v>
      </c>
      <c r="R12" s="2">
        <v>166989.12759999899</v>
      </c>
      <c r="S12" s="2">
        <v>263426.83069999999</v>
      </c>
      <c r="T12" s="2">
        <v>299059.6875</v>
      </c>
      <c r="U12" s="2">
        <v>284614.88569999998</v>
      </c>
      <c r="V12" s="2">
        <v>241345.26749999999</v>
      </c>
      <c r="W12" s="2">
        <v>178774.49249999999</v>
      </c>
      <c r="X12" s="2">
        <v>137033.12469999999</v>
      </c>
      <c r="Y12" s="2">
        <v>134407.7101</v>
      </c>
      <c r="Z12" s="2"/>
      <c r="AA12" s="2"/>
      <c r="AB12" s="2"/>
      <c r="AC12" s="2"/>
      <c r="AD12" s="2"/>
    </row>
    <row r="13" spans="1:30">
      <c r="A13" s="31" t="s">
        <v>288</v>
      </c>
      <c r="C13" s="2">
        <v>3431592.8090134063</v>
      </c>
      <c r="D13" s="2">
        <v>3431592.8090134063</v>
      </c>
      <c r="E13" s="2">
        <v>3431592.8090134063</v>
      </c>
      <c r="F13" s="2">
        <v>3431592.8090134063</v>
      </c>
      <c r="G13" s="2">
        <v>3431592.8090134063</v>
      </c>
      <c r="H13" s="2">
        <v>3431592.8090134063</v>
      </c>
      <c r="I13" s="2">
        <v>3431592.8090134063</v>
      </c>
      <c r="J13" s="2">
        <v>3431592.8090134063</v>
      </c>
      <c r="K13" s="2">
        <v>3431592.8090134063</v>
      </c>
      <c r="L13" s="2">
        <v>3431592.8090134063</v>
      </c>
      <c r="M13" s="2">
        <v>3431592.8090134063</v>
      </c>
      <c r="N13" s="2">
        <v>3431592.8090134063</v>
      </c>
      <c r="O13" s="2">
        <v>3431592.8090134063</v>
      </c>
      <c r="P13" s="2">
        <v>3431592.8090134063</v>
      </c>
      <c r="Q13" s="2">
        <v>3431592.8090134063</v>
      </c>
      <c r="R13" s="2">
        <v>3431592.8090134063</v>
      </c>
      <c r="S13" s="2">
        <v>3431592.8090134063</v>
      </c>
      <c r="T13" s="2">
        <v>3431592.8090134063</v>
      </c>
      <c r="U13" s="2">
        <v>3431592.8090134063</v>
      </c>
      <c r="V13" s="2">
        <v>3431592.8090134063</v>
      </c>
      <c r="W13" s="2">
        <v>3431592.8090134063</v>
      </c>
      <c r="X13" s="2">
        <v>3431592.8090134063</v>
      </c>
      <c r="Y13" s="2">
        <v>3431592.8090134063</v>
      </c>
      <c r="Z13" s="2">
        <v>3431592.8090134063</v>
      </c>
      <c r="AA13" s="2">
        <v>3431592.8090134063</v>
      </c>
      <c r="AB13" s="2">
        <v>3431592.8090134063</v>
      </c>
      <c r="AC13" s="2">
        <v>3431592.8090134063</v>
      </c>
      <c r="AD13" s="2">
        <v>3431592.8090134063</v>
      </c>
    </row>
    <row r="14" spans="1:30">
      <c r="A14" s="32" t="s">
        <v>289</v>
      </c>
      <c r="B14" s="31" t="s">
        <v>120</v>
      </c>
      <c r="C14" s="2">
        <v>328864.26967113541</v>
      </c>
      <c r="D14" s="2">
        <v>328864.26967113541</v>
      </c>
      <c r="E14" s="2">
        <v>328864.26967113541</v>
      </c>
      <c r="F14" s="2">
        <v>328864.26967113541</v>
      </c>
      <c r="G14" s="2">
        <v>328864.26967113541</v>
      </c>
      <c r="H14" s="2">
        <v>328864.26967113541</v>
      </c>
      <c r="I14" s="2">
        <v>328864.26967113541</v>
      </c>
      <c r="J14" s="2">
        <v>328864.26967113541</v>
      </c>
      <c r="K14" s="2">
        <v>328864.26967113541</v>
      </c>
      <c r="L14" s="2">
        <v>328864.26967113541</v>
      </c>
      <c r="M14" s="2">
        <v>328864.26967113541</v>
      </c>
      <c r="N14" s="2">
        <v>328864.26967113541</v>
      </c>
      <c r="O14" s="2">
        <v>328864.26967113541</v>
      </c>
      <c r="P14" s="2">
        <v>328864.26967113541</v>
      </c>
      <c r="Q14" s="2">
        <v>328864.26967113541</v>
      </c>
      <c r="R14" s="2">
        <v>328864.26967113541</v>
      </c>
      <c r="S14" s="2">
        <v>328864.26967113541</v>
      </c>
      <c r="T14" s="2">
        <v>328864.26967113541</v>
      </c>
      <c r="U14" s="2">
        <v>328864.26967113541</v>
      </c>
      <c r="V14" s="2">
        <v>328864.26967113541</v>
      </c>
      <c r="W14" s="2">
        <v>328864.26967113541</v>
      </c>
      <c r="X14" s="2">
        <v>328864.26967113541</v>
      </c>
      <c r="Y14" s="2">
        <v>328864.26967113541</v>
      </c>
      <c r="Z14" s="2">
        <v>328864.26967113541</v>
      </c>
      <c r="AA14" s="2">
        <v>328864.26967113541</v>
      </c>
      <c r="AB14" s="2">
        <v>328864.26967113541</v>
      </c>
      <c r="AC14" s="2">
        <v>328864.26967113541</v>
      </c>
      <c r="AD14" s="2">
        <v>328864.26967113541</v>
      </c>
    </row>
    <row r="15" spans="1:30">
      <c r="A15" s="32" t="s">
        <v>290</v>
      </c>
      <c r="B15" s="30" t="s">
        <v>119</v>
      </c>
      <c r="C15" s="2">
        <v>680000</v>
      </c>
      <c r="D15" s="2">
        <v>680000</v>
      </c>
      <c r="E15" s="2">
        <v>680000</v>
      </c>
      <c r="F15" s="2">
        <v>680000</v>
      </c>
      <c r="G15" s="2">
        <v>680000</v>
      </c>
      <c r="H15" s="2">
        <v>680000</v>
      </c>
      <c r="I15" s="2">
        <v>680000</v>
      </c>
      <c r="J15" s="2">
        <v>680000</v>
      </c>
      <c r="K15" s="2">
        <v>680000</v>
      </c>
      <c r="L15" s="2">
        <v>680000</v>
      </c>
      <c r="M15" s="2">
        <v>680000</v>
      </c>
      <c r="N15" s="2">
        <v>680000</v>
      </c>
      <c r="O15" s="2">
        <v>680000</v>
      </c>
      <c r="P15" s="2">
        <v>680000</v>
      </c>
      <c r="Q15" s="2">
        <v>680000</v>
      </c>
      <c r="R15" s="2">
        <v>680000</v>
      </c>
      <c r="S15" s="2">
        <v>680000</v>
      </c>
      <c r="T15" s="2">
        <v>680000</v>
      </c>
      <c r="U15" s="2">
        <v>680000</v>
      </c>
      <c r="V15" s="2">
        <v>680000</v>
      </c>
      <c r="W15" s="2">
        <v>680000</v>
      </c>
      <c r="X15" s="2">
        <v>680000</v>
      </c>
      <c r="Y15" s="2">
        <v>680000</v>
      </c>
      <c r="Z15" s="2">
        <v>680000</v>
      </c>
      <c r="AA15" s="2">
        <v>680000</v>
      </c>
      <c r="AB15" s="2">
        <v>680000</v>
      </c>
      <c r="AC15" s="2">
        <v>680000</v>
      </c>
      <c r="AD15" s="2">
        <v>680000</v>
      </c>
    </row>
    <row r="16" spans="1:30">
      <c r="A16" s="32" t="s">
        <v>332</v>
      </c>
      <c r="B16" s="32"/>
      <c r="C16" s="2">
        <v>52000</v>
      </c>
      <c r="D16" s="2">
        <v>52000</v>
      </c>
      <c r="E16" s="2">
        <v>52000</v>
      </c>
      <c r="F16" s="2">
        <v>52000</v>
      </c>
      <c r="G16" s="2">
        <v>52000</v>
      </c>
      <c r="H16" s="2">
        <v>52000</v>
      </c>
      <c r="I16" s="2">
        <v>52000</v>
      </c>
      <c r="J16" s="2">
        <v>52000</v>
      </c>
      <c r="K16" s="2">
        <v>52000</v>
      </c>
      <c r="L16" s="2">
        <v>52000</v>
      </c>
      <c r="M16" s="2">
        <v>52000</v>
      </c>
      <c r="N16" s="2">
        <v>52000</v>
      </c>
      <c r="O16" s="2">
        <v>52000</v>
      </c>
      <c r="P16" s="2">
        <v>52000</v>
      </c>
      <c r="Q16" s="2">
        <v>52000</v>
      </c>
      <c r="R16" s="2">
        <v>52000</v>
      </c>
      <c r="S16" s="2">
        <v>52000</v>
      </c>
      <c r="T16" s="2">
        <v>52000</v>
      </c>
      <c r="U16" s="2">
        <v>52000</v>
      </c>
      <c r="V16" s="2">
        <v>52000</v>
      </c>
      <c r="W16" s="2">
        <v>52000</v>
      </c>
      <c r="X16" s="2">
        <v>52000</v>
      </c>
      <c r="Y16" s="2">
        <v>52000</v>
      </c>
      <c r="Z16" s="2">
        <v>52000</v>
      </c>
      <c r="AA16" s="2">
        <v>52000</v>
      </c>
      <c r="AB16" s="2">
        <v>52000</v>
      </c>
      <c r="AC16" s="2">
        <v>52000</v>
      </c>
      <c r="AD16" s="2">
        <v>52000</v>
      </c>
    </row>
    <row r="17" spans="1:30">
      <c r="A17" s="32" t="s">
        <v>333</v>
      </c>
      <c r="B17" s="32"/>
      <c r="C17" s="2">
        <v>48000</v>
      </c>
      <c r="D17" s="2">
        <v>48000</v>
      </c>
      <c r="E17" s="2">
        <v>48000</v>
      </c>
      <c r="F17" s="2">
        <v>48000</v>
      </c>
      <c r="G17" s="2">
        <v>48000</v>
      </c>
      <c r="H17" s="2">
        <v>48000</v>
      </c>
      <c r="I17" s="2">
        <v>48000</v>
      </c>
      <c r="J17" s="2">
        <v>48000</v>
      </c>
      <c r="K17" s="2">
        <v>48000</v>
      </c>
      <c r="L17" s="2">
        <v>48000</v>
      </c>
      <c r="M17" s="2">
        <v>48000</v>
      </c>
      <c r="N17" s="2">
        <v>48000</v>
      </c>
      <c r="O17" s="2">
        <v>48000</v>
      </c>
      <c r="P17" s="2">
        <v>48000</v>
      </c>
      <c r="Q17" s="2">
        <v>48000</v>
      </c>
      <c r="R17" s="2">
        <v>48000</v>
      </c>
      <c r="S17" s="2">
        <v>48000</v>
      </c>
      <c r="T17" s="2">
        <v>48000</v>
      </c>
      <c r="U17" s="2">
        <v>48000</v>
      </c>
      <c r="V17" s="2">
        <v>48000</v>
      </c>
      <c r="W17" s="2">
        <v>48000</v>
      </c>
      <c r="X17" s="2">
        <v>48000</v>
      </c>
      <c r="Y17" s="2">
        <v>48000</v>
      </c>
      <c r="Z17" s="2">
        <v>48000</v>
      </c>
      <c r="AA17" s="2">
        <v>48000</v>
      </c>
      <c r="AB17" s="2">
        <v>48000</v>
      </c>
      <c r="AC17" s="2">
        <v>48000</v>
      </c>
      <c r="AD17" s="2">
        <v>48000</v>
      </c>
    </row>
    <row r="18" spans="1:30">
      <c r="A18" s="32" t="s">
        <v>334</v>
      </c>
      <c r="B18" s="32"/>
      <c r="C18" s="2">
        <v>328864.26967113541</v>
      </c>
      <c r="D18" s="2">
        <v>328864.26967113541</v>
      </c>
      <c r="E18" s="2">
        <v>328864.26967113541</v>
      </c>
      <c r="F18" s="2">
        <v>328864.26967113541</v>
      </c>
      <c r="G18" s="2">
        <v>328864.26967113541</v>
      </c>
      <c r="H18" s="2">
        <v>328864.26967113541</v>
      </c>
      <c r="I18" s="2">
        <v>328864.26967113541</v>
      </c>
      <c r="J18" s="2">
        <v>328864.26967113541</v>
      </c>
      <c r="K18" s="2">
        <v>328864.26967113541</v>
      </c>
      <c r="L18" s="2">
        <v>328864.26967113541</v>
      </c>
      <c r="M18" s="2">
        <v>328864.26967113541</v>
      </c>
      <c r="N18" s="2">
        <v>328864.26967113541</v>
      </c>
      <c r="O18" s="2">
        <v>328864.26967113541</v>
      </c>
      <c r="P18" s="2">
        <v>328864.26967113541</v>
      </c>
      <c r="Q18" s="2">
        <v>328864.26967113541</v>
      </c>
      <c r="R18" s="2">
        <v>328864.26967113541</v>
      </c>
      <c r="S18" s="2">
        <v>328864.26967113541</v>
      </c>
      <c r="T18" s="2">
        <v>328864.26967113541</v>
      </c>
      <c r="U18" s="2">
        <v>328864.26967113541</v>
      </c>
      <c r="V18" s="2">
        <v>328864.26967113541</v>
      </c>
      <c r="W18" s="2">
        <v>328864.26967113541</v>
      </c>
      <c r="X18" s="2">
        <v>328864.26967113541</v>
      </c>
      <c r="Y18" s="2">
        <v>328864.26967113541</v>
      </c>
      <c r="Z18" s="2">
        <v>328864.26967113541</v>
      </c>
      <c r="AA18" s="2">
        <v>328864.26967113541</v>
      </c>
      <c r="AB18" s="2">
        <v>328864.26967113541</v>
      </c>
      <c r="AC18" s="2">
        <v>328864.26967113541</v>
      </c>
      <c r="AD18" s="2">
        <v>328864.26967113541</v>
      </c>
    </row>
    <row r="19" spans="1:30">
      <c r="A19" s="32" t="s">
        <v>335</v>
      </c>
      <c r="B19" s="32"/>
      <c r="C19" s="2">
        <v>75000</v>
      </c>
      <c r="D19" s="2">
        <v>75000</v>
      </c>
      <c r="E19" s="2">
        <v>75000</v>
      </c>
      <c r="F19" s="2">
        <v>75000</v>
      </c>
      <c r="G19" s="2">
        <v>75000</v>
      </c>
      <c r="H19" s="2">
        <v>75000</v>
      </c>
      <c r="I19" s="2">
        <v>75000</v>
      </c>
      <c r="J19" s="2">
        <v>75000</v>
      </c>
      <c r="K19" s="2">
        <v>75000</v>
      </c>
      <c r="L19" s="2">
        <v>75000</v>
      </c>
      <c r="M19" s="2">
        <v>75000</v>
      </c>
      <c r="N19" s="2">
        <v>75000</v>
      </c>
      <c r="O19" s="2">
        <v>75000</v>
      </c>
      <c r="P19" s="2">
        <v>75000</v>
      </c>
      <c r="Q19" s="2">
        <v>75000</v>
      </c>
      <c r="R19" s="2">
        <v>75000</v>
      </c>
      <c r="S19" s="2">
        <v>75000</v>
      </c>
      <c r="T19" s="2">
        <v>75000</v>
      </c>
      <c r="U19" s="2">
        <v>75000</v>
      </c>
      <c r="V19" s="2">
        <v>75000</v>
      </c>
      <c r="W19" s="2">
        <v>75000</v>
      </c>
      <c r="X19" s="2">
        <v>75000</v>
      </c>
      <c r="Y19" s="2">
        <v>75000</v>
      </c>
      <c r="Z19" s="2">
        <v>75000</v>
      </c>
      <c r="AA19" s="2">
        <v>75000</v>
      </c>
      <c r="AB19" s="2">
        <v>75000</v>
      </c>
      <c r="AC19" s="2">
        <v>75000</v>
      </c>
      <c r="AD19" s="2">
        <v>75000</v>
      </c>
    </row>
    <row r="20" spans="1:30">
      <c r="A20" s="32" t="s">
        <v>336</v>
      </c>
      <c r="B20" s="32"/>
      <c r="C20" s="2">
        <v>75000</v>
      </c>
      <c r="D20" s="2">
        <v>75000</v>
      </c>
      <c r="E20" s="2">
        <v>75000</v>
      </c>
      <c r="F20" s="2">
        <v>75000</v>
      </c>
      <c r="G20" s="2">
        <v>75000</v>
      </c>
      <c r="H20" s="2">
        <v>75000</v>
      </c>
      <c r="I20" s="2">
        <v>75000</v>
      </c>
      <c r="J20" s="2">
        <v>75000</v>
      </c>
      <c r="K20" s="2">
        <v>75000</v>
      </c>
      <c r="L20" s="2">
        <v>75000</v>
      </c>
      <c r="M20" s="2">
        <v>75000</v>
      </c>
      <c r="N20" s="2">
        <v>75000</v>
      </c>
      <c r="O20" s="2">
        <v>75000</v>
      </c>
      <c r="P20" s="2">
        <v>75000</v>
      </c>
      <c r="Q20" s="2">
        <v>75000</v>
      </c>
      <c r="R20" s="2">
        <v>75000</v>
      </c>
      <c r="S20" s="2">
        <v>75000</v>
      </c>
      <c r="T20" s="2">
        <v>75000</v>
      </c>
      <c r="U20" s="2">
        <v>75000</v>
      </c>
      <c r="V20" s="2">
        <v>75000</v>
      </c>
      <c r="W20" s="2">
        <v>75000</v>
      </c>
      <c r="X20" s="2">
        <v>75000</v>
      </c>
      <c r="Y20" s="2">
        <v>75000</v>
      </c>
      <c r="Z20" s="2">
        <v>75000</v>
      </c>
      <c r="AA20" s="2">
        <v>75000</v>
      </c>
      <c r="AB20" s="2">
        <v>75000</v>
      </c>
      <c r="AC20" s="2">
        <v>75000</v>
      </c>
      <c r="AD20" s="2">
        <v>75000</v>
      </c>
    </row>
    <row r="21" spans="1:30">
      <c r="A21" s="32" t="s">
        <v>337</v>
      </c>
      <c r="B21" s="32"/>
      <c r="C21" s="2">
        <v>715000</v>
      </c>
      <c r="D21" s="2">
        <v>715000</v>
      </c>
      <c r="E21" s="2">
        <v>715000</v>
      </c>
      <c r="F21" s="2">
        <v>715000</v>
      </c>
      <c r="G21" s="2">
        <v>715000</v>
      </c>
      <c r="H21" s="2">
        <v>715000</v>
      </c>
      <c r="I21" s="2">
        <v>715000</v>
      </c>
      <c r="J21" s="2">
        <v>715000</v>
      </c>
      <c r="K21" s="2">
        <v>715000</v>
      </c>
      <c r="L21" s="2">
        <v>715000</v>
      </c>
      <c r="M21" s="2">
        <v>715000</v>
      </c>
      <c r="N21" s="2">
        <v>715000</v>
      </c>
      <c r="O21" s="2">
        <v>715000</v>
      </c>
      <c r="P21" s="2">
        <v>715000</v>
      </c>
      <c r="Q21" s="2">
        <v>715000</v>
      </c>
      <c r="R21" s="2">
        <v>715000</v>
      </c>
      <c r="S21" s="2">
        <v>715000</v>
      </c>
      <c r="T21" s="2">
        <v>715000</v>
      </c>
      <c r="U21" s="2">
        <v>715000</v>
      </c>
      <c r="V21" s="2">
        <v>715000</v>
      </c>
      <c r="W21" s="2">
        <v>715000</v>
      </c>
      <c r="X21" s="2">
        <v>715000</v>
      </c>
      <c r="Y21" s="2">
        <v>715000</v>
      </c>
      <c r="Z21" s="2">
        <v>715000</v>
      </c>
      <c r="AA21" s="2">
        <v>715000</v>
      </c>
      <c r="AB21" s="2">
        <v>715000</v>
      </c>
      <c r="AC21" s="2">
        <v>715000</v>
      </c>
      <c r="AD21" s="2">
        <v>715000</v>
      </c>
    </row>
    <row r="22" spans="1:30">
      <c r="A22" s="32" t="s">
        <v>338</v>
      </c>
      <c r="B22" s="32"/>
      <c r="C22" s="2">
        <v>34999.999999999985</v>
      </c>
      <c r="D22" s="2">
        <v>34999.999999999985</v>
      </c>
      <c r="E22" s="2">
        <v>34999.999999999985</v>
      </c>
      <c r="F22" s="2">
        <v>34999.999999999985</v>
      </c>
      <c r="G22" s="2">
        <v>34999.999999999985</v>
      </c>
      <c r="H22" s="2">
        <v>34999.999999999985</v>
      </c>
      <c r="I22" s="2">
        <v>34999.999999999985</v>
      </c>
      <c r="J22" s="2">
        <v>34999.999999999985</v>
      </c>
      <c r="K22" s="2">
        <v>34999.999999999985</v>
      </c>
      <c r="L22" s="2">
        <v>34999.999999999985</v>
      </c>
      <c r="M22" s="2">
        <v>34999.999999999985</v>
      </c>
      <c r="N22" s="2">
        <v>34999.999999999985</v>
      </c>
      <c r="O22" s="2">
        <v>34999.999999999985</v>
      </c>
      <c r="P22" s="2">
        <v>34999.999999999985</v>
      </c>
      <c r="Q22" s="2">
        <v>34999.999999999985</v>
      </c>
      <c r="R22" s="2">
        <v>34999.999999999985</v>
      </c>
      <c r="S22" s="2">
        <v>34999.999999999985</v>
      </c>
      <c r="T22" s="2">
        <v>34999.999999999985</v>
      </c>
      <c r="U22" s="2">
        <v>34999.999999999985</v>
      </c>
      <c r="V22" s="2">
        <v>34999.999999999985</v>
      </c>
      <c r="W22" s="2">
        <v>34999.999999999985</v>
      </c>
      <c r="X22" s="2">
        <v>34999.999999999985</v>
      </c>
      <c r="Y22" s="2">
        <v>34999.999999999985</v>
      </c>
      <c r="Z22" s="2">
        <v>34999.999999999985</v>
      </c>
      <c r="AA22" s="2">
        <v>34999.999999999985</v>
      </c>
      <c r="AB22" s="2">
        <v>34999.999999999985</v>
      </c>
      <c r="AC22" s="2">
        <v>34999.999999999985</v>
      </c>
      <c r="AD22" s="2">
        <v>34999.999999999985</v>
      </c>
    </row>
    <row r="23" spans="1:30">
      <c r="A23" s="32" t="s">
        <v>339</v>
      </c>
      <c r="B23" s="32"/>
      <c r="C23" s="2">
        <v>219999.99999999988</v>
      </c>
      <c r="D23" s="2">
        <v>219999.99999999988</v>
      </c>
      <c r="E23" s="2">
        <v>219999.99999999988</v>
      </c>
      <c r="F23" s="2">
        <v>219999.99999999988</v>
      </c>
      <c r="G23" s="2">
        <v>219999.99999999988</v>
      </c>
      <c r="H23" s="2">
        <v>219999.99999999988</v>
      </c>
      <c r="I23" s="2">
        <v>219999.99999999988</v>
      </c>
      <c r="J23" s="2">
        <v>219999.99999999988</v>
      </c>
      <c r="K23" s="2">
        <v>219999.99999999988</v>
      </c>
      <c r="L23" s="2">
        <v>219999.99999999988</v>
      </c>
      <c r="M23" s="2">
        <v>219999.99999999988</v>
      </c>
      <c r="N23" s="2">
        <v>219999.99999999988</v>
      </c>
      <c r="O23" s="2">
        <v>219999.99999999988</v>
      </c>
      <c r="P23" s="2">
        <v>219999.99999999988</v>
      </c>
      <c r="Q23" s="2">
        <v>219999.99999999988</v>
      </c>
      <c r="R23" s="2">
        <v>219999.99999999988</v>
      </c>
      <c r="S23" s="2">
        <v>219999.99999999988</v>
      </c>
      <c r="T23" s="2">
        <v>219999.99999999988</v>
      </c>
      <c r="U23" s="2">
        <v>219999.99999999988</v>
      </c>
      <c r="V23" s="2">
        <v>219999.99999999988</v>
      </c>
      <c r="W23" s="2">
        <v>219999.99999999988</v>
      </c>
      <c r="X23" s="2">
        <v>219999.99999999988</v>
      </c>
      <c r="Y23" s="2">
        <v>219999.99999999988</v>
      </c>
      <c r="Z23" s="2">
        <v>219999.99999999988</v>
      </c>
      <c r="AA23" s="2">
        <v>219999.99999999988</v>
      </c>
      <c r="AB23" s="2">
        <v>219999.99999999988</v>
      </c>
      <c r="AC23" s="2">
        <v>219999.99999999988</v>
      </c>
      <c r="AD23" s="2">
        <v>219999.99999999988</v>
      </c>
    </row>
    <row r="24" spans="1:30">
      <c r="A24" s="32" t="s">
        <v>340</v>
      </c>
      <c r="B24" s="31" t="s">
        <v>120</v>
      </c>
      <c r="C24" s="2">
        <v>64999.999999999993</v>
      </c>
      <c r="D24" s="2">
        <v>64999.999999999993</v>
      </c>
      <c r="E24" s="2">
        <v>64999.999999999993</v>
      </c>
      <c r="F24" s="2">
        <v>64999.999999999993</v>
      </c>
      <c r="G24" s="2">
        <v>64999.999999999993</v>
      </c>
      <c r="H24" s="2">
        <v>64999.999999999993</v>
      </c>
      <c r="I24" s="2">
        <v>64999.999999999993</v>
      </c>
      <c r="J24" s="2">
        <v>64999.999999999993</v>
      </c>
      <c r="K24" s="2">
        <v>64999.999999999993</v>
      </c>
      <c r="L24" s="2">
        <v>64999.999999999993</v>
      </c>
      <c r="M24" s="2">
        <v>64999.999999999993</v>
      </c>
      <c r="N24" s="2">
        <v>64999.999999999993</v>
      </c>
      <c r="O24" s="2">
        <v>64999.999999999993</v>
      </c>
      <c r="P24" s="2">
        <v>64999.999999999993</v>
      </c>
      <c r="Q24" s="2">
        <v>64999.999999999993</v>
      </c>
      <c r="R24" s="2">
        <v>64999.999999999993</v>
      </c>
      <c r="S24" s="2">
        <v>64999.999999999993</v>
      </c>
      <c r="T24" s="2">
        <v>64999.999999999993</v>
      </c>
      <c r="U24" s="2">
        <v>64999.999999999993</v>
      </c>
      <c r="V24" s="2">
        <v>64999.999999999993</v>
      </c>
      <c r="W24" s="2">
        <v>64999.999999999993</v>
      </c>
      <c r="X24" s="2">
        <v>64999.999999999993</v>
      </c>
      <c r="Y24" s="2">
        <v>64999.999999999993</v>
      </c>
      <c r="Z24" s="2">
        <v>64999.999999999993</v>
      </c>
      <c r="AA24" s="2">
        <v>64999.999999999993</v>
      </c>
      <c r="AB24" s="2">
        <v>64999.999999999993</v>
      </c>
      <c r="AC24" s="2">
        <v>64999.999999999993</v>
      </c>
      <c r="AD24" s="2">
        <v>64999.999999999993</v>
      </c>
    </row>
    <row r="25" spans="1:30">
      <c r="A25" s="32" t="s">
        <v>341</v>
      </c>
      <c r="B25" s="30" t="s">
        <v>119</v>
      </c>
      <c r="C25" s="2">
        <v>150000</v>
      </c>
      <c r="D25" s="2">
        <v>150000</v>
      </c>
      <c r="E25" s="2">
        <v>150000</v>
      </c>
      <c r="F25" s="2">
        <v>150000</v>
      </c>
      <c r="G25" s="2">
        <v>150000</v>
      </c>
      <c r="H25" s="2">
        <v>150000</v>
      </c>
      <c r="I25" s="2">
        <v>150000</v>
      </c>
      <c r="J25" s="2">
        <v>150000</v>
      </c>
      <c r="K25" s="2">
        <v>150000</v>
      </c>
      <c r="L25" s="2">
        <v>150000</v>
      </c>
      <c r="M25" s="2">
        <v>150000</v>
      </c>
      <c r="N25" s="2">
        <v>150000</v>
      </c>
      <c r="O25" s="2">
        <v>150000</v>
      </c>
      <c r="P25" s="2">
        <v>150000</v>
      </c>
      <c r="Q25" s="2">
        <v>150000</v>
      </c>
      <c r="R25" s="2">
        <v>150000</v>
      </c>
      <c r="S25" s="2">
        <v>150000</v>
      </c>
      <c r="T25" s="2">
        <v>150000</v>
      </c>
      <c r="U25" s="2">
        <v>150000</v>
      </c>
      <c r="V25" s="2">
        <v>150000</v>
      </c>
      <c r="W25" s="2">
        <v>150000</v>
      </c>
      <c r="X25" s="2">
        <v>150000</v>
      </c>
      <c r="Y25" s="2">
        <v>150000</v>
      </c>
      <c r="Z25" s="2">
        <v>150000</v>
      </c>
      <c r="AA25" s="2">
        <v>150000</v>
      </c>
      <c r="AB25" s="2">
        <v>150000</v>
      </c>
      <c r="AC25" s="2">
        <v>150000</v>
      </c>
      <c r="AD25" s="2">
        <v>150000</v>
      </c>
    </row>
    <row r="26" spans="1:30">
      <c r="A26" s="32" t="s">
        <v>342</v>
      </c>
      <c r="B26" s="32"/>
      <c r="C26" s="2">
        <v>114999.9999999999</v>
      </c>
      <c r="D26" s="2">
        <v>114999.9999999999</v>
      </c>
      <c r="E26" s="2">
        <v>114999.9999999999</v>
      </c>
      <c r="F26" s="2">
        <v>114999.9999999999</v>
      </c>
      <c r="G26" s="2">
        <v>114999.9999999999</v>
      </c>
      <c r="H26" s="2">
        <v>114999.9999999999</v>
      </c>
      <c r="I26" s="2">
        <v>114999.9999999999</v>
      </c>
      <c r="J26" s="2">
        <v>114999.9999999999</v>
      </c>
      <c r="K26" s="2">
        <v>114999.9999999999</v>
      </c>
      <c r="L26" s="2">
        <v>114999.9999999999</v>
      </c>
      <c r="M26" s="2">
        <v>114999.9999999999</v>
      </c>
      <c r="N26" s="2">
        <v>114999.9999999999</v>
      </c>
      <c r="O26" s="2">
        <v>114999.9999999999</v>
      </c>
      <c r="P26" s="2">
        <v>114999.9999999999</v>
      </c>
      <c r="Q26" s="2">
        <v>114999.9999999999</v>
      </c>
      <c r="R26" s="2">
        <v>114999.9999999999</v>
      </c>
      <c r="S26" s="2">
        <v>114999.9999999999</v>
      </c>
      <c r="T26" s="2">
        <v>114999.9999999999</v>
      </c>
      <c r="U26" s="2">
        <v>114999.9999999999</v>
      </c>
      <c r="V26" s="2">
        <v>114999.9999999999</v>
      </c>
      <c r="W26" s="2">
        <v>114999.9999999999</v>
      </c>
      <c r="X26" s="2">
        <v>114999.9999999999</v>
      </c>
      <c r="Y26" s="2">
        <v>114999.9999999999</v>
      </c>
      <c r="Z26" s="2">
        <v>114999.9999999999</v>
      </c>
      <c r="AA26" s="2">
        <v>114999.9999999999</v>
      </c>
      <c r="AB26" s="2">
        <v>114999.9999999999</v>
      </c>
      <c r="AC26" s="2">
        <v>114999.9999999999</v>
      </c>
      <c r="AD26" s="2">
        <v>114999.9999999999</v>
      </c>
    </row>
    <row r="27" spans="1:30">
      <c r="A27" s="32" t="s">
        <v>343</v>
      </c>
      <c r="B27" s="32"/>
      <c r="C27" s="2">
        <v>150000</v>
      </c>
      <c r="D27" s="2">
        <v>150000</v>
      </c>
      <c r="E27" s="2">
        <v>150000</v>
      </c>
      <c r="F27" s="2">
        <v>150000</v>
      </c>
      <c r="G27" s="2">
        <v>150000</v>
      </c>
      <c r="H27" s="2">
        <v>150000</v>
      </c>
      <c r="I27" s="2">
        <v>150000</v>
      </c>
      <c r="J27" s="2">
        <v>150000</v>
      </c>
      <c r="K27" s="2">
        <v>150000</v>
      </c>
      <c r="L27" s="2">
        <v>150000</v>
      </c>
      <c r="M27" s="2">
        <v>150000</v>
      </c>
      <c r="N27" s="2">
        <v>150000</v>
      </c>
      <c r="O27" s="2">
        <v>150000</v>
      </c>
      <c r="P27" s="2">
        <v>150000</v>
      </c>
      <c r="Q27" s="2">
        <v>150000</v>
      </c>
      <c r="R27" s="2">
        <v>150000</v>
      </c>
      <c r="S27" s="2">
        <v>150000</v>
      </c>
      <c r="T27" s="2">
        <v>150000</v>
      </c>
      <c r="U27" s="2">
        <v>150000</v>
      </c>
      <c r="V27" s="2">
        <v>150000</v>
      </c>
      <c r="W27" s="2">
        <v>150000</v>
      </c>
      <c r="X27" s="2">
        <v>150000</v>
      </c>
      <c r="Y27" s="2">
        <v>150000</v>
      </c>
      <c r="Z27" s="2">
        <v>150000</v>
      </c>
      <c r="AA27" s="2">
        <v>150000</v>
      </c>
      <c r="AB27" s="2">
        <v>150000</v>
      </c>
      <c r="AC27" s="2">
        <v>150000</v>
      </c>
      <c r="AD27" s="2">
        <v>150000</v>
      </c>
    </row>
    <row r="28" spans="1:30">
      <c r="A28" s="32" t="s">
        <v>344</v>
      </c>
      <c r="B28" s="32"/>
      <c r="C28" s="2">
        <v>64999.999999999993</v>
      </c>
      <c r="D28" s="2">
        <v>64999.999999999993</v>
      </c>
      <c r="E28" s="2">
        <v>64999.999999999993</v>
      </c>
      <c r="F28" s="2">
        <v>64999.999999999993</v>
      </c>
      <c r="G28" s="2">
        <v>64999.999999999993</v>
      </c>
      <c r="H28" s="2">
        <v>64999.999999999993</v>
      </c>
      <c r="I28" s="2">
        <v>64999.999999999993</v>
      </c>
      <c r="J28" s="2">
        <v>64999.999999999993</v>
      </c>
      <c r="K28" s="2">
        <v>64999.999999999993</v>
      </c>
      <c r="L28" s="2">
        <v>64999.999999999993</v>
      </c>
      <c r="M28" s="2">
        <v>64999.999999999993</v>
      </c>
      <c r="N28" s="2">
        <v>64999.999999999993</v>
      </c>
      <c r="O28" s="2">
        <v>64999.999999999993</v>
      </c>
      <c r="P28" s="2">
        <v>64999.999999999993</v>
      </c>
      <c r="Q28" s="2">
        <v>64999.999999999993</v>
      </c>
      <c r="R28" s="2">
        <v>64999.999999999993</v>
      </c>
      <c r="S28" s="2">
        <v>64999.999999999993</v>
      </c>
      <c r="T28" s="2">
        <v>64999.999999999993</v>
      </c>
      <c r="U28" s="2">
        <v>64999.999999999993</v>
      </c>
      <c r="V28" s="2">
        <v>64999.999999999993</v>
      </c>
      <c r="W28" s="2">
        <v>64999.999999999993</v>
      </c>
      <c r="X28" s="2">
        <v>64999.999999999993</v>
      </c>
      <c r="Y28" s="2">
        <v>64999.999999999993</v>
      </c>
      <c r="Z28" s="2">
        <v>64999.999999999993</v>
      </c>
      <c r="AA28" s="2">
        <v>64999.999999999993</v>
      </c>
      <c r="AB28" s="2">
        <v>64999.999999999993</v>
      </c>
      <c r="AC28" s="2">
        <v>64999.999999999993</v>
      </c>
      <c r="AD28" s="2">
        <v>64999.999999999993</v>
      </c>
    </row>
    <row r="29" spans="1:30">
      <c r="A29" s="32" t="s">
        <v>345</v>
      </c>
      <c r="B29" s="32"/>
      <c r="C29" s="2">
        <v>328864.26967113541</v>
      </c>
      <c r="D29" s="2">
        <v>328864.26967113541</v>
      </c>
      <c r="E29" s="2">
        <v>328864.26967113541</v>
      </c>
      <c r="F29" s="2">
        <v>328864.26967113541</v>
      </c>
      <c r="G29" s="2">
        <v>328864.26967113541</v>
      </c>
      <c r="H29" s="2">
        <v>328864.26967113541</v>
      </c>
      <c r="I29" s="2">
        <v>328864.26967113541</v>
      </c>
      <c r="J29" s="2">
        <v>328864.26967113541</v>
      </c>
      <c r="K29" s="2">
        <v>328864.26967113541</v>
      </c>
      <c r="L29" s="2">
        <v>328864.26967113541</v>
      </c>
      <c r="M29" s="2">
        <v>328864.26967113541</v>
      </c>
      <c r="N29" s="2">
        <v>328864.26967113541</v>
      </c>
      <c r="O29" s="2">
        <v>328864.26967113541</v>
      </c>
      <c r="P29" s="2">
        <v>328864.26967113541</v>
      </c>
      <c r="Q29" s="2">
        <v>328864.26967113541</v>
      </c>
      <c r="R29" s="2">
        <v>328864.26967113541</v>
      </c>
      <c r="S29" s="2">
        <v>328864.26967113541</v>
      </c>
      <c r="T29" s="2">
        <v>328864.26967113541</v>
      </c>
      <c r="U29" s="2">
        <v>328864.26967113541</v>
      </c>
      <c r="V29" s="2">
        <v>328864.26967113541</v>
      </c>
      <c r="W29" s="2">
        <v>328864.26967113541</v>
      </c>
      <c r="X29" s="2">
        <v>328864.26967113541</v>
      </c>
      <c r="Y29" s="2">
        <v>328864.26967113541</v>
      </c>
      <c r="Z29" s="2">
        <v>328864.26967113541</v>
      </c>
      <c r="AA29" s="2">
        <v>328864.26967113541</v>
      </c>
      <c r="AB29" s="2">
        <v>328864.26967113541</v>
      </c>
      <c r="AC29" s="2">
        <v>328864.26967113541</v>
      </c>
      <c r="AD29" s="2">
        <v>328864.26967113541</v>
      </c>
    </row>
    <row r="30" spans="1:30">
      <c r="A30" s="31" t="s">
        <v>346</v>
      </c>
      <c r="C30" s="2">
        <v>1405209.9060799999</v>
      </c>
      <c r="D30" s="2">
        <v>1405209.9060799999</v>
      </c>
      <c r="E30" s="2">
        <v>1405209.9060799999</v>
      </c>
      <c r="F30" s="2">
        <v>1405209.9060799999</v>
      </c>
      <c r="G30" s="2">
        <v>1405209.9060799999</v>
      </c>
      <c r="H30" s="2">
        <v>1405209.9060799999</v>
      </c>
      <c r="I30" s="2">
        <v>1405209.9060799999</v>
      </c>
      <c r="J30" s="2">
        <v>1405209.9060799999</v>
      </c>
      <c r="K30" s="2">
        <v>1405209.9060799999</v>
      </c>
      <c r="L30" s="2">
        <v>1405209.9060799999</v>
      </c>
      <c r="M30" s="2">
        <v>1405209.9060799999</v>
      </c>
      <c r="N30" s="2">
        <v>1405209.9060799999</v>
      </c>
      <c r="O30" s="2">
        <v>1405209.9060799999</v>
      </c>
      <c r="P30" s="2">
        <v>1405209.9060799999</v>
      </c>
      <c r="Q30" s="2">
        <v>1405209.9060799999</v>
      </c>
      <c r="R30" s="2">
        <v>1405209.9060799999</v>
      </c>
      <c r="S30" s="2">
        <v>1405209.9060799999</v>
      </c>
      <c r="T30" s="2">
        <v>1405209.9060799999</v>
      </c>
      <c r="U30" s="2">
        <v>1405209.9060799999</v>
      </c>
      <c r="V30" s="2">
        <v>1405209.9060799999</v>
      </c>
      <c r="W30" s="2">
        <v>1405209.9060799999</v>
      </c>
      <c r="X30" s="2">
        <v>1405209.9060799999</v>
      </c>
      <c r="Y30" s="2">
        <v>1405209.9060799999</v>
      </c>
      <c r="Z30" s="2">
        <v>1405209.9060799999</v>
      </c>
      <c r="AA30" s="2">
        <v>1405209.9060799999</v>
      </c>
      <c r="AB30" s="2">
        <v>1405209.9060799999</v>
      </c>
      <c r="AC30" s="2">
        <v>1405209.9060799999</v>
      </c>
      <c r="AD30" s="2">
        <v>1405209.9060799999</v>
      </c>
    </row>
    <row r="31" spans="1:30">
      <c r="A31" s="32" t="s">
        <v>347</v>
      </c>
      <c r="B31" s="32"/>
      <c r="C31" s="2">
        <v>960401.92511999991</v>
      </c>
      <c r="D31" s="2">
        <v>960401.92511999991</v>
      </c>
      <c r="E31" s="2">
        <v>960401.92511999991</v>
      </c>
      <c r="F31" s="2">
        <v>960401.92511999991</v>
      </c>
      <c r="G31" s="2">
        <v>960401.92511999991</v>
      </c>
      <c r="H31" s="2">
        <v>960401.92511999991</v>
      </c>
      <c r="I31" s="2">
        <v>960401.92511999991</v>
      </c>
      <c r="J31" s="2">
        <v>960401.92511999991</v>
      </c>
      <c r="K31" s="2">
        <v>960401.92511999991</v>
      </c>
      <c r="L31" s="2">
        <v>960401.92511999991</v>
      </c>
      <c r="M31" s="2">
        <v>960401.92511999991</v>
      </c>
      <c r="N31" s="2">
        <v>960401.92511999991</v>
      </c>
      <c r="O31" s="2">
        <v>960401.92511999991</v>
      </c>
      <c r="P31" s="2">
        <v>960401.92511999991</v>
      </c>
      <c r="Q31" s="2">
        <v>960401.92511999991</v>
      </c>
      <c r="R31" s="2">
        <v>960401.92511999991</v>
      </c>
      <c r="S31" s="2">
        <v>960401.92511999991</v>
      </c>
      <c r="T31" s="2">
        <v>960401.92511999991</v>
      </c>
      <c r="U31" s="2">
        <v>960401.92511999991</v>
      </c>
      <c r="V31" s="2">
        <v>960401.92511999991</v>
      </c>
      <c r="W31" s="2">
        <v>960401.92511999991</v>
      </c>
      <c r="X31" s="2">
        <v>960401.92511999991</v>
      </c>
      <c r="Y31" s="2">
        <v>960401.92511999991</v>
      </c>
      <c r="Z31" s="2">
        <v>960401.92511999991</v>
      </c>
      <c r="AA31" s="2">
        <v>960401.92511999991</v>
      </c>
      <c r="AB31" s="2">
        <v>960401.92511999991</v>
      </c>
      <c r="AC31" s="2">
        <v>960401.92511999991</v>
      </c>
      <c r="AD31" s="2">
        <v>960401.92511999991</v>
      </c>
    </row>
    <row r="32" spans="1:30">
      <c r="A32" s="32" t="s">
        <v>348</v>
      </c>
      <c r="B32" s="32"/>
      <c r="C32" s="2">
        <v>20008.373439999981</v>
      </c>
      <c r="D32" s="2">
        <v>20008.373439999981</v>
      </c>
      <c r="E32" s="2">
        <v>20008.373439999981</v>
      </c>
      <c r="F32" s="2">
        <v>20008.373439999981</v>
      </c>
      <c r="G32" s="2">
        <v>20008.373439999981</v>
      </c>
      <c r="H32" s="2">
        <v>20008.373439999981</v>
      </c>
      <c r="I32" s="2">
        <v>20008.373439999981</v>
      </c>
      <c r="J32" s="2">
        <v>20008.373439999981</v>
      </c>
      <c r="K32" s="2">
        <v>20008.373439999981</v>
      </c>
      <c r="L32" s="2">
        <v>20008.373439999981</v>
      </c>
      <c r="M32" s="2">
        <v>20008.373439999981</v>
      </c>
      <c r="N32" s="2">
        <v>20008.373439999981</v>
      </c>
      <c r="O32" s="2">
        <v>20008.373439999981</v>
      </c>
      <c r="P32" s="2">
        <v>20008.373439999981</v>
      </c>
      <c r="Q32" s="2">
        <v>20008.373439999981</v>
      </c>
      <c r="R32" s="2">
        <v>20008.373439999981</v>
      </c>
      <c r="S32" s="2">
        <v>20008.373439999981</v>
      </c>
      <c r="T32" s="2">
        <v>20008.373439999981</v>
      </c>
      <c r="U32" s="2">
        <v>20008.373439999981</v>
      </c>
      <c r="V32" s="2">
        <v>20008.373439999981</v>
      </c>
      <c r="W32" s="2">
        <v>20008.373439999981</v>
      </c>
      <c r="X32" s="2">
        <v>20008.373439999981</v>
      </c>
      <c r="Y32" s="2">
        <v>20008.373439999981</v>
      </c>
      <c r="Z32" s="2">
        <v>20008.373439999981</v>
      </c>
      <c r="AA32" s="2">
        <v>20008.373439999981</v>
      </c>
      <c r="AB32" s="2">
        <v>20008.373439999981</v>
      </c>
      <c r="AC32" s="2">
        <v>20008.373439999981</v>
      </c>
      <c r="AD32" s="2">
        <v>20008.373439999981</v>
      </c>
    </row>
    <row r="33" spans="1:30">
      <c r="A33" s="32" t="s">
        <v>349</v>
      </c>
      <c r="B33" s="32"/>
      <c r="C33" s="2">
        <v>190079.54767999987</v>
      </c>
      <c r="D33" s="2">
        <v>190079.54767999987</v>
      </c>
      <c r="E33" s="2">
        <v>190079.54767999987</v>
      </c>
      <c r="F33" s="2">
        <v>190079.54767999987</v>
      </c>
      <c r="G33" s="2">
        <v>190079.54767999987</v>
      </c>
      <c r="H33" s="2">
        <v>190079.54767999987</v>
      </c>
      <c r="I33" s="2">
        <v>190079.54767999987</v>
      </c>
      <c r="J33" s="2">
        <v>190079.54767999987</v>
      </c>
      <c r="K33" s="2">
        <v>190079.54767999987</v>
      </c>
      <c r="L33" s="2">
        <v>190079.54767999987</v>
      </c>
      <c r="M33" s="2">
        <v>190079.54767999987</v>
      </c>
      <c r="N33" s="2">
        <v>190079.54767999987</v>
      </c>
      <c r="O33" s="2">
        <v>190079.54767999987</v>
      </c>
      <c r="P33" s="2">
        <v>190079.54767999987</v>
      </c>
      <c r="Q33" s="2">
        <v>190079.54767999987</v>
      </c>
      <c r="R33" s="2">
        <v>190079.54767999987</v>
      </c>
      <c r="S33" s="2">
        <v>190079.54767999987</v>
      </c>
      <c r="T33" s="2">
        <v>190079.54767999987</v>
      </c>
      <c r="U33" s="2">
        <v>190079.54767999987</v>
      </c>
      <c r="V33" s="2">
        <v>190079.54767999987</v>
      </c>
      <c r="W33" s="2">
        <v>190079.54767999987</v>
      </c>
      <c r="X33" s="2">
        <v>190079.54767999987</v>
      </c>
      <c r="Y33" s="2">
        <v>190079.54767999987</v>
      </c>
      <c r="Z33" s="2">
        <v>190079.54767999987</v>
      </c>
      <c r="AA33" s="2">
        <v>190079.54767999987</v>
      </c>
      <c r="AB33" s="2">
        <v>190079.54767999987</v>
      </c>
      <c r="AC33" s="2">
        <v>190079.54767999987</v>
      </c>
      <c r="AD33" s="2">
        <v>190079.54767999987</v>
      </c>
    </row>
    <row r="34" spans="1:30">
      <c r="A34" s="32" t="s">
        <v>350</v>
      </c>
      <c r="B34" s="32"/>
      <c r="C34" s="2">
        <v>119671.91256</v>
      </c>
      <c r="D34" s="2">
        <v>119671.91256</v>
      </c>
      <c r="E34" s="2">
        <v>119671.91256</v>
      </c>
      <c r="F34" s="2">
        <v>119671.91256</v>
      </c>
      <c r="G34" s="2">
        <v>119671.91256</v>
      </c>
      <c r="H34" s="2">
        <v>119671.91256</v>
      </c>
      <c r="I34" s="2">
        <v>119671.91256</v>
      </c>
      <c r="J34" s="2">
        <v>119671.91256</v>
      </c>
      <c r="K34" s="2">
        <v>119671.91256</v>
      </c>
      <c r="L34" s="2">
        <v>119671.91256</v>
      </c>
      <c r="M34" s="2">
        <v>119671.91256</v>
      </c>
      <c r="N34" s="2">
        <v>119671.91256</v>
      </c>
      <c r="O34" s="2">
        <v>119671.91256</v>
      </c>
      <c r="P34" s="2">
        <v>119671.91256</v>
      </c>
      <c r="Q34" s="2">
        <v>119671.91256</v>
      </c>
      <c r="R34" s="2">
        <v>119671.91256</v>
      </c>
      <c r="S34" s="2">
        <v>119671.91256</v>
      </c>
      <c r="T34" s="2">
        <v>119671.91256</v>
      </c>
      <c r="U34" s="2">
        <v>119671.91256</v>
      </c>
      <c r="V34" s="2">
        <v>119671.91256</v>
      </c>
      <c r="W34" s="2">
        <v>119671.91256</v>
      </c>
      <c r="X34" s="2">
        <v>119671.91256</v>
      </c>
      <c r="Y34" s="2">
        <v>119671.91256</v>
      </c>
      <c r="Z34" s="2">
        <v>119671.91256</v>
      </c>
      <c r="AA34" s="2">
        <v>119671.91256</v>
      </c>
      <c r="AB34" s="2">
        <v>119671.91256</v>
      </c>
      <c r="AC34" s="2">
        <v>119671.91256</v>
      </c>
      <c r="AD34" s="2">
        <v>119671.91256</v>
      </c>
    </row>
    <row r="35" spans="1:30">
      <c r="A35" s="32" t="s">
        <v>351</v>
      </c>
      <c r="B35" s="32"/>
      <c r="C35" s="2">
        <v>95039.773839999893</v>
      </c>
      <c r="D35" s="2">
        <v>95039.773839999893</v>
      </c>
      <c r="E35" s="2">
        <v>95039.773839999893</v>
      </c>
      <c r="F35" s="2">
        <v>95039.773839999893</v>
      </c>
      <c r="G35" s="2">
        <v>95039.773839999893</v>
      </c>
      <c r="H35" s="2">
        <v>95039.773839999893</v>
      </c>
      <c r="I35" s="2">
        <v>95039.773839999893</v>
      </c>
      <c r="J35" s="2">
        <v>95039.773839999893</v>
      </c>
      <c r="K35" s="2">
        <v>95039.773839999893</v>
      </c>
      <c r="L35" s="2">
        <v>95039.773839999893</v>
      </c>
      <c r="M35" s="2">
        <v>95039.773839999893</v>
      </c>
      <c r="N35" s="2">
        <v>95039.773839999893</v>
      </c>
      <c r="O35" s="2">
        <v>95039.773839999893</v>
      </c>
      <c r="P35" s="2">
        <v>95039.773839999893</v>
      </c>
      <c r="Q35" s="2">
        <v>95039.773839999893</v>
      </c>
      <c r="R35" s="2">
        <v>95039.773839999893</v>
      </c>
      <c r="S35" s="2">
        <v>95039.773839999893</v>
      </c>
      <c r="T35" s="2">
        <v>95039.773839999893</v>
      </c>
      <c r="U35" s="2">
        <v>95039.773839999893</v>
      </c>
      <c r="V35" s="2">
        <v>95039.773839999893</v>
      </c>
      <c r="W35" s="2">
        <v>95039.773839999893</v>
      </c>
      <c r="X35" s="2">
        <v>95039.773839999893</v>
      </c>
      <c r="Y35" s="2">
        <v>95039.773839999893</v>
      </c>
      <c r="Z35" s="2">
        <v>95039.773839999893</v>
      </c>
      <c r="AA35" s="2">
        <v>95039.773839999893</v>
      </c>
      <c r="AB35" s="2">
        <v>95039.773839999893</v>
      </c>
      <c r="AC35" s="2">
        <v>95039.773839999893</v>
      </c>
      <c r="AD35" s="2">
        <v>95039.773839999893</v>
      </c>
    </row>
    <row r="36" spans="1:30">
      <c r="A36" s="32" t="s">
        <v>352</v>
      </c>
      <c r="B36" s="32"/>
      <c r="C36" s="2">
        <v>20008.373439999981</v>
      </c>
      <c r="D36" s="2">
        <v>20008.373439999981</v>
      </c>
      <c r="E36" s="2">
        <v>20008.373439999981</v>
      </c>
      <c r="F36" s="2">
        <v>20008.373439999981</v>
      </c>
      <c r="G36" s="2">
        <v>20008.373439999981</v>
      </c>
      <c r="H36" s="2">
        <v>20008.373439999981</v>
      </c>
      <c r="I36" s="2">
        <v>20008.373439999981</v>
      </c>
      <c r="J36" s="2">
        <v>20008.373439999981</v>
      </c>
      <c r="K36" s="2">
        <v>20008.373439999981</v>
      </c>
      <c r="L36" s="2">
        <v>20008.373439999981</v>
      </c>
      <c r="M36" s="2">
        <v>20008.373439999981</v>
      </c>
      <c r="N36" s="2">
        <v>20008.373439999981</v>
      </c>
      <c r="O36" s="2">
        <v>20008.373439999981</v>
      </c>
      <c r="P36" s="2">
        <v>20008.373439999981</v>
      </c>
      <c r="Q36" s="2">
        <v>20008.373439999981</v>
      </c>
      <c r="R36" s="2">
        <v>20008.373439999981</v>
      </c>
      <c r="S36" s="2">
        <v>20008.373439999981</v>
      </c>
      <c r="T36" s="2">
        <v>20008.373439999981</v>
      </c>
      <c r="U36" s="2">
        <v>20008.373439999981</v>
      </c>
      <c r="V36" s="2">
        <v>20008.373439999981</v>
      </c>
      <c r="W36" s="2">
        <v>20008.373439999981</v>
      </c>
      <c r="X36" s="2">
        <v>20008.373439999981</v>
      </c>
      <c r="Y36" s="2">
        <v>20008.373439999981</v>
      </c>
      <c r="Z36" s="2">
        <v>20008.373439999981</v>
      </c>
      <c r="AA36" s="2">
        <v>20008.373439999981</v>
      </c>
      <c r="AB36" s="2">
        <v>20008.373439999981</v>
      </c>
      <c r="AC36" s="2">
        <v>20008.373439999981</v>
      </c>
      <c r="AD36" s="2">
        <v>20008.373439999981</v>
      </c>
    </row>
    <row r="37" spans="1:30">
      <c r="A37" s="31" t="s">
        <v>291</v>
      </c>
      <c r="C37" s="2">
        <v>164327.51033793992</v>
      </c>
      <c r="D37" s="2">
        <v>170636.0678328331</v>
      </c>
      <c r="E37" s="2">
        <v>206712.47650844045</v>
      </c>
      <c r="F37" s="2">
        <v>206712.47650844045</v>
      </c>
      <c r="G37" s="2">
        <v>206712.47650844045</v>
      </c>
      <c r="H37" s="2">
        <v>206712.47650844045</v>
      </c>
      <c r="I37" s="2">
        <v>223889.71380653387</v>
      </c>
      <c r="J37" s="2">
        <v>223889.71380653387</v>
      </c>
      <c r="K37" s="2">
        <v>223889.71380653387</v>
      </c>
      <c r="L37" s="2">
        <v>223889.71380653387</v>
      </c>
      <c r="M37" s="2">
        <v>223889.71380653387</v>
      </c>
      <c r="N37" s="2">
        <v>189151.39144154437</v>
      </c>
      <c r="O37" s="2">
        <v>189151.39144154437</v>
      </c>
      <c r="P37" s="2">
        <v>189151.39144154437</v>
      </c>
      <c r="Q37" s="2">
        <v>189151.39144154437</v>
      </c>
      <c r="R37" s="2">
        <v>224600.72675145682</v>
      </c>
      <c r="S37" s="2">
        <v>224600.72675145682</v>
      </c>
      <c r="T37" s="2">
        <v>224600.72675145682</v>
      </c>
      <c r="U37" s="2">
        <v>224600.72675145682</v>
      </c>
      <c r="V37" s="2">
        <v>213313.34691031746</v>
      </c>
      <c r="W37" s="2">
        <v>213313.34691031746</v>
      </c>
      <c r="X37" s="2">
        <v>213313.34691031746</v>
      </c>
      <c r="Y37" s="2">
        <v>213313.34691031746</v>
      </c>
      <c r="Z37" s="2">
        <v>214196.93021749434</v>
      </c>
      <c r="AA37" s="2">
        <v>214196.93021749434</v>
      </c>
      <c r="AB37" s="2">
        <v>214196.93021749434</v>
      </c>
      <c r="AC37" s="2">
        <v>214196.93021749434</v>
      </c>
      <c r="AD37" s="2">
        <v>214196.93021749434</v>
      </c>
    </row>
    <row r="38" spans="1:30">
      <c r="A38" s="32" t="s">
        <v>353</v>
      </c>
      <c r="B38" s="32"/>
      <c r="C38" s="2">
        <v>50402.917799839968</v>
      </c>
      <c r="D38" s="2">
        <v>52323.982421359971</v>
      </c>
      <c r="E38" s="2">
        <v>63171.867996269983</v>
      </c>
      <c r="F38" s="2">
        <v>63171.867996269983</v>
      </c>
      <c r="G38" s="2">
        <v>63171.867996269983</v>
      </c>
      <c r="H38" s="2">
        <v>63171.867996269983</v>
      </c>
      <c r="I38" s="2">
        <v>67840.236340499934</v>
      </c>
      <c r="J38" s="2">
        <v>67840.236340499934</v>
      </c>
      <c r="K38" s="2">
        <v>67840.236340499934</v>
      </c>
      <c r="L38" s="2">
        <v>67840.236340499934</v>
      </c>
      <c r="M38" s="2">
        <v>67840.236340499934</v>
      </c>
      <c r="N38" s="2">
        <v>57604.629027699957</v>
      </c>
      <c r="O38" s="2">
        <v>57604.629027699957</v>
      </c>
      <c r="P38" s="2">
        <v>57604.629027699957</v>
      </c>
      <c r="Q38" s="2">
        <v>57604.629027699957</v>
      </c>
      <c r="R38" s="2">
        <v>66976.673932099933</v>
      </c>
      <c r="S38" s="2">
        <v>66976.673932099933</v>
      </c>
      <c r="T38" s="2">
        <v>66976.673932099933</v>
      </c>
      <c r="U38" s="2">
        <v>66976.673932099933</v>
      </c>
      <c r="V38" s="2">
        <v>65006.985960899969</v>
      </c>
      <c r="W38" s="2">
        <v>65006.985960899969</v>
      </c>
      <c r="X38" s="2">
        <v>65006.985960899969</v>
      </c>
      <c r="Y38" s="2">
        <v>65006.985960899969</v>
      </c>
      <c r="Z38" s="2">
        <v>65463.848173899984</v>
      </c>
      <c r="AA38" s="2">
        <v>65463.848173899984</v>
      </c>
      <c r="AB38" s="2">
        <v>65463.848173899984</v>
      </c>
      <c r="AC38" s="2">
        <v>65463.848173899984</v>
      </c>
      <c r="AD38" s="2">
        <v>65463.848173899984</v>
      </c>
    </row>
    <row r="39" spans="1:30">
      <c r="A39" s="32" t="s">
        <v>354</v>
      </c>
      <c r="B39" s="32"/>
      <c r="C39" s="2">
        <v>93850.636323359955</v>
      </c>
      <c r="D39" s="2">
        <v>97613.85033279995</v>
      </c>
      <c r="E39" s="2">
        <v>118614.23942759997</v>
      </c>
      <c r="F39" s="2">
        <v>118614.23942759997</v>
      </c>
      <c r="G39" s="2">
        <v>118614.23942759997</v>
      </c>
      <c r="H39" s="2">
        <v>118614.23942759997</v>
      </c>
      <c r="I39" s="2">
        <v>128887.40425099994</v>
      </c>
      <c r="J39" s="2">
        <v>128887.40425099994</v>
      </c>
      <c r="K39" s="2">
        <v>128887.40425099994</v>
      </c>
      <c r="L39" s="2">
        <v>128887.40425099994</v>
      </c>
      <c r="M39" s="2">
        <v>128887.40425099994</v>
      </c>
      <c r="N39" s="2">
        <v>108460.08740399993</v>
      </c>
      <c r="O39" s="2">
        <v>108460.08740399993</v>
      </c>
      <c r="P39" s="2">
        <v>108460.08740399993</v>
      </c>
      <c r="Q39" s="2">
        <v>108460.08740399993</v>
      </c>
      <c r="R39" s="2">
        <v>130911.39833299993</v>
      </c>
      <c r="S39" s="2">
        <v>130911.39833299993</v>
      </c>
      <c r="T39" s="2">
        <v>130911.39833299993</v>
      </c>
      <c r="U39" s="2">
        <v>130911.39833299993</v>
      </c>
      <c r="V39" s="2">
        <v>121726.74379799998</v>
      </c>
      <c r="W39" s="2">
        <v>121726.74379799998</v>
      </c>
      <c r="X39" s="2">
        <v>121726.74379799998</v>
      </c>
      <c r="Y39" s="2">
        <v>121726.74379799998</v>
      </c>
      <c r="Z39" s="2">
        <v>122151.26961899991</v>
      </c>
      <c r="AA39" s="2">
        <v>122151.26961899991</v>
      </c>
      <c r="AB39" s="2">
        <v>122151.26961899991</v>
      </c>
      <c r="AC39" s="2">
        <v>122151.26961899991</v>
      </c>
      <c r="AD39" s="2">
        <v>122151.26961899991</v>
      </c>
    </row>
    <row r="40" spans="1:30">
      <c r="A40" s="32" t="s">
        <v>292</v>
      </c>
      <c r="B40" s="30" t="s">
        <v>116</v>
      </c>
      <c r="C40" s="2">
        <v>15698.623012319998</v>
      </c>
      <c r="D40" s="2">
        <v>16205.708598479991</v>
      </c>
      <c r="E40" s="2">
        <v>19610.798731829982</v>
      </c>
      <c r="F40" s="2">
        <v>19610.798731829982</v>
      </c>
      <c r="G40" s="2">
        <v>19610.798731829982</v>
      </c>
      <c r="H40" s="2">
        <v>19610.798731829982</v>
      </c>
      <c r="I40" s="2">
        <v>21424.031146900001</v>
      </c>
      <c r="J40" s="2">
        <v>21424.031146900001</v>
      </c>
      <c r="K40" s="2">
        <v>21424.031146900001</v>
      </c>
      <c r="L40" s="2">
        <v>21424.031146900001</v>
      </c>
      <c r="M40" s="2">
        <v>21424.031146900001</v>
      </c>
      <c r="N40" s="2">
        <v>18193.154804499994</v>
      </c>
      <c r="O40" s="2">
        <v>18193.154804499994</v>
      </c>
      <c r="P40" s="2">
        <v>18193.154804499994</v>
      </c>
      <c r="Q40" s="2">
        <v>18193.154804499994</v>
      </c>
      <c r="R40" s="2">
        <v>21385.496871099971</v>
      </c>
      <c r="S40" s="2">
        <v>21385.496871099971</v>
      </c>
      <c r="T40" s="2">
        <v>21385.496871099971</v>
      </c>
      <c r="U40" s="2">
        <v>21385.496871099971</v>
      </c>
      <c r="V40" s="2">
        <v>20981.352321500002</v>
      </c>
      <c r="W40" s="2">
        <v>20981.352321500002</v>
      </c>
      <c r="X40" s="2">
        <v>20981.352321500002</v>
      </c>
      <c r="Y40" s="2">
        <v>20981.352321500002</v>
      </c>
      <c r="Z40" s="2">
        <v>20932.021683399988</v>
      </c>
      <c r="AA40" s="2">
        <v>20932.021683399988</v>
      </c>
      <c r="AB40" s="2">
        <v>20932.021683399988</v>
      </c>
      <c r="AC40" s="2">
        <v>20932.021683399988</v>
      </c>
      <c r="AD40" s="2">
        <v>20932.021683399988</v>
      </c>
    </row>
    <row r="41" spans="1:30">
      <c r="A41" s="32" t="s">
        <v>293</v>
      </c>
      <c r="B41" s="30" t="s">
        <v>116</v>
      </c>
      <c r="C41" s="2">
        <v>2516.8854233200004</v>
      </c>
      <c r="D41" s="2">
        <v>2604.3511361439969</v>
      </c>
      <c r="E41" s="2">
        <v>3186.6519358709984</v>
      </c>
      <c r="F41" s="2">
        <v>3186.6519358709984</v>
      </c>
      <c r="G41" s="2">
        <v>3186.6519358709984</v>
      </c>
      <c r="H41" s="2">
        <v>3186.6519358709984</v>
      </c>
      <c r="I41" s="2">
        <v>3491.7982277099995</v>
      </c>
      <c r="J41" s="2">
        <v>3491.7982277099995</v>
      </c>
      <c r="K41" s="2">
        <v>3491.7982277099995</v>
      </c>
      <c r="L41" s="2">
        <v>3491.7982277099995</v>
      </c>
      <c r="M41" s="2">
        <v>3491.7982277099995</v>
      </c>
      <c r="N41" s="2">
        <v>2867.7903183999983</v>
      </c>
      <c r="O41" s="2">
        <v>2867.7903183999983</v>
      </c>
      <c r="P41" s="2">
        <v>2867.7903183999983</v>
      </c>
      <c r="Q41" s="2">
        <v>2867.7903183999983</v>
      </c>
      <c r="R41" s="2">
        <v>3124.3540048699974</v>
      </c>
      <c r="S41" s="2">
        <v>3124.3540048699974</v>
      </c>
      <c r="T41" s="2">
        <v>3124.3540048699974</v>
      </c>
      <c r="U41" s="2">
        <v>3124.3540048699974</v>
      </c>
      <c r="V41" s="2">
        <v>3423.1992315399943</v>
      </c>
      <c r="W41" s="2">
        <v>3423.1992315399943</v>
      </c>
      <c r="X41" s="2">
        <v>3423.1992315399943</v>
      </c>
      <c r="Y41" s="2">
        <v>3423.1992315399943</v>
      </c>
      <c r="Z41" s="2">
        <v>3431.3192489199951</v>
      </c>
      <c r="AA41" s="2">
        <v>3431.3192489199951</v>
      </c>
      <c r="AB41" s="2">
        <v>3431.3192489199951</v>
      </c>
      <c r="AC41" s="2">
        <v>3431.3192489199951</v>
      </c>
      <c r="AD41" s="2">
        <v>3431.3192489199951</v>
      </c>
    </row>
    <row r="42" spans="1:30">
      <c r="A42" s="32" t="s">
        <v>294</v>
      </c>
      <c r="B42" s="90" t="s">
        <v>121</v>
      </c>
      <c r="C42" s="2">
        <v>1858.4477790999999</v>
      </c>
      <c r="D42" s="2">
        <v>1888.1753440491996</v>
      </c>
      <c r="E42" s="2">
        <v>2128.9184168695474</v>
      </c>
      <c r="F42" s="2">
        <v>2128.9184168695474</v>
      </c>
      <c r="G42" s="2">
        <v>2128.9184168695474</v>
      </c>
      <c r="H42" s="2">
        <v>2128.9184168695474</v>
      </c>
      <c r="I42" s="2">
        <v>2246.2438404239992</v>
      </c>
      <c r="J42" s="2">
        <v>2246.2438404239992</v>
      </c>
      <c r="K42" s="2">
        <v>2246.2438404239992</v>
      </c>
      <c r="L42" s="2">
        <v>2246.2438404239992</v>
      </c>
      <c r="M42" s="2">
        <v>2246.2438404239992</v>
      </c>
      <c r="N42" s="2">
        <v>2025.7298869444994</v>
      </c>
      <c r="O42" s="2">
        <v>2025.7298869444994</v>
      </c>
      <c r="P42" s="2">
        <v>2025.7298869444994</v>
      </c>
      <c r="Q42" s="2">
        <v>2025.7298869444994</v>
      </c>
      <c r="R42" s="2">
        <v>2202.8036103869981</v>
      </c>
      <c r="S42" s="2">
        <v>2202.8036103869981</v>
      </c>
      <c r="T42" s="2">
        <v>2202.8036103869981</v>
      </c>
      <c r="U42" s="2">
        <v>2202.8036103869981</v>
      </c>
      <c r="V42" s="2">
        <v>2175.0655983774986</v>
      </c>
      <c r="W42" s="2">
        <v>2175.0655983774986</v>
      </c>
      <c r="X42" s="2">
        <v>2175.0655983774986</v>
      </c>
      <c r="Y42" s="2">
        <v>2175.0655983774986</v>
      </c>
      <c r="Z42" s="2">
        <v>2218.4714922744965</v>
      </c>
      <c r="AA42" s="2">
        <v>2218.4714922744965</v>
      </c>
      <c r="AB42" s="2">
        <v>2218.4714922744965</v>
      </c>
      <c r="AC42" s="2">
        <v>2218.4714922744965</v>
      </c>
      <c r="AD42" s="2">
        <v>2218.4714922744965</v>
      </c>
    </row>
    <row r="43" spans="1:30">
      <c r="A43" s="31" t="s">
        <v>295</v>
      </c>
      <c r="C43" s="2">
        <v>89042.266335509907</v>
      </c>
      <c r="D43" s="2">
        <v>89042.266335509907</v>
      </c>
      <c r="E43" s="2">
        <v>89485.56019833991</v>
      </c>
      <c r="F43" s="2">
        <v>89662.25891556991</v>
      </c>
      <c r="G43" s="2">
        <v>89662.25891556991</v>
      </c>
      <c r="H43" s="2">
        <v>89662.25891556991</v>
      </c>
      <c r="I43" s="2">
        <v>91265.499495849945</v>
      </c>
      <c r="J43" s="2">
        <v>91289.064300135942</v>
      </c>
      <c r="K43" s="2">
        <v>91289.064300135942</v>
      </c>
      <c r="L43" s="2">
        <v>91289.064300135942</v>
      </c>
      <c r="M43" s="2">
        <v>91289.064300135942</v>
      </c>
      <c r="N43" s="2">
        <v>89866.671785387909</v>
      </c>
      <c r="O43" s="2">
        <v>89866.671785387909</v>
      </c>
      <c r="P43" s="2">
        <v>89866.671785387909</v>
      </c>
      <c r="Q43" s="2">
        <v>89866.671785387909</v>
      </c>
      <c r="R43" s="2">
        <v>88069.946216967917</v>
      </c>
      <c r="S43" s="2">
        <v>88068.787785117922</v>
      </c>
      <c r="T43" s="2">
        <v>88068.787785117922</v>
      </c>
      <c r="U43" s="2">
        <v>88068.787785117922</v>
      </c>
      <c r="V43" s="2">
        <v>86988.432723457925</v>
      </c>
      <c r="W43" s="2">
        <v>86864.722888043922</v>
      </c>
      <c r="X43" s="2">
        <v>86864.722888043922</v>
      </c>
      <c r="Y43" s="2">
        <v>86864.722888043922</v>
      </c>
      <c r="Z43" s="2">
        <v>90766.064910903908</v>
      </c>
      <c r="AA43" s="2">
        <v>90920.870509905915</v>
      </c>
      <c r="AB43" s="2">
        <v>90920.870509905915</v>
      </c>
      <c r="AC43" s="2">
        <v>90920.870509905915</v>
      </c>
      <c r="AD43" s="2">
        <v>90920.870509905915</v>
      </c>
    </row>
    <row r="44" spans="1:30">
      <c r="A44" s="32" t="s">
        <v>296</v>
      </c>
      <c r="B44" s="31" t="s">
        <v>118</v>
      </c>
      <c r="C44" s="2">
        <v>8379.9405751039194</v>
      </c>
      <c r="D44" s="2">
        <v>8379.9405751039194</v>
      </c>
      <c r="E44" s="2">
        <v>8331.1117215543709</v>
      </c>
      <c r="F44" s="2">
        <v>8331.1117215543709</v>
      </c>
      <c r="G44" s="2">
        <v>8331.1117215543709</v>
      </c>
      <c r="H44" s="2">
        <v>8331.1117215543709</v>
      </c>
      <c r="I44" s="2">
        <v>8505.8883062806799</v>
      </c>
      <c r="J44" s="2">
        <v>8505.8883062806799</v>
      </c>
      <c r="K44" s="2">
        <v>8505.8883062806799</v>
      </c>
      <c r="L44" s="2">
        <v>8505.8883062806799</v>
      </c>
      <c r="M44" s="2">
        <v>8505.8883062806799</v>
      </c>
      <c r="N44" s="2">
        <v>8400.3698815271346</v>
      </c>
      <c r="O44" s="2">
        <v>8400.3698815271346</v>
      </c>
      <c r="P44" s="2">
        <v>8400.3698815271346</v>
      </c>
      <c r="Q44" s="2">
        <v>8400.3698815271346</v>
      </c>
      <c r="R44" s="2">
        <v>8160.240578005315</v>
      </c>
      <c r="S44" s="2">
        <v>8160.240578005315</v>
      </c>
      <c r="T44" s="2">
        <v>8160.240578005315</v>
      </c>
      <c r="U44" s="2">
        <v>8160.240578005315</v>
      </c>
      <c r="V44" s="2">
        <v>8080.0539322520808</v>
      </c>
      <c r="W44" s="2">
        <v>8080.0539322520808</v>
      </c>
      <c r="X44" s="2">
        <v>8080.0539322520808</v>
      </c>
      <c r="Y44" s="2">
        <v>8080.0539322520808</v>
      </c>
      <c r="Z44" s="2">
        <v>8460.3388511778994</v>
      </c>
      <c r="AA44" s="2">
        <v>8460.3388511778994</v>
      </c>
      <c r="AB44" s="2">
        <v>8460.3388511778994</v>
      </c>
      <c r="AC44" s="2">
        <v>8460.3388511778994</v>
      </c>
      <c r="AD44" s="2">
        <v>8460.3388511778994</v>
      </c>
    </row>
    <row r="45" spans="1:30">
      <c r="A45" s="32" t="s">
        <v>355</v>
      </c>
      <c r="B45" s="32"/>
      <c r="C45" s="2">
        <v>57551.928623196</v>
      </c>
      <c r="D45" s="2">
        <v>57551.928623196</v>
      </c>
      <c r="E45" s="2">
        <v>57216.580816245543</v>
      </c>
      <c r="F45" s="2">
        <v>57216.580816245543</v>
      </c>
      <c r="G45" s="2">
        <v>57216.580816245543</v>
      </c>
      <c r="H45" s="2">
        <v>57216.580816245543</v>
      </c>
      <c r="I45" s="2">
        <v>58416.915047619266</v>
      </c>
      <c r="J45" s="2">
        <v>58416.915047619266</v>
      </c>
      <c r="K45" s="2">
        <v>58416.915047619266</v>
      </c>
      <c r="L45" s="2">
        <v>58416.915047619266</v>
      </c>
      <c r="M45" s="2">
        <v>58416.915047619266</v>
      </c>
      <c r="N45" s="2">
        <v>57692.233434972768</v>
      </c>
      <c r="O45" s="2">
        <v>57692.233434972768</v>
      </c>
      <c r="P45" s="2">
        <v>57692.233434972768</v>
      </c>
      <c r="Q45" s="2">
        <v>57692.233434972768</v>
      </c>
      <c r="R45" s="2">
        <v>56043.068454294618</v>
      </c>
      <c r="S45" s="2">
        <v>56043.068454294618</v>
      </c>
      <c r="T45" s="2">
        <v>56043.068454294618</v>
      </c>
      <c r="U45" s="2">
        <v>56043.068454294618</v>
      </c>
      <c r="V45" s="2">
        <v>55492.360955647862</v>
      </c>
      <c r="W45" s="2">
        <v>55492.360955647862</v>
      </c>
      <c r="X45" s="2">
        <v>55492.360955647862</v>
      </c>
      <c r="Y45" s="2">
        <v>55492.360955647862</v>
      </c>
      <c r="Z45" s="2">
        <v>58104.089560922024</v>
      </c>
      <c r="AA45" s="2">
        <v>58104.089560922024</v>
      </c>
      <c r="AB45" s="2">
        <v>58104.089560922024</v>
      </c>
      <c r="AC45" s="2">
        <v>58104.089560922024</v>
      </c>
      <c r="AD45" s="2">
        <v>58104.089560922024</v>
      </c>
    </row>
    <row r="46" spans="1:30">
      <c r="A46" s="32" t="s">
        <v>297</v>
      </c>
      <c r="B46" s="31" t="s">
        <v>118</v>
      </c>
      <c r="C46" s="2">
        <v>6727.1236438599963</v>
      </c>
      <c r="D46" s="2">
        <v>6727.1236438599963</v>
      </c>
      <c r="E46" s="2">
        <v>7034.8920576899973</v>
      </c>
      <c r="F46" s="2">
        <v>7034.8920576899973</v>
      </c>
      <c r="G46" s="2">
        <v>7034.8920576899973</v>
      </c>
      <c r="H46" s="2">
        <v>7034.8920576899973</v>
      </c>
      <c r="I46" s="2">
        <v>7193.7135739699979</v>
      </c>
      <c r="J46" s="2">
        <v>7193.7135739699979</v>
      </c>
      <c r="K46" s="2">
        <v>7193.7135739699979</v>
      </c>
      <c r="L46" s="2">
        <v>7193.7135739699979</v>
      </c>
      <c r="M46" s="2">
        <v>7193.7135739699979</v>
      </c>
      <c r="N46" s="2">
        <v>6746.5471662899909</v>
      </c>
      <c r="O46" s="2">
        <v>6746.5471662899909</v>
      </c>
      <c r="P46" s="2">
        <v>6746.5471662899909</v>
      </c>
      <c r="Q46" s="2">
        <v>6746.5471662899909</v>
      </c>
      <c r="R46" s="2">
        <v>6842.5230345699965</v>
      </c>
      <c r="S46" s="2">
        <v>6842.5230345699965</v>
      </c>
      <c r="T46" s="2">
        <v>6842.5230345699965</v>
      </c>
      <c r="U46" s="2">
        <v>6842.5230345699965</v>
      </c>
      <c r="V46" s="2">
        <v>6756.9145744099987</v>
      </c>
      <c r="W46" s="2">
        <v>6756.9145744099987</v>
      </c>
      <c r="X46" s="2">
        <v>6756.9145744099987</v>
      </c>
      <c r="Y46" s="2">
        <v>6756.9145744099987</v>
      </c>
      <c r="Z46" s="2">
        <v>7210.9324877699946</v>
      </c>
      <c r="AA46" s="2">
        <v>7210.9324877699946</v>
      </c>
      <c r="AB46" s="2">
        <v>7210.9324877699946</v>
      </c>
      <c r="AC46" s="2">
        <v>7210.9324877699946</v>
      </c>
      <c r="AD46" s="2">
        <v>7210.9324877699946</v>
      </c>
    </row>
    <row r="47" spans="1:30">
      <c r="A47" s="32" t="s">
        <v>298</v>
      </c>
      <c r="B47" s="31" t="s">
        <v>118</v>
      </c>
      <c r="C47" s="2">
        <v>12226.323502499994</v>
      </c>
      <c r="D47" s="2">
        <v>12226.323502499994</v>
      </c>
      <c r="E47" s="2">
        <v>12746.025611999994</v>
      </c>
      <c r="F47" s="2">
        <v>12746.025611999994</v>
      </c>
      <c r="G47" s="2">
        <v>12746.025611999994</v>
      </c>
      <c r="H47" s="2">
        <v>12746.025611999994</v>
      </c>
      <c r="I47" s="2">
        <v>12815.333859899994</v>
      </c>
      <c r="J47" s="2">
        <v>12815.333859899994</v>
      </c>
      <c r="K47" s="2">
        <v>12815.333859899994</v>
      </c>
      <c r="L47" s="2">
        <v>12815.333859899994</v>
      </c>
      <c r="M47" s="2">
        <v>12815.333859899994</v>
      </c>
      <c r="N47" s="2">
        <v>12707.105449699997</v>
      </c>
      <c r="O47" s="2">
        <v>12707.105449699997</v>
      </c>
      <c r="P47" s="2">
        <v>12707.105449699997</v>
      </c>
      <c r="Q47" s="2">
        <v>12707.105449699997</v>
      </c>
      <c r="R47" s="2">
        <v>12703.698297199999</v>
      </c>
      <c r="S47" s="2">
        <v>12703.698297199999</v>
      </c>
      <c r="T47" s="2">
        <v>12703.698297199999</v>
      </c>
      <c r="U47" s="2">
        <v>12703.698297199999</v>
      </c>
      <c r="V47" s="2">
        <v>12339.845840099992</v>
      </c>
      <c r="W47" s="2">
        <v>12339.845840099992</v>
      </c>
      <c r="X47" s="2">
        <v>12339.845840099992</v>
      </c>
      <c r="Y47" s="2">
        <v>12339.845840099992</v>
      </c>
      <c r="Z47" s="2">
        <v>12795.156425399993</v>
      </c>
      <c r="AA47" s="2">
        <v>12795.156425399993</v>
      </c>
      <c r="AB47" s="2">
        <v>12795.156425399993</v>
      </c>
      <c r="AC47" s="2">
        <v>12795.156425399993</v>
      </c>
      <c r="AD47" s="2">
        <v>12795.156425399993</v>
      </c>
    </row>
    <row r="48" spans="1:30">
      <c r="A48" s="32" t="s">
        <v>299</v>
      </c>
      <c r="B48" s="31" t="s">
        <v>118</v>
      </c>
      <c r="C48" s="2">
        <v>4156.9499908499956</v>
      </c>
      <c r="D48" s="2">
        <v>4156.9499908499956</v>
      </c>
      <c r="E48" s="2">
        <v>4156.9499908499956</v>
      </c>
      <c r="F48" s="2">
        <v>4333.6487080799989</v>
      </c>
      <c r="G48" s="2">
        <v>4333.6487080799989</v>
      </c>
      <c r="H48" s="2">
        <v>4333.6487080799989</v>
      </c>
      <c r="I48" s="2">
        <v>4333.6487080799989</v>
      </c>
      <c r="J48" s="2">
        <v>4357.2135123659955</v>
      </c>
      <c r="K48" s="2">
        <v>4357.2135123659955</v>
      </c>
      <c r="L48" s="2">
        <v>4357.2135123659955</v>
      </c>
      <c r="M48" s="2">
        <v>4357.2135123659955</v>
      </c>
      <c r="N48" s="2">
        <v>4320.415852897997</v>
      </c>
      <c r="O48" s="2">
        <v>4320.415852897997</v>
      </c>
      <c r="P48" s="2">
        <v>4320.415852897997</v>
      </c>
      <c r="Q48" s="2">
        <v>4320.415852897997</v>
      </c>
      <c r="R48" s="2">
        <v>4320.415852897997</v>
      </c>
      <c r="S48" s="2">
        <v>4319.2574210479943</v>
      </c>
      <c r="T48" s="2">
        <v>4319.2574210479943</v>
      </c>
      <c r="U48" s="2">
        <v>4319.2574210479943</v>
      </c>
      <c r="V48" s="2">
        <v>4319.2574210479943</v>
      </c>
      <c r="W48" s="2">
        <v>4195.5475856339963</v>
      </c>
      <c r="X48" s="2">
        <v>4195.5475856339963</v>
      </c>
      <c r="Y48" s="2">
        <v>4195.5475856339963</v>
      </c>
      <c r="Z48" s="2">
        <v>4195.5475856339963</v>
      </c>
      <c r="AA48" s="2">
        <v>4350.3531846359947</v>
      </c>
      <c r="AB48" s="2">
        <v>4350.3531846359947</v>
      </c>
      <c r="AC48" s="2">
        <v>4350.3531846359947</v>
      </c>
      <c r="AD48" s="2">
        <v>4350.3531846359947</v>
      </c>
    </row>
    <row r="49" spans="1:30">
      <c r="A49" s="31" t="s">
        <v>356</v>
      </c>
      <c r="C49" s="2">
        <v>464715.25419455965</v>
      </c>
      <c r="D49" s="2">
        <v>464715.25419455965</v>
      </c>
      <c r="E49" s="2">
        <v>464715.25419455965</v>
      </c>
      <c r="F49" s="2">
        <v>464715.25419455965</v>
      </c>
      <c r="G49" s="2">
        <v>464715.25419455965</v>
      </c>
      <c r="H49" s="2">
        <v>464715.25419455965</v>
      </c>
      <c r="I49" s="2">
        <v>464715.25419455965</v>
      </c>
      <c r="J49" s="2">
        <v>464715.25419455965</v>
      </c>
      <c r="K49" s="2">
        <v>464715.25419455965</v>
      </c>
      <c r="L49" s="2">
        <v>464715.25419455965</v>
      </c>
      <c r="M49" s="2">
        <v>464715.25419455965</v>
      </c>
      <c r="N49" s="2">
        <v>464715.25419455965</v>
      </c>
      <c r="O49" s="2">
        <v>464715.25419455965</v>
      </c>
      <c r="P49" s="2">
        <v>464715.25419455965</v>
      </c>
      <c r="Q49" s="2">
        <v>464715.25419455965</v>
      </c>
      <c r="R49" s="2">
        <v>464715.25419455965</v>
      </c>
      <c r="S49" s="2">
        <v>464715.25419455965</v>
      </c>
      <c r="T49" s="2">
        <v>464715.25419455965</v>
      </c>
      <c r="U49" s="2">
        <v>464715.25419455965</v>
      </c>
      <c r="V49" s="2">
        <v>464715.25419455965</v>
      </c>
      <c r="W49" s="2">
        <v>464715.25419455965</v>
      </c>
      <c r="X49" s="2">
        <v>464715.25419455965</v>
      </c>
      <c r="Y49" s="2">
        <v>464715.25419455965</v>
      </c>
      <c r="Z49" s="2">
        <v>464715.25419455965</v>
      </c>
      <c r="AA49" s="2">
        <v>464715.25419455965</v>
      </c>
      <c r="AB49" s="2">
        <v>464715.25419455965</v>
      </c>
      <c r="AC49" s="2">
        <v>464715.25419455965</v>
      </c>
      <c r="AD49" s="2">
        <v>464715.25419455965</v>
      </c>
    </row>
    <row r="50" spans="1:30">
      <c r="A50" s="32" t="s">
        <v>357</v>
      </c>
      <c r="B50" s="32"/>
      <c r="C50" s="2">
        <v>73532.999999999985</v>
      </c>
      <c r="D50" s="2">
        <v>73532.999999999985</v>
      </c>
      <c r="E50" s="2">
        <v>73532.999999999985</v>
      </c>
      <c r="F50" s="2">
        <v>73532.999999999985</v>
      </c>
      <c r="G50" s="2">
        <v>73532.999999999985</v>
      </c>
      <c r="H50" s="2">
        <v>73532.999999999985</v>
      </c>
      <c r="I50" s="2">
        <v>73532.999999999985</v>
      </c>
      <c r="J50" s="2">
        <v>73532.999999999985</v>
      </c>
      <c r="K50" s="2">
        <v>73532.999999999985</v>
      </c>
      <c r="L50" s="2">
        <v>73532.999999999985</v>
      </c>
      <c r="M50" s="2">
        <v>73532.999999999985</v>
      </c>
      <c r="N50" s="2">
        <v>73532.999999999985</v>
      </c>
      <c r="O50" s="2">
        <v>73532.999999999985</v>
      </c>
      <c r="P50" s="2">
        <v>73532.999999999985</v>
      </c>
      <c r="Q50" s="2">
        <v>73532.999999999985</v>
      </c>
      <c r="R50" s="2">
        <v>73532.999999999985</v>
      </c>
      <c r="S50" s="2">
        <v>73532.999999999985</v>
      </c>
      <c r="T50" s="2">
        <v>73532.999999999985</v>
      </c>
      <c r="U50" s="2">
        <v>73532.999999999985</v>
      </c>
      <c r="V50" s="2">
        <v>73532.999999999985</v>
      </c>
      <c r="W50" s="2">
        <v>73532.999999999985</v>
      </c>
      <c r="X50" s="2">
        <v>73532.999999999985</v>
      </c>
      <c r="Y50" s="2">
        <v>73532.999999999985</v>
      </c>
      <c r="Z50" s="2">
        <v>73532.999999999985</v>
      </c>
      <c r="AA50" s="2">
        <v>73532.999999999985</v>
      </c>
      <c r="AB50" s="2">
        <v>73532.999999999985</v>
      </c>
      <c r="AC50" s="2">
        <v>73532.999999999985</v>
      </c>
      <c r="AD50" s="2">
        <v>73532.999999999985</v>
      </c>
    </row>
    <row r="51" spans="1:30">
      <c r="A51" s="32" t="s">
        <v>358</v>
      </c>
      <c r="B51" s="32"/>
      <c r="C51" s="2">
        <v>8430.2540599999793</v>
      </c>
      <c r="D51" s="2">
        <v>8430.2540599999793</v>
      </c>
      <c r="E51" s="2">
        <v>8430.2540599999793</v>
      </c>
      <c r="F51" s="2">
        <v>8430.2540599999793</v>
      </c>
      <c r="G51" s="2">
        <v>8430.2540599999793</v>
      </c>
      <c r="H51" s="2">
        <v>8430.2540599999793</v>
      </c>
      <c r="I51" s="2">
        <v>8430.2540599999793</v>
      </c>
      <c r="J51" s="2">
        <v>8430.2540599999793</v>
      </c>
      <c r="K51" s="2">
        <v>8430.2540599999793</v>
      </c>
      <c r="L51" s="2">
        <v>8430.2540599999793</v>
      </c>
      <c r="M51" s="2">
        <v>8430.2540599999793</v>
      </c>
      <c r="N51" s="2">
        <v>8430.2540599999793</v>
      </c>
      <c r="O51" s="2">
        <v>8430.2540599999793</v>
      </c>
      <c r="P51" s="2">
        <v>8430.2540599999793</v>
      </c>
      <c r="Q51" s="2">
        <v>8430.2540599999793</v>
      </c>
      <c r="R51" s="2">
        <v>8430.2540599999793</v>
      </c>
      <c r="S51" s="2">
        <v>8430.2540599999793</v>
      </c>
      <c r="T51" s="2">
        <v>8430.2540599999793</v>
      </c>
      <c r="U51" s="2">
        <v>8430.2540599999793</v>
      </c>
      <c r="V51" s="2">
        <v>8430.2540599999793</v>
      </c>
      <c r="W51" s="2">
        <v>8430.2540599999793</v>
      </c>
      <c r="X51" s="2">
        <v>8430.2540599999793</v>
      </c>
      <c r="Y51" s="2">
        <v>8430.2540599999793</v>
      </c>
      <c r="Z51" s="2">
        <v>8430.2540599999793</v>
      </c>
      <c r="AA51" s="2">
        <v>8430.2540599999793</v>
      </c>
      <c r="AB51" s="2">
        <v>8430.2540599999793</v>
      </c>
      <c r="AC51" s="2">
        <v>8430.2540599999793</v>
      </c>
      <c r="AD51" s="2">
        <v>8430.2540599999793</v>
      </c>
    </row>
    <row r="52" spans="1:30">
      <c r="A52" s="32" t="s">
        <v>359</v>
      </c>
      <c r="B52" s="32"/>
      <c r="C52" s="2">
        <v>193296.9999999998</v>
      </c>
      <c r="D52" s="2">
        <v>193296.9999999998</v>
      </c>
      <c r="E52" s="2">
        <v>193296.9999999998</v>
      </c>
      <c r="F52" s="2">
        <v>193296.9999999998</v>
      </c>
      <c r="G52" s="2">
        <v>193296.9999999998</v>
      </c>
      <c r="H52" s="2">
        <v>193296.9999999998</v>
      </c>
      <c r="I52" s="2">
        <v>193296.9999999998</v>
      </c>
      <c r="J52" s="2">
        <v>193296.9999999998</v>
      </c>
      <c r="K52" s="2">
        <v>193296.9999999998</v>
      </c>
      <c r="L52" s="2">
        <v>193296.9999999998</v>
      </c>
      <c r="M52" s="2">
        <v>193296.9999999998</v>
      </c>
      <c r="N52" s="2">
        <v>193296.9999999998</v>
      </c>
      <c r="O52" s="2">
        <v>193296.9999999998</v>
      </c>
      <c r="P52" s="2">
        <v>193296.9999999998</v>
      </c>
      <c r="Q52" s="2">
        <v>193296.9999999998</v>
      </c>
      <c r="R52" s="2">
        <v>193296.9999999998</v>
      </c>
      <c r="S52" s="2">
        <v>193296.9999999998</v>
      </c>
      <c r="T52" s="2">
        <v>193296.9999999998</v>
      </c>
      <c r="U52" s="2">
        <v>193296.9999999998</v>
      </c>
      <c r="V52" s="2">
        <v>193296.9999999998</v>
      </c>
      <c r="W52" s="2">
        <v>193296.9999999998</v>
      </c>
      <c r="X52" s="2">
        <v>193296.9999999998</v>
      </c>
      <c r="Y52" s="2">
        <v>193296.9999999998</v>
      </c>
      <c r="Z52" s="2">
        <v>193296.9999999998</v>
      </c>
      <c r="AA52" s="2">
        <v>193296.9999999998</v>
      </c>
      <c r="AB52" s="2">
        <v>193296.9999999998</v>
      </c>
      <c r="AC52" s="2">
        <v>193296.9999999998</v>
      </c>
      <c r="AD52" s="2">
        <v>193296.9999999998</v>
      </c>
    </row>
    <row r="53" spans="1:30">
      <c r="A53" s="32" t="s">
        <v>360</v>
      </c>
      <c r="B53" s="32"/>
      <c r="C53" s="2">
        <v>54894.999999999971</v>
      </c>
      <c r="D53" s="2">
        <v>54894.999999999971</v>
      </c>
      <c r="E53" s="2">
        <v>54894.999999999971</v>
      </c>
      <c r="F53" s="2">
        <v>54894.999999999971</v>
      </c>
      <c r="G53" s="2">
        <v>54894.999999999971</v>
      </c>
      <c r="H53" s="2">
        <v>54894.999999999971</v>
      </c>
      <c r="I53" s="2">
        <v>54894.999999999971</v>
      </c>
      <c r="J53" s="2">
        <v>54894.999999999971</v>
      </c>
      <c r="K53" s="2">
        <v>54894.999999999971</v>
      </c>
      <c r="L53" s="2">
        <v>54894.999999999971</v>
      </c>
      <c r="M53" s="2">
        <v>54894.999999999971</v>
      </c>
      <c r="N53" s="2">
        <v>54894.999999999971</v>
      </c>
      <c r="O53" s="2">
        <v>54894.999999999971</v>
      </c>
      <c r="P53" s="2">
        <v>54894.999999999971</v>
      </c>
      <c r="Q53" s="2">
        <v>54894.999999999971</v>
      </c>
      <c r="R53" s="2">
        <v>54894.999999999971</v>
      </c>
      <c r="S53" s="2">
        <v>54894.999999999971</v>
      </c>
      <c r="T53" s="2">
        <v>54894.999999999971</v>
      </c>
      <c r="U53" s="2">
        <v>54894.999999999971</v>
      </c>
      <c r="V53" s="2">
        <v>54894.999999999971</v>
      </c>
      <c r="W53" s="2">
        <v>54894.999999999971</v>
      </c>
      <c r="X53" s="2">
        <v>54894.999999999971</v>
      </c>
      <c r="Y53" s="2">
        <v>54894.999999999971</v>
      </c>
      <c r="Z53" s="2">
        <v>54894.999999999971</v>
      </c>
      <c r="AA53" s="2">
        <v>54894.999999999971</v>
      </c>
      <c r="AB53" s="2">
        <v>54894.999999999971</v>
      </c>
      <c r="AC53" s="2">
        <v>54894.999999999971</v>
      </c>
      <c r="AD53" s="2">
        <v>54894.999999999971</v>
      </c>
    </row>
    <row r="54" spans="1:30">
      <c r="A54" s="32" t="s">
        <v>361</v>
      </c>
      <c r="B54" s="32"/>
      <c r="C54" s="2">
        <v>134560.0001345599</v>
      </c>
      <c r="D54" s="2">
        <v>134560.0001345599</v>
      </c>
      <c r="E54" s="2">
        <v>134560.0001345599</v>
      </c>
      <c r="F54" s="2">
        <v>134560.0001345599</v>
      </c>
      <c r="G54" s="2">
        <v>134560.0001345599</v>
      </c>
      <c r="H54" s="2">
        <v>134560.0001345599</v>
      </c>
      <c r="I54" s="2">
        <v>134560.0001345599</v>
      </c>
      <c r="J54" s="2">
        <v>134560.0001345599</v>
      </c>
      <c r="K54" s="2">
        <v>134560.0001345599</v>
      </c>
      <c r="L54" s="2">
        <v>134560.0001345599</v>
      </c>
      <c r="M54" s="2">
        <v>134560.0001345599</v>
      </c>
      <c r="N54" s="2">
        <v>134560.0001345599</v>
      </c>
      <c r="O54" s="2">
        <v>134560.0001345599</v>
      </c>
      <c r="P54" s="2">
        <v>134560.0001345599</v>
      </c>
      <c r="Q54" s="2">
        <v>134560.0001345599</v>
      </c>
      <c r="R54" s="2">
        <v>134560.0001345599</v>
      </c>
      <c r="S54" s="2">
        <v>134560.0001345599</v>
      </c>
      <c r="T54" s="2">
        <v>134560.0001345599</v>
      </c>
      <c r="U54" s="2">
        <v>134560.0001345599</v>
      </c>
      <c r="V54" s="2">
        <v>134560.0001345599</v>
      </c>
      <c r="W54" s="2">
        <v>134560.0001345599</v>
      </c>
      <c r="X54" s="2">
        <v>134560.0001345599</v>
      </c>
      <c r="Y54" s="2">
        <v>134560.0001345599</v>
      </c>
      <c r="Z54" s="2">
        <v>134560.0001345599</v>
      </c>
      <c r="AA54" s="2">
        <v>134560.0001345599</v>
      </c>
      <c r="AB54" s="2">
        <v>134560.0001345599</v>
      </c>
      <c r="AC54" s="2">
        <v>134560.0001345599</v>
      </c>
      <c r="AD54" s="2">
        <v>134560.0001345599</v>
      </c>
    </row>
    <row r="55" spans="1:30">
      <c r="A55" s="31" t="s">
        <v>362</v>
      </c>
      <c r="C55" s="2">
        <v>3778000</v>
      </c>
      <c r="D55" s="2">
        <v>3778000</v>
      </c>
      <c r="E55" s="2">
        <v>3778000</v>
      </c>
      <c r="F55" s="2">
        <v>3778000</v>
      </c>
      <c r="G55" s="2">
        <v>3778000</v>
      </c>
      <c r="H55" s="2">
        <v>3778000</v>
      </c>
      <c r="I55" s="2">
        <v>3778000</v>
      </c>
      <c r="J55" s="2">
        <v>3778000</v>
      </c>
      <c r="K55" s="2">
        <v>3778000</v>
      </c>
      <c r="L55" s="2">
        <v>3778000</v>
      </c>
      <c r="M55" s="2">
        <v>3778000</v>
      </c>
      <c r="N55" s="2">
        <v>3778000</v>
      </c>
      <c r="O55" s="2">
        <v>3778000</v>
      </c>
      <c r="P55" s="2">
        <v>3778000</v>
      </c>
      <c r="Q55" s="2">
        <v>3778000</v>
      </c>
      <c r="R55" s="2">
        <v>3778000</v>
      </c>
      <c r="S55" s="2">
        <v>3778000</v>
      </c>
      <c r="T55" s="2">
        <v>3778000</v>
      </c>
      <c r="U55" s="2">
        <v>3778000</v>
      </c>
      <c r="V55" s="2">
        <v>3778000</v>
      </c>
      <c r="W55" s="2">
        <v>3778000</v>
      </c>
      <c r="X55" s="2">
        <v>3778000</v>
      </c>
      <c r="Y55" s="2">
        <v>3778000</v>
      </c>
      <c r="Z55" s="2">
        <v>3778000</v>
      </c>
      <c r="AA55" s="2">
        <v>3778000</v>
      </c>
      <c r="AB55" s="2">
        <v>3778000</v>
      </c>
      <c r="AC55" s="2">
        <v>3778000</v>
      </c>
      <c r="AD55" s="2">
        <v>3778000</v>
      </c>
    </row>
    <row r="56" spans="1:30">
      <c r="A56" s="32" t="s">
        <v>363</v>
      </c>
      <c r="B56" s="32"/>
      <c r="C56" s="2">
        <v>231000</v>
      </c>
      <c r="D56" s="2">
        <v>231000</v>
      </c>
      <c r="E56" s="2">
        <v>231000</v>
      </c>
      <c r="F56" s="2">
        <v>231000</v>
      </c>
      <c r="G56" s="2">
        <v>231000</v>
      </c>
      <c r="H56" s="2">
        <v>231000</v>
      </c>
      <c r="I56" s="2">
        <v>231000</v>
      </c>
      <c r="J56" s="2">
        <v>231000</v>
      </c>
      <c r="K56" s="2">
        <v>231000</v>
      </c>
      <c r="L56" s="2">
        <v>231000</v>
      </c>
      <c r="M56" s="2">
        <v>231000</v>
      </c>
      <c r="N56" s="2">
        <v>231000</v>
      </c>
      <c r="O56" s="2">
        <v>231000</v>
      </c>
      <c r="P56" s="2">
        <v>231000</v>
      </c>
      <c r="Q56" s="2">
        <v>231000</v>
      </c>
      <c r="R56" s="2">
        <v>231000</v>
      </c>
      <c r="S56" s="2">
        <v>231000</v>
      </c>
      <c r="T56" s="2">
        <v>231000</v>
      </c>
      <c r="U56" s="2">
        <v>231000</v>
      </c>
      <c r="V56" s="2">
        <v>231000</v>
      </c>
      <c r="W56" s="2">
        <v>231000</v>
      </c>
      <c r="X56" s="2">
        <v>231000</v>
      </c>
      <c r="Y56" s="2">
        <v>231000</v>
      </c>
      <c r="Z56" s="2">
        <v>231000</v>
      </c>
      <c r="AA56" s="2">
        <v>231000</v>
      </c>
      <c r="AB56" s="2">
        <v>231000</v>
      </c>
      <c r="AC56" s="2">
        <v>231000</v>
      </c>
      <c r="AD56" s="2">
        <v>231000</v>
      </c>
    </row>
    <row r="57" spans="1:30">
      <c r="A57" s="32" t="s">
        <v>364</v>
      </c>
      <c r="B57" s="32"/>
      <c r="C57" s="2">
        <v>190000</v>
      </c>
      <c r="D57" s="2">
        <v>190000</v>
      </c>
      <c r="E57" s="2">
        <v>190000</v>
      </c>
      <c r="F57" s="2">
        <v>190000</v>
      </c>
      <c r="G57" s="2">
        <v>190000</v>
      </c>
      <c r="H57" s="2">
        <v>190000</v>
      </c>
      <c r="I57" s="2">
        <v>190000</v>
      </c>
      <c r="J57" s="2">
        <v>190000</v>
      </c>
      <c r="K57" s="2">
        <v>190000</v>
      </c>
      <c r="L57" s="2">
        <v>190000</v>
      </c>
      <c r="M57" s="2">
        <v>190000</v>
      </c>
      <c r="N57" s="2">
        <v>190000</v>
      </c>
      <c r="O57" s="2">
        <v>190000</v>
      </c>
      <c r="P57" s="2">
        <v>190000</v>
      </c>
      <c r="Q57" s="2">
        <v>190000</v>
      </c>
      <c r="R57" s="2">
        <v>190000</v>
      </c>
      <c r="S57" s="2">
        <v>190000</v>
      </c>
      <c r="T57" s="2">
        <v>190000</v>
      </c>
      <c r="U57" s="2">
        <v>190000</v>
      </c>
      <c r="V57" s="2">
        <v>190000</v>
      </c>
      <c r="W57" s="2">
        <v>190000</v>
      </c>
      <c r="X57" s="2">
        <v>190000</v>
      </c>
      <c r="Y57" s="2">
        <v>190000</v>
      </c>
      <c r="Z57" s="2">
        <v>190000</v>
      </c>
      <c r="AA57" s="2">
        <v>190000</v>
      </c>
      <c r="AB57" s="2">
        <v>190000</v>
      </c>
      <c r="AC57" s="2">
        <v>190000</v>
      </c>
      <c r="AD57" s="2">
        <v>190000</v>
      </c>
    </row>
    <row r="58" spans="1:30">
      <c r="A58" s="32" t="s">
        <v>365</v>
      </c>
      <c r="B58" s="32"/>
      <c r="C58" s="2">
        <v>1048000</v>
      </c>
      <c r="D58" s="2">
        <v>1048000</v>
      </c>
      <c r="E58" s="2">
        <v>1048000</v>
      </c>
      <c r="F58" s="2">
        <v>1048000</v>
      </c>
      <c r="G58" s="2">
        <v>1048000</v>
      </c>
      <c r="H58" s="2">
        <v>1048000</v>
      </c>
      <c r="I58" s="2">
        <v>1048000</v>
      </c>
      <c r="J58" s="2">
        <v>1048000</v>
      </c>
      <c r="K58" s="2">
        <v>1048000</v>
      </c>
      <c r="L58" s="2">
        <v>1048000</v>
      </c>
      <c r="M58" s="2">
        <v>1048000</v>
      </c>
      <c r="N58" s="2">
        <v>1048000</v>
      </c>
      <c r="O58" s="2">
        <v>1048000</v>
      </c>
      <c r="P58" s="2">
        <v>1048000</v>
      </c>
      <c r="Q58" s="2">
        <v>1048000</v>
      </c>
      <c r="R58" s="2">
        <v>1048000</v>
      </c>
      <c r="S58" s="2">
        <v>1048000</v>
      </c>
      <c r="T58" s="2">
        <v>1048000</v>
      </c>
      <c r="U58" s="2">
        <v>1048000</v>
      </c>
      <c r="V58" s="2">
        <v>1048000</v>
      </c>
      <c r="W58" s="2">
        <v>1048000</v>
      </c>
      <c r="X58" s="2">
        <v>1048000</v>
      </c>
      <c r="Y58" s="2">
        <v>1048000</v>
      </c>
      <c r="Z58" s="2">
        <v>1048000</v>
      </c>
      <c r="AA58" s="2">
        <v>1048000</v>
      </c>
      <c r="AB58" s="2">
        <v>1048000</v>
      </c>
      <c r="AC58" s="2">
        <v>1048000</v>
      </c>
      <c r="AD58" s="2">
        <v>1048000</v>
      </c>
    </row>
    <row r="59" spans="1:30">
      <c r="A59" s="32" t="s">
        <v>366</v>
      </c>
      <c r="B59" s="32"/>
      <c r="C59" s="2">
        <v>585000</v>
      </c>
      <c r="D59" s="2">
        <v>585000</v>
      </c>
      <c r="E59" s="2">
        <v>585000</v>
      </c>
      <c r="F59" s="2">
        <v>585000</v>
      </c>
      <c r="G59" s="2">
        <v>585000</v>
      </c>
      <c r="H59" s="2">
        <v>585000</v>
      </c>
      <c r="I59" s="2">
        <v>585000</v>
      </c>
      <c r="J59" s="2">
        <v>585000</v>
      </c>
      <c r="K59" s="2">
        <v>585000</v>
      </c>
      <c r="L59" s="2">
        <v>585000</v>
      </c>
      <c r="M59" s="2">
        <v>585000</v>
      </c>
      <c r="N59" s="2">
        <v>585000</v>
      </c>
      <c r="O59" s="2">
        <v>585000</v>
      </c>
      <c r="P59" s="2">
        <v>585000</v>
      </c>
      <c r="Q59" s="2">
        <v>585000</v>
      </c>
      <c r="R59" s="2">
        <v>585000</v>
      </c>
      <c r="S59" s="2">
        <v>585000</v>
      </c>
      <c r="T59" s="2">
        <v>585000</v>
      </c>
      <c r="U59" s="2">
        <v>585000</v>
      </c>
      <c r="V59" s="2">
        <v>585000</v>
      </c>
      <c r="W59" s="2">
        <v>585000</v>
      </c>
      <c r="X59" s="2">
        <v>585000</v>
      </c>
      <c r="Y59" s="2">
        <v>585000</v>
      </c>
      <c r="Z59" s="2">
        <v>585000</v>
      </c>
      <c r="AA59" s="2">
        <v>585000</v>
      </c>
      <c r="AB59" s="2">
        <v>585000</v>
      </c>
      <c r="AC59" s="2">
        <v>585000</v>
      </c>
      <c r="AD59" s="2">
        <v>585000</v>
      </c>
    </row>
    <row r="60" spans="1:30">
      <c r="A60" s="32" t="s">
        <v>367</v>
      </c>
      <c r="B60" s="32"/>
      <c r="C60" s="2">
        <v>244000</v>
      </c>
      <c r="D60" s="2">
        <v>244000</v>
      </c>
      <c r="E60" s="2">
        <v>244000</v>
      </c>
      <c r="F60" s="2">
        <v>244000</v>
      </c>
      <c r="G60" s="2">
        <v>244000</v>
      </c>
      <c r="H60" s="2">
        <v>244000</v>
      </c>
      <c r="I60" s="2">
        <v>244000</v>
      </c>
      <c r="J60" s="2">
        <v>244000</v>
      </c>
      <c r="K60" s="2">
        <v>244000</v>
      </c>
      <c r="L60" s="2">
        <v>244000</v>
      </c>
      <c r="M60" s="2">
        <v>244000</v>
      </c>
      <c r="N60" s="2">
        <v>244000</v>
      </c>
      <c r="O60" s="2">
        <v>244000</v>
      </c>
      <c r="P60" s="2">
        <v>244000</v>
      </c>
      <c r="Q60" s="2">
        <v>244000</v>
      </c>
      <c r="R60" s="2">
        <v>244000</v>
      </c>
      <c r="S60" s="2">
        <v>244000</v>
      </c>
      <c r="T60" s="2">
        <v>244000</v>
      </c>
      <c r="U60" s="2">
        <v>244000</v>
      </c>
      <c r="V60" s="2">
        <v>244000</v>
      </c>
      <c r="W60" s="2">
        <v>244000</v>
      </c>
      <c r="X60" s="2">
        <v>244000</v>
      </c>
      <c r="Y60" s="2">
        <v>244000</v>
      </c>
      <c r="Z60" s="2">
        <v>244000</v>
      </c>
      <c r="AA60" s="2">
        <v>244000</v>
      </c>
      <c r="AB60" s="2">
        <v>244000</v>
      </c>
      <c r="AC60" s="2">
        <v>244000</v>
      </c>
      <c r="AD60" s="2">
        <v>244000</v>
      </c>
    </row>
    <row r="61" spans="1:30">
      <c r="A61" s="32" t="s">
        <v>368</v>
      </c>
      <c r="B61" s="32"/>
      <c r="C61" s="2">
        <v>283000</v>
      </c>
      <c r="D61" s="2">
        <v>283000</v>
      </c>
      <c r="E61" s="2">
        <v>283000</v>
      </c>
      <c r="F61" s="2">
        <v>283000</v>
      </c>
      <c r="G61" s="2">
        <v>283000</v>
      </c>
      <c r="H61" s="2">
        <v>283000</v>
      </c>
      <c r="I61" s="2">
        <v>283000</v>
      </c>
      <c r="J61" s="2">
        <v>283000</v>
      </c>
      <c r="K61" s="2">
        <v>283000</v>
      </c>
      <c r="L61" s="2">
        <v>283000</v>
      </c>
      <c r="M61" s="2">
        <v>283000</v>
      </c>
      <c r="N61" s="2">
        <v>283000</v>
      </c>
      <c r="O61" s="2">
        <v>283000</v>
      </c>
      <c r="P61" s="2">
        <v>283000</v>
      </c>
      <c r="Q61" s="2">
        <v>283000</v>
      </c>
      <c r="R61" s="2">
        <v>283000</v>
      </c>
      <c r="S61" s="2">
        <v>283000</v>
      </c>
      <c r="T61" s="2">
        <v>283000</v>
      </c>
      <c r="U61" s="2">
        <v>283000</v>
      </c>
      <c r="V61" s="2">
        <v>283000</v>
      </c>
      <c r="W61" s="2">
        <v>283000</v>
      </c>
      <c r="X61" s="2">
        <v>283000</v>
      </c>
      <c r="Y61" s="2">
        <v>283000</v>
      </c>
      <c r="Z61" s="2">
        <v>283000</v>
      </c>
      <c r="AA61" s="2">
        <v>283000</v>
      </c>
      <c r="AB61" s="2">
        <v>283000</v>
      </c>
      <c r="AC61" s="2">
        <v>283000</v>
      </c>
      <c r="AD61" s="2">
        <v>283000</v>
      </c>
    </row>
    <row r="62" spans="1:30">
      <c r="A62" s="32" t="s">
        <v>369</v>
      </c>
      <c r="B62" s="32"/>
      <c r="C62" s="2">
        <v>440000</v>
      </c>
      <c r="D62" s="2">
        <v>440000</v>
      </c>
      <c r="E62" s="2">
        <v>440000</v>
      </c>
      <c r="F62" s="2">
        <v>440000</v>
      </c>
      <c r="G62" s="2">
        <v>440000</v>
      </c>
      <c r="H62" s="2">
        <v>440000</v>
      </c>
      <c r="I62" s="2">
        <v>440000</v>
      </c>
      <c r="J62" s="2">
        <v>440000</v>
      </c>
      <c r="K62" s="2">
        <v>440000</v>
      </c>
      <c r="L62" s="2">
        <v>440000</v>
      </c>
      <c r="M62" s="2">
        <v>440000</v>
      </c>
      <c r="N62" s="2">
        <v>440000</v>
      </c>
      <c r="O62" s="2">
        <v>440000</v>
      </c>
      <c r="P62" s="2">
        <v>440000</v>
      </c>
      <c r="Q62" s="2">
        <v>440000</v>
      </c>
      <c r="R62" s="2">
        <v>440000</v>
      </c>
      <c r="S62" s="2">
        <v>440000</v>
      </c>
      <c r="T62" s="2">
        <v>440000</v>
      </c>
      <c r="U62" s="2">
        <v>440000</v>
      </c>
      <c r="V62" s="2">
        <v>440000</v>
      </c>
      <c r="W62" s="2">
        <v>440000</v>
      </c>
      <c r="X62" s="2">
        <v>440000</v>
      </c>
      <c r="Y62" s="2">
        <v>440000</v>
      </c>
      <c r="Z62" s="2">
        <v>440000</v>
      </c>
      <c r="AA62" s="2">
        <v>440000</v>
      </c>
      <c r="AB62" s="2">
        <v>440000</v>
      </c>
      <c r="AC62" s="2">
        <v>440000</v>
      </c>
      <c r="AD62" s="2">
        <v>440000</v>
      </c>
    </row>
    <row r="63" spans="1:30">
      <c r="A63" s="32" t="s">
        <v>370</v>
      </c>
      <c r="B63" s="32"/>
      <c r="C63" s="2">
        <v>118000</v>
      </c>
      <c r="D63" s="2">
        <v>118000</v>
      </c>
      <c r="E63" s="2">
        <v>118000</v>
      </c>
      <c r="F63" s="2">
        <v>118000</v>
      </c>
      <c r="G63" s="2">
        <v>118000</v>
      </c>
      <c r="H63" s="2">
        <v>118000</v>
      </c>
      <c r="I63" s="2">
        <v>118000</v>
      </c>
      <c r="J63" s="2">
        <v>118000</v>
      </c>
      <c r="K63" s="2">
        <v>118000</v>
      </c>
      <c r="L63" s="2">
        <v>118000</v>
      </c>
      <c r="M63" s="2">
        <v>118000</v>
      </c>
      <c r="N63" s="2">
        <v>118000</v>
      </c>
      <c r="O63" s="2">
        <v>118000</v>
      </c>
      <c r="P63" s="2">
        <v>118000</v>
      </c>
      <c r="Q63" s="2">
        <v>118000</v>
      </c>
      <c r="R63" s="2">
        <v>118000</v>
      </c>
      <c r="S63" s="2">
        <v>118000</v>
      </c>
      <c r="T63" s="2">
        <v>118000</v>
      </c>
      <c r="U63" s="2">
        <v>118000</v>
      </c>
      <c r="V63" s="2">
        <v>118000</v>
      </c>
      <c r="W63" s="2">
        <v>118000</v>
      </c>
      <c r="X63" s="2">
        <v>118000</v>
      </c>
      <c r="Y63" s="2">
        <v>118000</v>
      </c>
      <c r="Z63" s="2">
        <v>118000</v>
      </c>
      <c r="AA63" s="2">
        <v>118000</v>
      </c>
      <c r="AB63" s="2">
        <v>118000</v>
      </c>
      <c r="AC63" s="2">
        <v>118000</v>
      </c>
      <c r="AD63" s="2">
        <v>118000</v>
      </c>
    </row>
    <row r="64" spans="1:30">
      <c r="A64" s="32" t="s">
        <v>371</v>
      </c>
      <c r="B64" s="32"/>
      <c r="C64" s="2">
        <v>304000</v>
      </c>
      <c r="D64" s="2">
        <v>304000</v>
      </c>
      <c r="E64" s="2">
        <v>304000</v>
      </c>
      <c r="F64" s="2">
        <v>304000</v>
      </c>
      <c r="G64" s="2">
        <v>304000</v>
      </c>
      <c r="H64" s="2">
        <v>304000</v>
      </c>
      <c r="I64" s="2">
        <v>304000</v>
      </c>
      <c r="J64" s="2">
        <v>304000</v>
      </c>
      <c r="K64" s="2">
        <v>304000</v>
      </c>
      <c r="L64" s="2">
        <v>304000</v>
      </c>
      <c r="M64" s="2">
        <v>304000</v>
      </c>
      <c r="N64" s="2">
        <v>304000</v>
      </c>
      <c r="O64" s="2">
        <v>304000</v>
      </c>
      <c r="P64" s="2">
        <v>304000</v>
      </c>
      <c r="Q64" s="2">
        <v>304000</v>
      </c>
      <c r="R64" s="2">
        <v>304000</v>
      </c>
      <c r="S64" s="2">
        <v>304000</v>
      </c>
      <c r="T64" s="2">
        <v>304000</v>
      </c>
      <c r="U64" s="2">
        <v>304000</v>
      </c>
      <c r="V64" s="2">
        <v>304000</v>
      </c>
      <c r="W64" s="2">
        <v>304000</v>
      </c>
      <c r="X64" s="2">
        <v>304000</v>
      </c>
      <c r="Y64" s="2">
        <v>304000</v>
      </c>
      <c r="Z64" s="2">
        <v>304000</v>
      </c>
      <c r="AA64" s="2">
        <v>304000</v>
      </c>
      <c r="AB64" s="2">
        <v>304000</v>
      </c>
      <c r="AC64" s="2">
        <v>304000</v>
      </c>
      <c r="AD64" s="2">
        <v>304000</v>
      </c>
    </row>
    <row r="65" spans="1:30">
      <c r="A65" s="32" t="s">
        <v>372</v>
      </c>
      <c r="B65" s="32"/>
      <c r="C65" s="2">
        <v>117000</v>
      </c>
      <c r="D65" s="2">
        <v>117000</v>
      </c>
      <c r="E65" s="2">
        <v>117000</v>
      </c>
      <c r="F65" s="2">
        <v>117000</v>
      </c>
      <c r="G65" s="2">
        <v>117000</v>
      </c>
      <c r="H65" s="2">
        <v>117000</v>
      </c>
      <c r="I65" s="2">
        <v>117000</v>
      </c>
      <c r="J65" s="2">
        <v>117000</v>
      </c>
      <c r="K65" s="2">
        <v>117000</v>
      </c>
      <c r="L65" s="2">
        <v>117000</v>
      </c>
      <c r="M65" s="2">
        <v>117000</v>
      </c>
      <c r="N65" s="2">
        <v>117000</v>
      </c>
      <c r="O65" s="2">
        <v>117000</v>
      </c>
      <c r="P65" s="2">
        <v>117000</v>
      </c>
      <c r="Q65" s="2">
        <v>117000</v>
      </c>
      <c r="R65" s="2">
        <v>117000</v>
      </c>
      <c r="S65" s="2">
        <v>117000</v>
      </c>
      <c r="T65" s="2">
        <v>117000</v>
      </c>
      <c r="U65" s="2">
        <v>117000</v>
      </c>
      <c r="V65" s="2">
        <v>117000</v>
      </c>
      <c r="W65" s="2">
        <v>117000</v>
      </c>
      <c r="X65" s="2">
        <v>117000</v>
      </c>
      <c r="Y65" s="2">
        <v>117000</v>
      </c>
      <c r="Z65" s="2">
        <v>117000</v>
      </c>
      <c r="AA65" s="2">
        <v>117000</v>
      </c>
      <c r="AB65" s="2">
        <v>117000</v>
      </c>
      <c r="AC65" s="2">
        <v>117000</v>
      </c>
      <c r="AD65" s="2">
        <v>117000</v>
      </c>
    </row>
    <row r="66" spans="1:30">
      <c r="A66" s="32" t="s">
        <v>373</v>
      </c>
      <c r="B66" s="32"/>
      <c r="C66" s="2">
        <v>15000</v>
      </c>
      <c r="D66" s="2">
        <v>15000</v>
      </c>
      <c r="E66" s="2">
        <v>15000</v>
      </c>
      <c r="F66" s="2">
        <v>15000</v>
      </c>
      <c r="G66" s="2">
        <v>15000</v>
      </c>
      <c r="H66" s="2">
        <v>15000</v>
      </c>
      <c r="I66" s="2">
        <v>15000</v>
      </c>
      <c r="J66" s="2">
        <v>15000</v>
      </c>
      <c r="K66" s="2">
        <v>15000</v>
      </c>
      <c r="L66" s="2">
        <v>15000</v>
      </c>
      <c r="M66" s="2">
        <v>15000</v>
      </c>
      <c r="N66" s="2">
        <v>15000</v>
      </c>
      <c r="O66" s="2">
        <v>15000</v>
      </c>
      <c r="P66" s="2">
        <v>15000</v>
      </c>
      <c r="Q66" s="2">
        <v>15000</v>
      </c>
      <c r="R66" s="2">
        <v>15000</v>
      </c>
      <c r="S66" s="2">
        <v>15000</v>
      </c>
      <c r="T66" s="2">
        <v>15000</v>
      </c>
      <c r="U66" s="2">
        <v>15000</v>
      </c>
      <c r="V66" s="2">
        <v>15000</v>
      </c>
      <c r="W66" s="2">
        <v>15000</v>
      </c>
      <c r="X66" s="2">
        <v>15000</v>
      </c>
      <c r="Y66" s="2">
        <v>15000</v>
      </c>
      <c r="Z66" s="2">
        <v>15000</v>
      </c>
      <c r="AA66" s="2">
        <v>15000</v>
      </c>
      <c r="AB66" s="2">
        <v>15000</v>
      </c>
      <c r="AC66" s="2">
        <v>15000</v>
      </c>
      <c r="AD66" s="2">
        <v>15000</v>
      </c>
    </row>
    <row r="67" spans="1:30">
      <c r="A67" s="32" t="s">
        <v>374</v>
      </c>
      <c r="B67" s="32"/>
      <c r="C67" s="2">
        <v>6000</v>
      </c>
      <c r="D67" s="2">
        <v>6000</v>
      </c>
      <c r="E67" s="2">
        <v>6000</v>
      </c>
      <c r="F67" s="2">
        <v>6000</v>
      </c>
      <c r="G67" s="2">
        <v>6000</v>
      </c>
      <c r="H67" s="2">
        <v>6000</v>
      </c>
      <c r="I67" s="2">
        <v>6000</v>
      </c>
      <c r="J67" s="2">
        <v>6000</v>
      </c>
      <c r="K67" s="2">
        <v>6000</v>
      </c>
      <c r="L67" s="2">
        <v>6000</v>
      </c>
      <c r="M67" s="2">
        <v>6000</v>
      </c>
      <c r="N67" s="2">
        <v>6000</v>
      </c>
      <c r="O67" s="2">
        <v>6000</v>
      </c>
      <c r="P67" s="2">
        <v>6000</v>
      </c>
      <c r="Q67" s="2">
        <v>6000</v>
      </c>
      <c r="R67" s="2">
        <v>6000</v>
      </c>
      <c r="S67" s="2">
        <v>6000</v>
      </c>
      <c r="T67" s="2">
        <v>6000</v>
      </c>
      <c r="U67" s="2">
        <v>6000</v>
      </c>
      <c r="V67" s="2">
        <v>6000</v>
      </c>
      <c r="W67" s="2">
        <v>6000</v>
      </c>
      <c r="X67" s="2">
        <v>6000</v>
      </c>
      <c r="Y67" s="2">
        <v>6000</v>
      </c>
      <c r="Z67" s="2">
        <v>6000</v>
      </c>
      <c r="AA67" s="2">
        <v>6000</v>
      </c>
      <c r="AB67" s="2">
        <v>6000</v>
      </c>
      <c r="AC67" s="2">
        <v>6000</v>
      </c>
      <c r="AD67" s="2">
        <v>6000</v>
      </c>
    </row>
    <row r="68" spans="1:30">
      <c r="A68" s="32" t="s">
        <v>375</v>
      </c>
      <c r="B68" s="32"/>
      <c r="C68" s="2">
        <v>49000</v>
      </c>
      <c r="D68" s="2">
        <v>49000</v>
      </c>
      <c r="E68" s="2">
        <v>49000</v>
      </c>
      <c r="F68" s="2">
        <v>49000</v>
      </c>
      <c r="G68" s="2">
        <v>49000</v>
      </c>
      <c r="H68" s="2">
        <v>49000</v>
      </c>
      <c r="I68" s="2">
        <v>49000</v>
      </c>
      <c r="J68" s="2">
        <v>49000</v>
      </c>
      <c r="K68" s="2">
        <v>49000</v>
      </c>
      <c r="L68" s="2">
        <v>49000</v>
      </c>
      <c r="M68" s="2">
        <v>49000</v>
      </c>
      <c r="N68" s="2">
        <v>49000</v>
      </c>
      <c r="O68" s="2">
        <v>49000</v>
      </c>
      <c r="P68" s="2">
        <v>49000</v>
      </c>
      <c r="Q68" s="2">
        <v>49000</v>
      </c>
      <c r="R68" s="2">
        <v>49000</v>
      </c>
      <c r="S68" s="2">
        <v>49000</v>
      </c>
      <c r="T68" s="2">
        <v>49000</v>
      </c>
      <c r="U68" s="2">
        <v>49000</v>
      </c>
      <c r="V68" s="2">
        <v>49000</v>
      </c>
      <c r="W68" s="2">
        <v>49000</v>
      </c>
      <c r="X68" s="2">
        <v>49000</v>
      </c>
      <c r="Y68" s="2">
        <v>49000</v>
      </c>
      <c r="Z68" s="2">
        <v>49000</v>
      </c>
      <c r="AA68" s="2">
        <v>49000</v>
      </c>
      <c r="AB68" s="2">
        <v>49000</v>
      </c>
      <c r="AC68" s="2">
        <v>49000</v>
      </c>
      <c r="AD68" s="2">
        <v>49000</v>
      </c>
    </row>
    <row r="69" spans="1:30">
      <c r="A69" s="32" t="s">
        <v>376</v>
      </c>
      <c r="B69" s="32"/>
      <c r="C69" s="2">
        <v>74000</v>
      </c>
      <c r="D69" s="2">
        <v>74000</v>
      </c>
      <c r="E69" s="2">
        <v>74000</v>
      </c>
      <c r="F69" s="2">
        <v>74000</v>
      </c>
      <c r="G69" s="2">
        <v>74000</v>
      </c>
      <c r="H69" s="2">
        <v>74000</v>
      </c>
      <c r="I69" s="2">
        <v>74000</v>
      </c>
      <c r="J69" s="2">
        <v>74000</v>
      </c>
      <c r="K69" s="2">
        <v>74000</v>
      </c>
      <c r="L69" s="2">
        <v>74000</v>
      </c>
      <c r="M69" s="2">
        <v>74000</v>
      </c>
      <c r="N69" s="2">
        <v>74000</v>
      </c>
      <c r="O69" s="2">
        <v>74000</v>
      </c>
      <c r="P69" s="2">
        <v>74000</v>
      </c>
      <c r="Q69" s="2">
        <v>74000</v>
      </c>
      <c r="R69" s="2">
        <v>74000</v>
      </c>
      <c r="S69" s="2">
        <v>74000</v>
      </c>
      <c r="T69" s="2">
        <v>74000</v>
      </c>
      <c r="U69" s="2">
        <v>74000</v>
      </c>
      <c r="V69" s="2">
        <v>74000</v>
      </c>
      <c r="W69" s="2">
        <v>74000</v>
      </c>
      <c r="X69" s="2">
        <v>74000</v>
      </c>
      <c r="Y69" s="2">
        <v>74000</v>
      </c>
      <c r="Z69" s="2">
        <v>74000</v>
      </c>
      <c r="AA69" s="2">
        <v>74000</v>
      </c>
      <c r="AB69" s="2">
        <v>74000</v>
      </c>
      <c r="AC69" s="2">
        <v>74000</v>
      </c>
      <c r="AD69" s="2">
        <v>74000</v>
      </c>
    </row>
    <row r="70" spans="1:30">
      <c r="A70" s="32" t="s">
        <v>377</v>
      </c>
      <c r="B70" s="32"/>
      <c r="C70" s="2">
        <v>13000</v>
      </c>
      <c r="D70" s="2">
        <v>13000</v>
      </c>
      <c r="E70" s="2">
        <v>13000</v>
      </c>
      <c r="F70" s="2">
        <v>13000</v>
      </c>
      <c r="G70" s="2">
        <v>13000</v>
      </c>
      <c r="H70" s="2">
        <v>13000</v>
      </c>
      <c r="I70" s="2">
        <v>13000</v>
      </c>
      <c r="J70" s="2">
        <v>13000</v>
      </c>
      <c r="K70" s="2">
        <v>13000</v>
      </c>
      <c r="L70" s="2">
        <v>13000</v>
      </c>
      <c r="M70" s="2">
        <v>13000</v>
      </c>
      <c r="N70" s="2">
        <v>13000</v>
      </c>
      <c r="O70" s="2">
        <v>13000</v>
      </c>
      <c r="P70" s="2">
        <v>13000</v>
      </c>
      <c r="Q70" s="2">
        <v>13000</v>
      </c>
      <c r="R70" s="2">
        <v>13000</v>
      </c>
      <c r="S70" s="2">
        <v>13000</v>
      </c>
      <c r="T70" s="2">
        <v>13000</v>
      </c>
      <c r="U70" s="2">
        <v>13000</v>
      </c>
      <c r="V70" s="2">
        <v>13000</v>
      </c>
      <c r="W70" s="2">
        <v>13000</v>
      </c>
      <c r="X70" s="2">
        <v>13000</v>
      </c>
      <c r="Y70" s="2">
        <v>13000</v>
      </c>
      <c r="Z70" s="2">
        <v>13000</v>
      </c>
      <c r="AA70" s="2">
        <v>13000</v>
      </c>
      <c r="AB70" s="2">
        <v>13000</v>
      </c>
      <c r="AC70" s="2">
        <v>13000</v>
      </c>
      <c r="AD70" s="2">
        <v>13000</v>
      </c>
    </row>
    <row r="71" spans="1:30">
      <c r="A71" s="32" t="s">
        <v>378</v>
      </c>
      <c r="B71" s="32"/>
      <c r="C71" s="2">
        <v>7000</v>
      </c>
      <c r="D71" s="2">
        <v>7000</v>
      </c>
      <c r="E71" s="2">
        <v>7000</v>
      </c>
      <c r="F71" s="2">
        <v>7000</v>
      </c>
      <c r="G71" s="2">
        <v>7000</v>
      </c>
      <c r="H71" s="2">
        <v>7000</v>
      </c>
      <c r="I71" s="2">
        <v>7000</v>
      </c>
      <c r="J71" s="2">
        <v>7000</v>
      </c>
      <c r="K71" s="2">
        <v>7000</v>
      </c>
      <c r="L71" s="2">
        <v>7000</v>
      </c>
      <c r="M71" s="2">
        <v>7000</v>
      </c>
      <c r="N71" s="2">
        <v>7000</v>
      </c>
      <c r="O71" s="2">
        <v>7000</v>
      </c>
      <c r="P71" s="2">
        <v>7000</v>
      </c>
      <c r="Q71" s="2">
        <v>7000</v>
      </c>
      <c r="R71" s="2">
        <v>7000</v>
      </c>
      <c r="S71" s="2">
        <v>7000</v>
      </c>
      <c r="T71" s="2">
        <v>7000</v>
      </c>
      <c r="U71" s="2">
        <v>7000</v>
      </c>
      <c r="V71" s="2">
        <v>7000</v>
      </c>
      <c r="W71" s="2">
        <v>7000</v>
      </c>
      <c r="X71" s="2">
        <v>7000</v>
      </c>
      <c r="Y71" s="2">
        <v>7000</v>
      </c>
      <c r="Z71" s="2">
        <v>7000</v>
      </c>
      <c r="AA71" s="2">
        <v>7000</v>
      </c>
      <c r="AB71" s="2">
        <v>7000</v>
      </c>
      <c r="AC71" s="2">
        <v>7000</v>
      </c>
      <c r="AD71" s="2">
        <v>7000</v>
      </c>
    </row>
    <row r="72" spans="1:30">
      <c r="A72" s="32" t="s">
        <v>379</v>
      </c>
      <c r="B72" s="32"/>
      <c r="C72" s="2">
        <v>54000</v>
      </c>
      <c r="D72" s="2">
        <v>54000</v>
      </c>
      <c r="E72" s="2">
        <v>54000</v>
      </c>
      <c r="F72" s="2">
        <v>54000</v>
      </c>
      <c r="G72" s="2">
        <v>54000</v>
      </c>
      <c r="H72" s="2">
        <v>54000</v>
      </c>
      <c r="I72" s="2">
        <v>54000</v>
      </c>
      <c r="J72" s="2">
        <v>54000</v>
      </c>
      <c r="K72" s="2">
        <v>54000</v>
      </c>
      <c r="L72" s="2">
        <v>54000</v>
      </c>
      <c r="M72" s="2">
        <v>54000</v>
      </c>
      <c r="N72" s="2">
        <v>54000</v>
      </c>
      <c r="O72" s="2">
        <v>54000</v>
      </c>
      <c r="P72" s="2">
        <v>54000</v>
      </c>
      <c r="Q72" s="2">
        <v>54000</v>
      </c>
      <c r="R72" s="2">
        <v>54000</v>
      </c>
      <c r="S72" s="2">
        <v>54000</v>
      </c>
      <c r="T72" s="2">
        <v>54000</v>
      </c>
      <c r="U72" s="2">
        <v>54000</v>
      </c>
      <c r="V72" s="2">
        <v>54000</v>
      </c>
      <c r="W72" s="2">
        <v>54000</v>
      </c>
      <c r="X72" s="2">
        <v>54000</v>
      </c>
      <c r="Y72" s="2">
        <v>54000</v>
      </c>
      <c r="Z72" s="2">
        <v>54000</v>
      </c>
      <c r="AA72" s="2">
        <v>54000</v>
      </c>
      <c r="AB72" s="2">
        <v>54000</v>
      </c>
      <c r="AC72" s="2">
        <v>54000</v>
      </c>
      <c r="AD72" s="2">
        <v>54000</v>
      </c>
    </row>
    <row r="73" spans="1:30">
      <c r="A73" s="31" t="s">
        <v>300</v>
      </c>
      <c r="C73" s="2">
        <v>24385.639060000001</v>
      </c>
      <c r="D73" s="2">
        <v>25550.8658</v>
      </c>
      <c r="E73" s="2">
        <v>27274.926213499901</v>
      </c>
      <c r="F73" s="2">
        <v>29487.148843500003</v>
      </c>
      <c r="G73" s="2">
        <v>30031.349733500003</v>
      </c>
      <c r="H73" s="2">
        <v>29243.6780435</v>
      </c>
      <c r="I73" s="2">
        <v>27464.785980000001</v>
      </c>
      <c r="J73" s="2">
        <v>26198.44167</v>
      </c>
      <c r="K73" s="2">
        <v>25020.53039</v>
      </c>
      <c r="L73" s="2">
        <v>24287.425309999999</v>
      </c>
      <c r="M73" s="2">
        <v>24321.898740000001</v>
      </c>
      <c r="N73" s="2">
        <v>24378.40998</v>
      </c>
      <c r="O73" s="2">
        <v>23280.352699999999</v>
      </c>
      <c r="P73" s="2">
        <v>22385.924039999998</v>
      </c>
      <c r="Q73" s="2">
        <v>22431.536679999997</v>
      </c>
      <c r="R73" s="2">
        <v>22806.96891</v>
      </c>
      <c r="S73" s="2">
        <v>22302.27882</v>
      </c>
      <c r="T73" s="2">
        <v>22280.40755</v>
      </c>
      <c r="U73" s="2">
        <v>22827.877260000001</v>
      </c>
      <c r="V73" s="2">
        <v>23499.6165</v>
      </c>
      <c r="W73" s="2">
        <v>22859.090680000001</v>
      </c>
      <c r="X73" s="2">
        <v>22343.064189999997</v>
      </c>
      <c r="Y73" s="2">
        <v>22321.810700000002</v>
      </c>
      <c r="Z73" s="2">
        <v>22797.575539999998</v>
      </c>
      <c r="AA73" s="2">
        <v>22179.359980000001</v>
      </c>
      <c r="AB73" s="2">
        <v>21709.32473</v>
      </c>
      <c r="AC73" s="2">
        <v>22025.4905</v>
      </c>
      <c r="AD73" s="2">
        <v>22970.508030000001</v>
      </c>
    </row>
    <row r="74" spans="1:30">
      <c r="A74" s="32" t="s">
        <v>301</v>
      </c>
      <c r="B74" s="32"/>
      <c r="C74" s="2">
        <v>15550.63906</v>
      </c>
      <c r="D74" s="2">
        <v>17255.8658</v>
      </c>
      <c r="E74" s="2">
        <v>19228.152019999899</v>
      </c>
      <c r="F74" s="2">
        <v>21440.374650000002</v>
      </c>
      <c r="G74" s="2">
        <v>21984.575540000002</v>
      </c>
      <c r="H74" s="2">
        <v>21196.903849999999</v>
      </c>
      <c r="I74" s="2">
        <v>20264.785980000001</v>
      </c>
      <c r="J74" s="2">
        <v>18998.44167</v>
      </c>
      <c r="K74" s="2">
        <v>17820.53039</v>
      </c>
      <c r="L74" s="2">
        <v>17087.425309999999</v>
      </c>
      <c r="M74" s="2">
        <v>17121.898740000001</v>
      </c>
      <c r="N74" s="2">
        <v>17178.40998</v>
      </c>
      <c r="O74" s="2">
        <v>16080.352699999999</v>
      </c>
      <c r="P74" s="2">
        <v>15185.92404</v>
      </c>
      <c r="Q74" s="2">
        <v>15231.536679999999</v>
      </c>
      <c r="R74" s="2">
        <v>15606.96891</v>
      </c>
      <c r="S74" s="2">
        <v>15102.27882</v>
      </c>
      <c r="T74" s="2">
        <v>15080.40755</v>
      </c>
      <c r="U74" s="2">
        <v>15627.877259999999</v>
      </c>
      <c r="V74" s="2">
        <v>16299.6165</v>
      </c>
      <c r="W74" s="2">
        <v>15659.090679999999</v>
      </c>
      <c r="X74" s="2">
        <v>15143.064189999999</v>
      </c>
      <c r="Y74" s="2">
        <v>15121.8107</v>
      </c>
      <c r="Z74" s="2">
        <v>15597.57554</v>
      </c>
      <c r="AA74" s="2">
        <v>14979.359979999999</v>
      </c>
      <c r="AB74" s="2">
        <v>14509.32473</v>
      </c>
      <c r="AC74" s="2">
        <v>14825.4905</v>
      </c>
      <c r="AD74" s="2">
        <v>15770.508030000001</v>
      </c>
    </row>
    <row r="75" spans="1:30">
      <c r="A75" s="32" t="s">
        <v>302</v>
      </c>
      <c r="B75" s="32"/>
      <c r="C75" s="2">
        <v>760</v>
      </c>
      <c r="D75" s="2">
        <v>220</v>
      </c>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c r="A76" s="32" t="s">
        <v>303</v>
      </c>
      <c r="B76" s="32"/>
      <c r="C76" s="2">
        <v>875</v>
      </c>
      <c r="D76" s="2">
        <v>875</v>
      </c>
      <c r="E76" s="2">
        <v>846.77419350000002</v>
      </c>
      <c r="F76" s="2">
        <v>846.77419350000002</v>
      </c>
      <c r="G76" s="2">
        <v>846.77419350000002</v>
      </c>
      <c r="H76" s="2">
        <v>846.77419350000002</v>
      </c>
      <c r="I76" s="2"/>
      <c r="J76" s="2"/>
      <c r="K76" s="2"/>
      <c r="L76" s="2"/>
      <c r="M76" s="2"/>
      <c r="N76" s="2"/>
      <c r="O76" s="2"/>
      <c r="P76" s="2"/>
      <c r="Q76" s="2"/>
      <c r="R76" s="2"/>
      <c r="S76" s="2"/>
      <c r="T76" s="2"/>
      <c r="U76" s="2"/>
      <c r="V76" s="2"/>
      <c r="W76" s="2"/>
      <c r="X76" s="2"/>
      <c r="Y76" s="2"/>
      <c r="Z76" s="2"/>
      <c r="AA76" s="2"/>
      <c r="AB76" s="2"/>
      <c r="AC76" s="2"/>
      <c r="AD76" s="2"/>
    </row>
    <row r="77" spans="1:30">
      <c r="A77" s="32" t="s">
        <v>304</v>
      </c>
      <c r="B77" s="32"/>
      <c r="C77" s="2">
        <v>7200</v>
      </c>
      <c r="D77" s="2">
        <v>7200</v>
      </c>
      <c r="E77" s="2">
        <v>7200</v>
      </c>
      <c r="F77" s="2">
        <v>7200</v>
      </c>
      <c r="G77" s="2">
        <v>7200</v>
      </c>
      <c r="H77" s="2">
        <v>7200</v>
      </c>
      <c r="I77" s="2">
        <v>7200</v>
      </c>
      <c r="J77" s="2">
        <v>7200</v>
      </c>
      <c r="K77" s="2">
        <v>7200</v>
      </c>
      <c r="L77" s="2">
        <v>7200</v>
      </c>
      <c r="M77" s="2">
        <v>7200</v>
      </c>
      <c r="N77" s="2">
        <v>7200</v>
      </c>
      <c r="O77" s="2">
        <v>7200</v>
      </c>
      <c r="P77" s="2">
        <v>7200</v>
      </c>
      <c r="Q77" s="2">
        <v>7200</v>
      </c>
      <c r="R77" s="2">
        <v>7200</v>
      </c>
      <c r="S77" s="2">
        <v>7200</v>
      </c>
      <c r="T77" s="2">
        <v>7200</v>
      </c>
      <c r="U77" s="2">
        <v>7200</v>
      </c>
      <c r="V77" s="2">
        <v>7200</v>
      </c>
      <c r="W77" s="2">
        <v>7200</v>
      </c>
      <c r="X77" s="2">
        <v>7200</v>
      </c>
      <c r="Y77" s="2">
        <v>7200</v>
      </c>
      <c r="Z77" s="2">
        <v>7200</v>
      </c>
      <c r="AA77" s="2">
        <v>7200</v>
      </c>
      <c r="AB77" s="2">
        <v>7200</v>
      </c>
      <c r="AC77" s="2">
        <v>7200</v>
      </c>
      <c r="AD77" s="2">
        <v>7200</v>
      </c>
    </row>
    <row r="78" spans="1:30">
      <c r="A78" s="31" t="s">
        <v>305</v>
      </c>
      <c r="C78" s="2">
        <v>1020</v>
      </c>
      <c r="D78" s="2">
        <v>1020</v>
      </c>
      <c r="E78" s="2">
        <v>1281</v>
      </c>
      <c r="F78" s="2">
        <v>1281</v>
      </c>
      <c r="G78" s="2">
        <v>1281</v>
      </c>
      <c r="H78" s="2">
        <v>1281</v>
      </c>
      <c r="I78" s="2">
        <v>1281</v>
      </c>
      <c r="J78" s="2">
        <v>1281</v>
      </c>
      <c r="K78" s="2">
        <v>1281</v>
      </c>
      <c r="L78" s="2">
        <v>1281</v>
      </c>
      <c r="M78" s="2">
        <v>1281</v>
      </c>
      <c r="N78" s="2">
        <v>1281</v>
      </c>
      <c r="O78" s="2">
        <v>1281</v>
      </c>
      <c r="P78" s="2">
        <v>1281</v>
      </c>
      <c r="Q78" s="2">
        <v>1281</v>
      </c>
      <c r="R78" s="2">
        <v>1281</v>
      </c>
      <c r="S78" s="2">
        <v>2138</v>
      </c>
      <c r="T78" s="2">
        <v>2138</v>
      </c>
      <c r="U78" s="2">
        <v>2138</v>
      </c>
      <c r="V78" s="2">
        <v>2138</v>
      </c>
      <c r="W78" s="2">
        <v>2138</v>
      </c>
      <c r="X78" s="2">
        <v>2138</v>
      </c>
      <c r="Y78" s="2">
        <v>1281</v>
      </c>
      <c r="Z78" s="2">
        <v>1281</v>
      </c>
      <c r="AA78" s="2">
        <v>1281</v>
      </c>
      <c r="AB78" s="2">
        <v>1281</v>
      </c>
      <c r="AC78" s="2">
        <v>1281</v>
      </c>
      <c r="AD78" s="2">
        <v>1281</v>
      </c>
    </row>
    <row r="79" spans="1:30">
      <c r="A79" s="32" t="s">
        <v>306</v>
      </c>
      <c r="B79" s="32"/>
      <c r="C79" s="2">
        <v>1020</v>
      </c>
      <c r="D79" s="2">
        <v>1020</v>
      </c>
      <c r="E79" s="2">
        <v>1020</v>
      </c>
      <c r="F79" s="2">
        <v>1020</v>
      </c>
      <c r="G79" s="2">
        <v>1020</v>
      </c>
      <c r="H79" s="2">
        <v>1020</v>
      </c>
      <c r="I79" s="2">
        <v>1020</v>
      </c>
      <c r="J79" s="2">
        <v>1020</v>
      </c>
      <c r="K79" s="2">
        <v>1020</v>
      </c>
      <c r="L79" s="2">
        <v>1020</v>
      </c>
      <c r="M79" s="2">
        <v>1020</v>
      </c>
      <c r="N79" s="2">
        <v>1020</v>
      </c>
      <c r="O79" s="2">
        <v>1020</v>
      </c>
      <c r="P79" s="2">
        <v>1020</v>
      </c>
      <c r="Q79" s="2">
        <v>1020</v>
      </c>
      <c r="R79" s="2">
        <v>1020</v>
      </c>
      <c r="S79" s="2">
        <v>1020</v>
      </c>
      <c r="T79" s="2">
        <v>1020</v>
      </c>
      <c r="U79" s="2">
        <v>1020</v>
      </c>
      <c r="V79" s="2">
        <v>1020</v>
      </c>
      <c r="W79" s="2">
        <v>1020</v>
      </c>
      <c r="X79" s="2">
        <v>1020</v>
      </c>
      <c r="Y79" s="2">
        <v>1020</v>
      </c>
      <c r="Z79" s="2">
        <v>1020</v>
      </c>
      <c r="AA79" s="2">
        <v>1020</v>
      </c>
      <c r="AB79" s="2">
        <v>1020</v>
      </c>
      <c r="AC79" s="2">
        <v>1020</v>
      </c>
      <c r="AD79" s="2">
        <v>1020</v>
      </c>
    </row>
    <row r="80" spans="1:30">
      <c r="A80" s="32" t="s">
        <v>307</v>
      </c>
      <c r="B80" s="32"/>
      <c r="C80" s="2"/>
      <c r="D80" s="2"/>
      <c r="E80" s="2"/>
      <c r="F80" s="2"/>
      <c r="G80" s="2"/>
      <c r="H80" s="2"/>
      <c r="I80" s="2"/>
      <c r="J80" s="2"/>
      <c r="K80" s="2"/>
      <c r="L80" s="2"/>
      <c r="M80" s="2"/>
      <c r="N80" s="2"/>
      <c r="O80" s="2"/>
      <c r="P80" s="2"/>
      <c r="Q80" s="2"/>
      <c r="R80" s="2"/>
      <c r="S80" s="2">
        <v>857</v>
      </c>
      <c r="T80" s="2">
        <v>857</v>
      </c>
      <c r="U80" s="2">
        <v>857</v>
      </c>
      <c r="V80" s="2">
        <v>857</v>
      </c>
      <c r="W80" s="2">
        <v>857</v>
      </c>
      <c r="X80" s="2">
        <v>857</v>
      </c>
      <c r="Y80" s="2"/>
      <c r="Z80" s="2"/>
      <c r="AA80" s="2"/>
      <c r="AB80" s="2"/>
      <c r="AC80" s="2"/>
      <c r="AD80" s="2"/>
    </row>
    <row r="81" spans="1:30">
      <c r="A81" s="32" t="s">
        <v>308</v>
      </c>
      <c r="B81" s="32"/>
      <c r="C81" s="2"/>
      <c r="D81" s="2"/>
      <c r="E81" s="2">
        <v>261</v>
      </c>
      <c r="F81" s="2">
        <v>261</v>
      </c>
      <c r="G81" s="2">
        <v>261</v>
      </c>
      <c r="H81" s="2">
        <v>261</v>
      </c>
      <c r="I81" s="2">
        <v>261</v>
      </c>
      <c r="J81" s="2">
        <v>261</v>
      </c>
      <c r="K81" s="2">
        <v>261</v>
      </c>
      <c r="L81" s="2">
        <v>261</v>
      </c>
      <c r="M81" s="2">
        <v>261</v>
      </c>
      <c r="N81" s="2">
        <v>261</v>
      </c>
      <c r="O81" s="2">
        <v>261</v>
      </c>
      <c r="P81" s="2">
        <v>261</v>
      </c>
      <c r="Q81" s="2">
        <v>261</v>
      </c>
      <c r="R81" s="2">
        <v>261</v>
      </c>
      <c r="S81" s="2">
        <v>261</v>
      </c>
      <c r="T81" s="2">
        <v>261</v>
      </c>
      <c r="U81" s="2">
        <v>261</v>
      </c>
      <c r="V81" s="2">
        <v>261</v>
      </c>
      <c r="W81" s="2">
        <v>261</v>
      </c>
      <c r="X81" s="2">
        <v>261</v>
      </c>
      <c r="Y81" s="2">
        <v>261</v>
      </c>
      <c r="Z81" s="2">
        <v>261</v>
      </c>
      <c r="AA81" s="2">
        <v>261</v>
      </c>
      <c r="AB81" s="2">
        <v>261</v>
      </c>
      <c r="AC81" s="2">
        <v>261</v>
      </c>
      <c r="AD81" s="2">
        <v>261</v>
      </c>
    </row>
    <row r="82" spans="1:30">
      <c r="A82" s="31" t="s">
        <v>309</v>
      </c>
      <c r="C82" s="2">
        <v>8500</v>
      </c>
      <c r="D82" s="2">
        <v>8500</v>
      </c>
      <c r="E82" s="2">
        <v>8500</v>
      </c>
      <c r="F82" s="2">
        <v>8500</v>
      </c>
      <c r="G82" s="2">
        <v>8500</v>
      </c>
      <c r="H82" s="2">
        <v>8500</v>
      </c>
      <c r="I82" s="2"/>
      <c r="J82" s="2"/>
      <c r="K82" s="2"/>
      <c r="L82" s="2"/>
      <c r="M82" s="2"/>
      <c r="N82" s="2"/>
      <c r="O82" s="2"/>
      <c r="P82" s="2"/>
      <c r="Q82" s="2"/>
      <c r="R82" s="2"/>
      <c r="S82" s="2"/>
      <c r="T82" s="2"/>
      <c r="U82" s="2"/>
      <c r="V82" s="2"/>
      <c r="W82" s="2"/>
      <c r="X82" s="2"/>
      <c r="Y82" s="2"/>
      <c r="Z82" s="2"/>
      <c r="AA82" s="2"/>
      <c r="AB82" s="2"/>
      <c r="AC82" s="2"/>
      <c r="AD82" s="2"/>
    </row>
    <row r="83" spans="1:30">
      <c r="A83" s="32" t="s">
        <v>310</v>
      </c>
      <c r="B83" s="32"/>
      <c r="C83" s="2">
        <v>7500</v>
      </c>
      <c r="D83" s="2">
        <v>7500</v>
      </c>
      <c r="E83" s="2">
        <v>7500</v>
      </c>
      <c r="F83" s="2">
        <v>7500</v>
      </c>
      <c r="G83" s="2">
        <v>7500</v>
      </c>
      <c r="H83" s="2">
        <v>7500</v>
      </c>
      <c r="I83" s="2"/>
      <c r="J83" s="2"/>
      <c r="K83" s="2"/>
      <c r="L83" s="2"/>
      <c r="M83" s="2"/>
      <c r="N83" s="2"/>
      <c r="O83" s="2"/>
      <c r="P83" s="2"/>
      <c r="Q83" s="2"/>
      <c r="R83" s="2"/>
      <c r="S83" s="2"/>
      <c r="T83" s="2"/>
      <c r="U83" s="2"/>
      <c r="V83" s="2"/>
      <c r="W83" s="2"/>
      <c r="X83" s="2"/>
      <c r="Y83" s="2"/>
      <c r="Z83" s="2"/>
      <c r="AA83" s="2"/>
      <c r="AB83" s="2"/>
      <c r="AC83" s="2"/>
      <c r="AD83" s="2"/>
    </row>
    <row r="84" spans="1:30">
      <c r="A84" s="32" t="s">
        <v>92</v>
      </c>
      <c r="B84" s="32"/>
      <c r="C84" s="2">
        <v>1000</v>
      </c>
      <c r="D84" s="2">
        <v>1000</v>
      </c>
      <c r="E84" s="2">
        <v>1000</v>
      </c>
      <c r="F84" s="2">
        <v>1000</v>
      </c>
      <c r="G84" s="2">
        <v>1000</v>
      </c>
      <c r="H84" s="2">
        <v>1000</v>
      </c>
      <c r="I84" s="2"/>
      <c r="J84" s="2"/>
      <c r="K84" s="2"/>
      <c r="L84" s="2"/>
      <c r="M84" s="2"/>
      <c r="N84" s="2"/>
      <c r="O84" s="2"/>
      <c r="P84" s="2"/>
      <c r="Q84" s="2"/>
      <c r="R84" s="2"/>
      <c r="S84" s="2"/>
      <c r="T84" s="2"/>
      <c r="U84" s="2"/>
      <c r="V84" s="2"/>
      <c r="W84" s="2"/>
      <c r="X84" s="2"/>
      <c r="Y84" s="2"/>
      <c r="Z84" s="2"/>
      <c r="AA84" s="2"/>
      <c r="AB84" s="2"/>
      <c r="AC84" s="2"/>
      <c r="AD84" s="2"/>
    </row>
    <row r="85" spans="1:30">
      <c r="A85" s="136" t="s">
        <v>311</v>
      </c>
      <c r="B85" s="136"/>
      <c r="C85" s="137">
        <v>9421818.7225957047</v>
      </c>
      <c r="D85" s="137">
        <v>9442897.3411091715</v>
      </c>
      <c r="E85" s="137">
        <v>9494083.8976196833</v>
      </c>
      <c r="F85" s="137">
        <v>9499539.3496826291</v>
      </c>
      <c r="G85" s="137">
        <v>9496410.1312883459</v>
      </c>
      <c r="H85" s="137">
        <v>9493979.3995969184</v>
      </c>
      <c r="I85" s="137">
        <v>9499887.1818032172</v>
      </c>
      <c r="J85" s="137">
        <v>9501728.1535789333</v>
      </c>
      <c r="K85" s="137">
        <v>9509472.4371260833</v>
      </c>
      <c r="L85" s="137">
        <v>9520980.8325603716</v>
      </c>
      <c r="M85" s="137">
        <v>9541405.870077515</v>
      </c>
      <c r="N85" s="137">
        <v>9537641.3418949265</v>
      </c>
      <c r="O85" s="137">
        <v>9611040.6065577921</v>
      </c>
      <c r="P85" s="137">
        <v>9645158.6812835205</v>
      </c>
      <c r="Q85" s="137">
        <v>9639794.4622663967</v>
      </c>
      <c r="R85" s="137">
        <v>9801280.6426663902</v>
      </c>
      <c r="S85" s="137">
        <v>10014811.684744542</v>
      </c>
      <c r="T85" s="137">
        <v>10073771.107774541</v>
      </c>
      <c r="U85" s="137">
        <v>10037800.338184541</v>
      </c>
      <c r="V85" s="137">
        <v>9951517.5368217435</v>
      </c>
      <c r="W85" s="137">
        <v>9844513.7761663273</v>
      </c>
      <c r="X85" s="137">
        <v>9773409.506876329</v>
      </c>
      <c r="Y85" s="137">
        <v>9758032.4012863282</v>
      </c>
      <c r="Z85" s="137">
        <v>9408559.5399563666</v>
      </c>
      <c r="AA85" s="137">
        <v>9408096.1299953666</v>
      </c>
      <c r="AB85" s="137">
        <v>9407626.0947453659</v>
      </c>
      <c r="AC85" s="137">
        <v>9407942.2605153657</v>
      </c>
      <c r="AD85" s="137">
        <v>9408887.2780453656</v>
      </c>
    </row>
    <row r="87" spans="1:30" ht="14.4">
      <c r="A87" s="33" t="s">
        <v>116</v>
      </c>
      <c r="C87" s="2">
        <f t="shared" ref="C87:H87" si="0">SUMIFS(C$6:C$84,$B$6:$B$84,$A87)</f>
        <v>18215.50843564</v>
      </c>
      <c r="D87" s="2">
        <f t="shared" si="0"/>
        <v>18810.059734623988</v>
      </c>
      <c r="E87" s="2">
        <f t="shared" si="0"/>
        <v>22797.450667700981</v>
      </c>
      <c r="F87" s="2">
        <f t="shared" si="0"/>
        <v>22797.450667700981</v>
      </c>
      <c r="G87" s="2">
        <f t="shared" si="0"/>
        <v>22797.450667700981</v>
      </c>
      <c r="H87" s="2">
        <f t="shared" si="0"/>
        <v>22797.450667700981</v>
      </c>
    </row>
    <row r="88" spans="1:30" ht="14.4">
      <c r="A88" s="33" t="s">
        <v>118</v>
      </c>
      <c r="C88" s="2">
        <f>SUMIFS(C$6:C$84,$B$6:$B$84,$A88)</f>
        <v>31809.623426600909</v>
      </c>
      <c r="D88" s="2">
        <f t="shared" ref="D88:H91" si="1">SUMIFS(D$6:D$84,$B$6:$B$84,$A88)</f>
        <v>31840.194855175763</v>
      </c>
      <c r="E88" s="2">
        <f t="shared" si="1"/>
        <v>32635.407953530073</v>
      </c>
      <c r="F88" s="2">
        <f t="shared" si="1"/>
        <v>32823.820956476644</v>
      </c>
      <c r="G88" s="2">
        <f t="shared" si="1"/>
        <v>32832.535242192076</v>
      </c>
      <c r="H88" s="2">
        <f t="shared" si="1"/>
        <v>32836.106670764362</v>
      </c>
    </row>
    <row r="89" spans="1:30" ht="14.4">
      <c r="A89" s="34" t="s">
        <v>119</v>
      </c>
      <c r="C89" s="2">
        <f>SUMIFS(C$6:C$84,$B$6:$B$84,$A89)</f>
        <v>830000</v>
      </c>
      <c r="D89" s="2">
        <f t="shared" si="1"/>
        <v>830000</v>
      </c>
      <c r="E89" s="2">
        <f t="shared" si="1"/>
        <v>830000</v>
      </c>
      <c r="F89" s="2">
        <f t="shared" si="1"/>
        <v>830000</v>
      </c>
      <c r="G89" s="2">
        <f t="shared" si="1"/>
        <v>830000</v>
      </c>
      <c r="H89" s="2">
        <f t="shared" si="1"/>
        <v>830000</v>
      </c>
    </row>
    <row r="90" spans="1:30" ht="14.4">
      <c r="A90" s="34" t="s">
        <v>120</v>
      </c>
      <c r="C90" s="2">
        <f t="shared" ref="C90:H90" si="2">SUMIFS(C$6:C$84,$B$6:$B$84,$A90)</f>
        <v>393864.26967113541</v>
      </c>
      <c r="D90" s="2">
        <f t="shared" si="2"/>
        <v>393864.26967113541</v>
      </c>
      <c r="E90" s="2">
        <f t="shared" si="2"/>
        <v>393864.26967113541</v>
      </c>
      <c r="F90" s="2">
        <f t="shared" si="2"/>
        <v>393864.26967113541</v>
      </c>
      <c r="G90" s="2">
        <f t="shared" si="2"/>
        <v>393864.26967113541</v>
      </c>
      <c r="H90" s="2">
        <f t="shared" si="2"/>
        <v>393864.26967113541</v>
      </c>
    </row>
    <row r="91" spans="1:30" ht="14.4">
      <c r="A91" s="34" t="s">
        <v>121</v>
      </c>
      <c r="C91" s="2">
        <f>SUMIFS(C$6:C$84,$B$6:$B$84,$A91)</f>
        <v>1858.4477790999999</v>
      </c>
      <c r="D91" s="2">
        <f t="shared" si="1"/>
        <v>1888.1753440491996</v>
      </c>
      <c r="E91" s="2">
        <f t="shared" si="1"/>
        <v>2128.9184168695474</v>
      </c>
      <c r="F91" s="2">
        <f t="shared" si="1"/>
        <v>2128.9184168695474</v>
      </c>
      <c r="G91" s="2">
        <f t="shared" si="1"/>
        <v>2128.9184168695474</v>
      </c>
      <c r="H91" s="2">
        <f t="shared" si="1"/>
        <v>2128.9184168695474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18EC6498AAC549A5A61F92CF9BCF9B" ma:contentTypeVersion="10" ma:contentTypeDescription="Create a new document." ma:contentTypeScope="" ma:versionID="b49f57fe10026145a76e09b73e9875c8">
  <xsd:schema xmlns:xsd="http://www.w3.org/2001/XMLSchema" xmlns:xs="http://www.w3.org/2001/XMLSchema" xmlns:p="http://schemas.microsoft.com/office/2006/metadata/properties" xmlns:ns2="f07bb4aa-3cb6-47af-b0e2-d155f33154e7" xmlns:ns3="78c90afb-ae84-4d92-aa4b-8e87d96113f1" targetNamespace="http://schemas.microsoft.com/office/2006/metadata/properties" ma:root="true" ma:fieldsID="ef6a54056d391e0e01028c31a2b488a8" ns2:_="" ns3:_="">
    <xsd:import namespace="f07bb4aa-3cb6-47af-b0e2-d155f33154e7"/>
    <xsd:import namespace="78c90afb-ae84-4d92-aa4b-8e87d96113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7bb4aa-3cb6-47af-b0e2-d155f3315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90afb-ae84-4d92-aa4b-8e87d96113f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AEEE5D-0D19-4AFB-BDB3-B35DA3EAC592}">
  <ds:schemaRefs>
    <ds:schemaRef ds:uri="http://schemas.microsoft.com/sharepoint/v3/contenttype/forms"/>
  </ds:schemaRefs>
</ds:datastoreItem>
</file>

<file path=customXml/itemProps2.xml><?xml version="1.0" encoding="utf-8"?>
<ds:datastoreItem xmlns:ds="http://schemas.openxmlformats.org/officeDocument/2006/customXml" ds:itemID="{D958DE6E-9477-4776-96B8-D1AC1FD58A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7bb4aa-3cb6-47af-b0e2-d155f33154e7"/>
    <ds:schemaRef ds:uri="78c90afb-ae84-4d92-aa4b-8e87d96113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B83A07-1D80-41F2-87C2-A863699B76DC}">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78c90afb-ae84-4d92-aa4b-8e87d96113f1"/>
    <ds:schemaRef ds:uri="http://purl.org/dc/elements/1.1/"/>
    <ds:schemaRef ds:uri="http://schemas.microsoft.com/office/2006/metadata/properties"/>
    <ds:schemaRef ds:uri="f07bb4aa-3cb6-47af-b0e2-d155f33154e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 sources</vt:lpstr>
      <vt:lpstr>COVER</vt:lpstr>
      <vt:lpstr>OUTPUT</vt:lpstr>
      <vt:lpstr>Calculations</vt:lpstr>
      <vt:lpstr>CALC_Symptomatic_Test_Demand</vt:lpstr>
      <vt:lpstr>Use Case and Labs</vt:lpstr>
      <vt:lpstr>Booking data calculations</vt:lpstr>
      <vt:lpstr>Booking data</vt:lpstr>
      <vt:lpstr>Outbreaks Oct</vt:lpstr>
      <vt:lpstr>Forecasts_Input_27Oct</vt:lpstr>
      <vt:lpstr>DAT</vt:lpstr>
      <vt:lpstr>NPEX asymptomatic 22.10</vt:lpstr>
      <vt:lpstr>ONS population estimates</vt:lpstr>
      <vt:lpstr>Output - populations</vt:lpstr>
      <vt:lpstr>Site Breakdown_crosstab Aug-Sep</vt:lpstr>
      <vt:lpstr>RESEARCH_Detection_Rate</vt:lpstr>
      <vt:lpstr>NHS nonsymptomatic</vt:lpstr>
      <vt:lpstr>P1 Forecast</vt:lpstr>
      <vt:lpstr>Symptomatic split - Foundry</vt:lpstr>
      <vt:lpstr>Populations - all use cases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Poffley</dc:creator>
  <cp:keywords/>
  <dc:description/>
  <cp:lastModifiedBy>bngamilo</cp:lastModifiedBy>
  <cp:revision/>
  <dcterms:created xsi:type="dcterms:W3CDTF">2019-12-02T20:05:52Z</dcterms:created>
  <dcterms:modified xsi:type="dcterms:W3CDTF">2020-11-16T11:28:15Z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e5817-eb54-4d3c-a869-7efe45e55606_Enabled">
    <vt:lpwstr>True</vt:lpwstr>
  </property>
  <property fmtid="{D5CDD505-2E9C-101B-9397-08002B2CF9AE}" pid="3" name="MSIP_Label_205e5817-eb54-4d3c-a869-7efe45e55606_SiteId">
    <vt:lpwstr>cc8936bc-9382-4fff-87cb-6f55999549e7</vt:lpwstr>
  </property>
  <property fmtid="{D5CDD505-2E9C-101B-9397-08002B2CF9AE}" pid="4" name="MSIP_Label_205e5817-eb54-4d3c-a869-7efe45e55606_Owner">
    <vt:lpwstr>Giles_Colclough@mckinsey.com</vt:lpwstr>
  </property>
  <property fmtid="{D5CDD505-2E9C-101B-9397-08002B2CF9AE}" pid="5" name="MSIP_Label_205e5817-eb54-4d3c-a869-7efe45e55606_SetDate">
    <vt:lpwstr>2020-10-06T10:00:44.6171217Z</vt:lpwstr>
  </property>
  <property fmtid="{D5CDD505-2E9C-101B-9397-08002B2CF9AE}" pid="6" name="MSIP_Label_205e5817-eb54-4d3c-a869-7efe45e55606_Name">
    <vt:lpwstr>Internal</vt:lpwstr>
  </property>
  <property fmtid="{D5CDD505-2E9C-101B-9397-08002B2CF9AE}" pid="7" name="MSIP_Label_205e5817-eb54-4d3c-a869-7efe45e55606_Application">
    <vt:lpwstr>Microsoft Azure Information Protection</vt:lpwstr>
  </property>
  <property fmtid="{D5CDD505-2E9C-101B-9397-08002B2CF9AE}" pid="8" name="MSIP_Label_205e5817-eb54-4d3c-a869-7efe45e55606_ActionId">
    <vt:lpwstr>04a81651-23dd-4931-bd95-396a48742543</vt:lpwstr>
  </property>
  <property fmtid="{D5CDD505-2E9C-101B-9397-08002B2CF9AE}" pid="9" name="MSIP_Label_205e5817-eb54-4d3c-a869-7efe45e55606_Extended_MSFT_Method">
    <vt:lpwstr>Automatic</vt:lpwstr>
  </property>
  <property fmtid="{D5CDD505-2E9C-101B-9397-08002B2CF9AE}" pid="10" name="Sensitivity">
    <vt:lpwstr>Internal</vt:lpwstr>
  </property>
  <property fmtid="{D5CDD505-2E9C-101B-9397-08002B2CF9AE}" pid="11" name="ContentTypeId">
    <vt:lpwstr>0x0101005418EC6498AAC549A5A61F92CF9BCF9B</vt:lpwstr>
  </property>
</Properties>
</file>