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MLP_Session_26_JULY\THEORY\D_Statistics\"/>
    </mc:Choice>
  </mc:AlternateContent>
  <xr:revisionPtr revIDLastSave="0" documentId="13_ncr:1_{F36E6D26-2385-4942-A246-B893CFE57A28}" xr6:coauthVersionLast="47" xr6:coauthVersionMax="47" xr10:uidLastSave="{00000000-0000-0000-0000-000000000000}"/>
  <bookViews>
    <workbookView xWindow="-108" yWindow="-108" windowWidth="23256" windowHeight="12576" activeTab="2" xr2:uid="{06EF2DDB-D218-416F-AC7D-4B362FB2D5D2}"/>
  </bookViews>
  <sheets>
    <sheet name="ANOVA_table" sheetId="3" r:id="rId1"/>
    <sheet name="Sheet1" sheetId="4" r:id="rId2"/>
    <sheet name="ANOVA"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28" i="1" l="1"/>
  <c r="K328" i="1"/>
  <c r="M326" i="1"/>
  <c r="K326" i="1"/>
  <c r="M324" i="1"/>
  <c r="K324" i="1"/>
  <c r="K319" i="1"/>
  <c r="K312" i="1"/>
  <c r="K309" i="1"/>
  <c r="K334" i="1" l="1"/>
  <c r="N255" i="1"/>
  <c r="N254" i="1"/>
  <c r="N253" i="1"/>
  <c r="M256" i="1"/>
  <c r="K256" i="1"/>
  <c r="H178" i="1"/>
  <c r="F178" i="1"/>
  <c r="D178" i="1"/>
  <c r="E150" i="1"/>
  <c r="G144" i="1" s="1"/>
  <c r="E139" i="1"/>
  <c r="G135" i="1" s="1"/>
  <c r="E128" i="1"/>
  <c r="G123" i="1" s="1"/>
  <c r="E47" i="1"/>
  <c r="G45" i="1" s="1"/>
  <c r="D95" i="1"/>
  <c r="F95" i="1"/>
  <c r="H95" i="1"/>
  <c r="G133" i="1" l="1"/>
  <c r="G125" i="1"/>
  <c r="G126" i="1"/>
  <c r="G137" i="1"/>
  <c r="G122" i="1"/>
  <c r="G136" i="1"/>
  <c r="N256" i="1"/>
  <c r="G124" i="1"/>
  <c r="G148" i="1"/>
  <c r="G147" i="1"/>
  <c r="G146" i="1"/>
  <c r="G145" i="1"/>
  <c r="E157" i="1"/>
  <c r="I144" i="1" s="1"/>
  <c r="G134" i="1"/>
  <c r="E71" i="1"/>
  <c r="E59" i="1"/>
  <c r="G54" i="1" s="1"/>
  <c r="G42" i="1"/>
  <c r="E20" i="1"/>
  <c r="I16" i="1" s="1"/>
  <c r="C20" i="1"/>
  <c r="G16" i="1" s="1"/>
  <c r="G128" i="1" l="1"/>
  <c r="G150" i="1"/>
  <c r="G139" i="1"/>
  <c r="I148" i="1"/>
  <c r="I146" i="1"/>
  <c r="I147" i="1"/>
  <c r="I123" i="1"/>
  <c r="I124" i="1"/>
  <c r="I125" i="1"/>
  <c r="I126" i="1"/>
  <c r="I134" i="1"/>
  <c r="I135" i="1"/>
  <c r="I136" i="1"/>
  <c r="I122" i="1"/>
  <c r="I133" i="1"/>
  <c r="I137" i="1"/>
  <c r="I145" i="1"/>
  <c r="G18" i="1"/>
  <c r="G17" i="1"/>
  <c r="G41" i="1"/>
  <c r="I17" i="1"/>
  <c r="I18" i="1"/>
  <c r="G44" i="1"/>
  <c r="G15" i="1"/>
  <c r="G53" i="1"/>
  <c r="G19" i="1"/>
  <c r="G57" i="1"/>
  <c r="G65" i="1"/>
  <c r="G43" i="1"/>
  <c r="G69" i="1"/>
  <c r="G68" i="1"/>
  <c r="I15" i="1"/>
  <c r="G67" i="1"/>
  <c r="I19" i="1"/>
  <c r="G66" i="1"/>
  <c r="E77" i="1"/>
  <c r="I66" i="1" s="1"/>
  <c r="G56" i="1"/>
  <c r="G55" i="1"/>
  <c r="G157" i="1" l="1"/>
  <c r="E167" i="1" s="1"/>
  <c r="G167" i="1" s="1"/>
  <c r="I150" i="1"/>
  <c r="I139" i="1"/>
  <c r="I128" i="1"/>
  <c r="G71" i="1"/>
  <c r="I41" i="1"/>
  <c r="G20" i="1"/>
  <c r="G47" i="1"/>
  <c r="G59" i="1"/>
  <c r="I20" i="1"/>
  <c r="I69" i="1"/>
  <c r="I55" i="1"/>
  <c r="I56" i="1"/>
  <c r="I53" i="1"/>
  <c r="I42" i="1"/>
  <c r="I43" i="1"/>
  <c r="I44" i="1"/>
  <c r="I45" i="1"/>
  <c r="I57" i="1"/>
  <c r="I54" i="1"/>
  <c r="I67" i="1"/>
  <c r="I65" i="1"/>
  <c r="I68" i="1"/>
  <c r="I157" i="1" l="1"/>
  <c r="E166" i="1" s="1"/>
  <c r="G166" i="1" s="1"/>
  <c r="H166" i="1" s="1"/>
  <c r="G77" i="1"/>
  <c r="E84" i="1" s="1"/>
  <c r="G84" i="1" s="1"/>
  <c r="I47" i="1"/>
  <c r="I71" i="1"/>
  <c r="I59" i="1"/>
  <c r="I77" i="1" l="1"/>
  <c r="E83" i="1" s="1"/>
  <c r="G83" i="1" s="1"/>
  <c r="H83" i="1" s="1"/>
  <c r="K77" i="1" l="1"/>
  <c r="E85" i="1" s="1"/>
</calcChain>
</file>

<file path=xl/sharedStrings.xml><?xml version="1.0" encoding="utf-8"?>
<sst xmlns="http://schemas.openxmlformats.org/spreadsheetml/2006/main" count="287" uniqueCount="173">
  <si>
    <t>ANOVA - One Way</t>
  </si>
  <si>
    <t>Applies to a single variable</t>
  </si>
  <si>
    <t>Var(X) = sum(X - mean(X)^2 / n-1   = SST / n-1</t>
  </si>
  <si>
    <t>Analysis of Variance (or Analysis of SS)</t>
  </si>
  <si>
    <t>MEAN</t>
  </si>
  <si>
    <t>A</t>
  </si>
  <si>
    <t>B</t>
  </si>
  <si>
    <t>SST(A)</t>
  </si>
  <si>
    <t>SST(B)</t>
  </si>
  <si>
    <t>Hrs</t>
  </si>
  <si>
    <t xml:space="preserve">Age Grp </t>
  </si>
  <si>
    <t>Mean(Grp 1)</t>
  </si>
  <si>
    <t>SS</t>
  </si>
  <si>
    <t>Within Grp</t>
  </si>
  <si>
    <t>Between Grp</t>
  </si>
  <si>
    <t>Total</t>
  </si>
  <si>
    <t>Mean(Grp 2)</t>
  </si>
  <si>
    <t>Mean(Grp 3)</t>
  </si>
  <si>
    <t>Within SS</t>
  </si>
  <si>
    <t>Bet SS</t>
  </si>
  <si>
    <t>SST</t>
  </si>
  <si>
    <t>ANOVA Table</t>
  </si>
  <si>
    <t>Between Grps</t>
  </si>
  <si>
    <t>Within Grps</t>
  </si>
  <si>
    <t>df</t>
  </si>
  <si>
    <t>MS</t>
  </si>
  <si>
    <t>F</t>
  </si>
  <si>
    <t>p value</t>
  </si>
  <si>
    <r>
      <t></t>
    </r>
    <r>
      <rPr>
        <sz val="14"/>
        <color rgb="FF595959"/>
        <rFont val="Corbel"/>
        <family val="2"/>
      </rPr>
      <t>Series A  26, 28, 30, 32, 34</t>
    </r>
  </si>
  <si>
    <r>
      <t></t>
    </r>
    <r>
      <rPr>
        <sz val="14"/>
        <color rgb="FF595959"/>
        <rFont val="Corbel"/>
        <family val="2"/>
      </rPr>
      <t>Series B  10,  20,  30,  40,  50</t>
    </r>
  </si>
  <si>
    <t>Entire dataset</t>
  </si>
  <si>
    <t>CONTINUOUS</t>
  </si>
  <si>
    <t>CATEGORICAL (&gt; 2)</t>
  </si>
  <si>
    <t>ONE WAY ANOVA</t>
  </si>
  <si>
    <t>V1</t>
  </si>
  <si>
    <t>V2</t>
  </si>
  <si>
    <t>TEST</t>
  </si>
  <si>
    <t>To test</t>
  </si>
  <si>
    <t>Smoke</t>
  </si>
  <si>
    <t>Age Groups</t>
  </si>
  <si>
    <t>Higher SST = Higher Spread</t>
  </si>
  <si>
    <t>smoke &lt;- c(38,42,14,41,41,16,36,39,18,32,36,15,28,33,17)</t>
  </si>
  <si>
    <t>Dataset</t>
  </si>
  <si>
    <t>age &lt;- c(1,2,3,1,2,3,1,2,3,1,2,3,1,2,3)</t>
  </si>
  <si>
    <r>
      <t xml:space="preserve">Ho:  </t>
    </r>
    <r>
      <rPr>
        <sz val="14"/>
        <color theme="1"/>
        <rFont val="Calibri"/>
        <family val="2"/>
        <scheme val="minor"/>
      </rPr>
      <t>Means are</t>
    </r>
    <r>
      <rPr>
        <b/>
        <sz val="14"/>
        <color theme="1"/>
        <rFont val="Calibri"/>
        <family val="2"/>
        <scheme val="minor"/>
      </rPr>
      <t xml:space="preserve"> </t>
    </r>
    <r>
      <rPr>
        <sz val="14"/>
        <color theme="1"/>
        <rFont val="Calibri"/>
        <family val="2"/>
        <scheme val="minor"/>
      </rPr>
      <t xml:space="preserve">equal for three Age Groups  against  </t>
    </r>
    <r>
      <rPr>
        <b/>
        <sz val="14"/>
        <color theme="1"/>
        <rFont val="Calibri"/>
        <family val="2"/>
        <scheme val="minor"/>
      </rPr>
      <t xml:space="preserve">Ha: </t>
    </r>
    <r>
      <rPr>
        <sz val="14"/>
        <color theme="1"/>
        <rFont val="Calibri"/>
        <family val="2"/>
        <scheme val="minor"/>
      </rPr>
      <t xml:space="preserve"> Atleast one inequality in Ho</t>
    </r>
  </si>
  <si>
    <r>
      <t xml:space="preserve">Ho: </t>
    </r>
    <r>
      <rPr>
        <sz val="14"/>
        <color theme="1"/>
        <rFont val="Calibri"/>
        <family val="2"/>
        <scheme val="minor"/>
      </rPr>
      <t>Factor Age has no impact on smoking habits against</t>
    </r>
    <r>
      <rPr>
        <b/>
        <sz val="14"/>
        <color theme="1"/>
        <rFont val="Calibri"/>
        <family val="2"/>
        <scheme val="minor"/>
      </rPr>
      <t xml:space="preserve"> Ha: </t>
    </r>
    <r>
      <rPr>
        <sz val="14"/>
        <color theme="1"/>
        <rFont val="Calibri"/>
        <family val="2"/>
        <scheme val="minor"/>
      </rPr>
      <t>Factor Age has an impact on smoking habits</t>
    </r>
  </si>
  <si>
    <r>
      <t xml:space="preserve">Ho: </t>
    </r>
    <r>
      <rPr>
        <sz val="14"/>
        <color theme="1"/>
        <rFont val="Calibri"/>
        <family val="2"/>
        <scheme val="minor"/>
      </rPr>
      <t xml:space="preserve">All the groups smoke for same hours  against </t>
    </r>
    <r>
      <rPr>
        <b/>
        <sz val="14"/>
        <color theme="1"/>
        <rFont val="Calibri"/>
        <family val="2"/>
        <scheme val="minor"/>
      </rPr>
      <t>Ha:</t>
    </r>
    <r>
      <rPr>
        <sz val="14"/>
        <color theme="1"/>
        <rFont val="Calibri"/>
        <family val="2"/>
        <scheme val="minor"/>
      </rPr>
      <t xml:space="preserve"> Atleast the smoking hrs of one of the age group is different</t>
    </r>
  </si>
  <si>
    <t>BETWEEN GROUP VARIABILITY</t>
  </si>
  <si>
    <t xml:space="preserve">                                                            </t>
  </si>
  <si>
    <t>WITHIN GROUP VARIABILITY</t>
  </si>
  <si>
    <r>
      <t xml:space="preserve">Sum of Squares for </t>
    </r>
    <r>
      <rPr>
        <b/>
        <i/>
        <sz val="14"/>
        <color theme="1"/>
        <rFont val="Calibri"/>
        <family val="2"/>
        <scheme val="minor"/>
      </rPr>
      <t>Between Group Variability:</t>
    </r>
  </si>
  <si>
    <r>
      <t xml:space="preserve">Sum of Squares for </t>
    </r>
    <r>
      <rPr>
        <b/>
        <i/>
        <sz val="14"/>
        <color theme="1"/>
        <rFont val="Calibri"/>
        <family val="2"/>
        <scheme val="minor"/>
      </rPr>
      <t>Within Group Variability:</t>
    </r>
  </si>
  <si>
    <r>
      <t>SS</t>
    </r>
    <r>
      <rPr>
        <vertAlign val="subscript"/>
        <sz val="16"/>
        <color theme="1"/>
        <rFont val="Calibri"/>
        <family val="2"/>
        <scheme val="minor"/>
      </rPr>
      <t>within</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11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1</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12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1</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13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1</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</si>
  <si>
    <r>
      <t xml:space="preserve"> n2 * (mean X2 - </t>
    </r>
    <r>
      <rPr>
        <b/>
        <i/>
        <sz val="18"/>
        <color theme="1"/>
        <rFont val="Calibri"/>
        <family val="2"/>
        <scheme val="minor"/>
      </rPr>
      <t>grand mean X</t>
    </r>
    <r>
      <rPr>
        <sz val="18"/>
        <color theme="1"/>
        <rFont val="Calibri"/>
        <family val="2"/>
        <scheme val="minor"/>
      </rPr>
      <t>)^2 +</t>
    </r>
  </si>
  <si>
    <r>
      <t xml:space="preserve">n3 * (mean X3 - </t>
    </r>
    <r>
      <rPr>
        <b/>
        <sz val="18"/>
        <color theme="1"/>
        <rFont val="Calibri"/>
        <family val="2"/>
        <scheme val="minor"/>
      </rPr>
      <t>grand mean X</t>
    </r>
    <r>
      <rPr>
        <sz val="18"/>
        <color theme="1"/>
        <rFont val="Calibri"/>
        <family val="2"/>
        <scheme val="minor"/>
      </rPr>
      <t xml:space="preserve">)^2 </t>
    </r>
  </si>
  <si>
    <r>
      <t>SS</t>
    </r>
    <r>
      <rPr>
        <vertAlign val="subscript"/>
        <sz val="18"/>
        <color theme="1"/>
        <rFont val="Calibri"/>
        <family val="2"/>
        <scheme val="minor"/>
      </rPr>
      <t>between</t>
    </r>
    <r>
      <rPr>
        <sz val="18"/>
        <color theme="1"/>
        <rFont val="Calibri"/>
        <family val="2"/>
        <scheme val="minor"/>
      </rPr>
      <t xml:space="preserve"> =    n</t>
    </r>
    <r>
      <rPr>
        <vertAlign val="subscript"/>
        <sz val="18"/>
        <color theme="1"/>
        <rFont val="Calibri"/>
        <family val="2"/>
        <scheme val="minor"/>
      </rPr>
      <t>1</t>
    </r>
    <r>
      <rPr>
        <sz val="18"/>
        <color theme="1"/>
        <rFont val="Calibri"/>
        <family val="2"/>
        <scheme val="minor"/>
      </rPr>
      <t xml:space="preserve"> * (mean </t>
    </r>
    <r>
      <rPr>
        <sz val="18"/>
        <color rgb="FF000000"/>
        <rFont val="Calibri"/>
        <family val="2"/>
        <scheme val="minor"/>
      </rPr>
      <t>X1</t>
    </r>
    <r>
      <rPr>
        <vertAlign val="subscript"/>
        <sz val="18"/>
        <color rgb="FF000000"/>
        <rFont val="Calibri"/>
        <family val="2"/>
        <scheme val="minor"/>
      </rPr>
      <t xml:space="preserve"> </t>
    </r>
    <r>
      <rPr>
        <sz val="18"/>
        <color rgb="FF000000"/>
        <rFont val="Calibri"/>
        <family val="2"/>
        <scheme val="minor"/>
      </rPr>
      <t xml:space="preserve">- </t>
    </r>
    <r>
      <rPr>
        <b/>
        <i/>
        <sz val="18"/>
        <color rgb="FF000000"/>
        <rFont val="Calibri"/>
        <family val="2"/>
        <scheme val="minor"/>
      </rPr>
      <t>grand</t>
    </r>
    <r>
      <rPr>
        <b/>
        <sz val="18"/>
        <color rgb="FF000000"/>
        <rFont val="Calibri"/>
        <family val="2"/>
        <scheme val="minor"/>
      </rPr>
      <t xml:space="preserve"> </t>
    </r>
    <r>
      <rPr>
        <b/>
        <i/>
        <sz val="18"/>
        <color rgb="FF000000"/>
        <rFont val="Calibri"/>
        <family val="2"/>
        <scheme val="minor"/>
      </rPr>
      <t xml:space="preserve">mean </t>
    </r>
    <r>
      <rPr>
        <b/>
        <i/>
        <sz val="18"/>
        <color theme="1"/>
        <rFont val="Calibri"/>
        <family val="2"/>
        <scheme val="minor"/>
      </rPr>
      <t xml:space="preserve">X </t>
    </r>
    <r>
      <rPr>
        <sz val="18"/>
        <color theme="1"/>
        <rFont val="Calibri"/>
        <family val="2"/>
        <scheme val="minor"/>
      </rPr>
      <t>)^2  +</t>
    </r>
  </si>
  <si>
    <r>
      <t xml:space="preserve">               (</t>
    </r>
    <r>
      <rPr>
        <sz val="16"/>
        <color rgb="FF000000"/>
        <rFont val="Calibri"/>
        <family val="2"/>
        <scheme val="minor"/>
      </rPr>
      <t>X</t>
    </r>
    <r>
      <rPr>
        <vertAlign val="subscript"/>
        <sz val="16"/>
        <color rgb="FF000000"/>
        <rFont val="Calibri"/>
        <family val="2"/>
        <scheme val="minor"/>
      </rPr>
      <t xml:space="preserve">21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2</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22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2</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23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2</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t>
    </r>
  </si>
  <si>
    <r>
      <t xml:space="preserve">               (</t>
    </r>
    <r>
      <rPr>
        <sz val="16"/>
        <color rgb="FF000000"/>
        <rFont val="Calibri"/>
        <family val="2"/>
        <scheme val="minor"/>
      </rPr>
      <t>X</t>
    </r>
    <r>
      <rPr>
        <vertAlign val="subscript"/>
        <sz val="16"/>
        <color rgb="FF000000"/>
        <rFont val="Calibri"/>
        <family val="2"/>
        <scheme val="minor"/>
      </rPr>
      <t xml:space="preserve">31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3</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32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3</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 (</t>
    </r>
    <r>
      <rPr>
        <sz val="16"/>
        <color rgb="FF000000"/>
        <rFont val="Calibri"/>
        <family val="2"/>
        <scheme val="minor"/>
      </rPr>
      <t>X</t>
    </r>
    <r>
      <rPr>
        <vertAlign val="subscript"/>
        <sz val="16"/>
        <color rgb="FF000000"/>
        <rFont val="Calibri"/>
        <family val="2"/>
        <scheme val="minor"/>
      </rPr>
      <t xml:space="preserve">33 </t>
    </r>
    <r>
      <rPr>
        <sz val="16"/>
        <color rgb="FF000000"/>
        <rFont val="Calibri"/>
        <family val="2"/>
        <scheme val="minor"/>
      </rPr>
      <t xml:space="preserve">– </t>
    </r>
    <r>
      <rPr>
        <b/>
        <i/>
        <sz val="16"/>
        <color rgb="FF000000"/>
        <rFont val="Calibri"/>
        <family val="2"/>
        <scheme val="minor"/>
      </rPr>
      <t xml:space="preserve">mean </t>
    </r>
    <r>
      <rPr>
        <b/>
        <i/>
        <sz val="16"/>
        <color theme="1"/>
        <rFont val="Calibri"/>
        <family val="2"/>
        <scheme val="minor"/>
      </rPr>
      <t>X</t>
    </r>
    <r>
      <rPr>
        <b/>
        <i/>
        <vertAlign val="subscript"/>
        <sz val="16"/>
        <color theme="1"/>
        <rFont val="Calibri"/>
        <family val="2"/>
        <scheme val="minor"/>
      </rPr>
      <t>3</t>
    </r>
    <r>
      <rPr>
        <vertAlign val="subscript"/>
        <sz val="16"/>
        <color theme="1"/>
        <rFont val="Calibri"/>
        <family val="2"/>
        <scheme val="minor"/>
      </rPr>
      <t xml:space="preserve"> </t>
    </r>
    <r>
      <rPr>
        <sz val="16"/>
        <color theme="1"/>
        <rFont val="Calibri"/>
        <family val="2"/>
        <scheme val="minor"/>
      </rPr>
      <t>)</t>
    </r>
    <r>
      <rPr>
        <vertAlign val="superscript"/>
        <sz val="16"/>
        <color theme="1"/>
        <rFont val="Calibri"/>
        <family val="2"/>
        <scheme val="minor"/>
      </rPr>
      <t>2</t>
    </r>
    <r>
      <rPr>
        <sz val="16"/>
        <color theme="1"/>
        <rFont val="Calibri"/>
        <family val="2"/>
        <scheme val="minor"/>
      </rPr>
      <t xml:space="preserve"> </t>
    </r>
  </si>
  <si>
    <t>Grand Mean</t>
  </si>
  <si>
    <t>degrees of freedom = No. of groups - 1</t>
  </si>
  <si>
    <t>degrees of freedom = total no. of observations - no. of Groups</t>
  </si>
  <si>
    <t>Group 1</t>
  </si>
  <si>
    <t>Group 2</t>
  </si>
  <si>
    <t>Group 3</t>
  </si>
  <si>
    <t>Mean</t>
  </si>
  <si>
    <t>Grp 1</t>
  </si>
  <si>
    <t>Grp 2</t>
  </si>
  <si>
    <t>Grp 3</t>
  </si>
  <si>
    <t>F value</t>
  </si>
  <si>
    <t>F statistic = MSB/ MSW</t>
  </si>
  <si>
    <t>where, MSB = SSB / c-1</t>
  </si>
  <si>
    <t>and   MSW = SSW/ n- c</t>
  </si>
  <si>
    <t xml:space="preserve">If  F statistic &gt; F critical, we reject Ho and conclude that the means are unequal </t>
  </si>
  <si>
    <t>TWO WAY ANOVA</t>
  </si>
  <si>
    <t>Age Group</t>
  </si>
  <si>
    <t>Factor 1:    AGE :   Grp 1, Grp 2  and Grp 3</t>
  </si>
  <si>
    <t>Factor 2:   INCOME:   Grp 1   and Grp 2</t>
  </si>
  <si>
    <t xml:space="preserve">      Age Group</t>
  </si>
  <si>
    <t xml:space="preserve">              Income Group</t>
  </si>
  <si>
    <t>Marginal Means</t>
  </si>
  <si>
    <t>Mean(A1, I1)</t>
  </si>
  <si>
    <t>Mean(A1,I2)</t>
  </si>
  <si>
    <t>Mean(A2, I1)</t>
  </si>
  <si>
    <t>Mean(A2,I2)</t>
  </si>
  <si>
    <t>Mean(A3, I1)</t>
  </si>
  <si>
    <t>Mean(A3, I2)</t>
  </si>
  <si>
    <t>Mean (A1)</t>
  </si>
  <si>
    <t>Mean (A2)</t>
  </si>
  <si>
    <t>Mean (A3)</t>
  </si>
  <si>
    <t>Mean (I1)</t>
  </si>
  <si>
    <t>Mean (I2)</t>
  </si>
  <si>
    <t>Each cell has its own mean and variance</t>
  </si>
  <si>
    <t xml:space="preserve">In Two - way ANOVA, each cell represents mean with their own distribution </t>
  </si>
  <si>
    <t>as shown above.</t>
  </si>
  <si>
    <t xml:space="preserve">                        Income Group</t>
  </si>
  <si>
    <t>SST = sum(X - mean(X))^2</t>
  </si>
  <si>
    <t xml:space="preserve">      Income Group</t>
  </si>
  <si>
    <t>Anova: Two-Factor With Replication</t>
  </si>
  <si>
    <t>SUMMARY</t>
  </si>
  <si>
    <t>Count</t>
  </si>
  <si>
    <t>Sum</t>
  </si>
  <si>
    <t>Average</t>
  </si>
  <si>
    <t>Variance</t>
  </si>
  <si>
    <t>ANOVA</t>
  </si>
  <si>
    <t>Source of Variation</t>
  </si>
  <si>
    <t>P-value</t>
  </si>
  <si>
    <t>F crit</t>
  </si>
  <si>
    <t>Sample</t>
  </si>
  <si>
    <t>Columns</t>
  </si>
  <si>
    <t>Interaction</t>
  </si>
  <si>
    <t>Within</t>
  </si>
  <si>
    <t>Age Group 1</t>
  </si>
  <si>
    <t>Age Group 2</t>
  </si>
  <si>
    <t>Age Group 3</t>
  </si>
  <si>
    <t xml:space="preserve">  Income Group 1</t>
  </si>
  <si>
    <t>Income Group 2</t>
  </si>
  <si>
    <t>SSB (Age) = 5*2*[(32.5 - 27.23)^2 + (28.9 - 27.23)^2 + (20.3 - 27.23)^2]</t>
  </si>
  <si>
    <t>df = 3 -1 = 2</t>
  </si>
  <si>
    <t>SSB(Income) = 5*3*[(26.73 - 27.23)^2 + (27.73 - 27.23)^2</t>
  </si>
  <si>
    <t>df = 2 -1 = 1</t>
  </si>
  <si>
    <t>SSB(Age) = n * c * [ (mean(A1) - grand mean)^2  + (mean(A2) - grand mean)^2 + (mean(A3) - grand mean)^2</t>
  </si>
  <si>
    <t>n = no. of obs in i-th row and j-th col</t>
  </si>
  <si>
    <t>r = no. of rows</t>
  </si>
  <si>
    <t>c = no. of columns</t>
  </si>
  <si>
    <t>SSB(Income) = n * r * [(mean(I1) - grand mean)^2 + (mean(I2) - grand mean)^2]</t>
  </si>
  <si>
    <t xml:space="preserve"> [mean(A1, I2) - mean(A1) - mean(I2) + grand mean ]^2 +</t>
  </si>
  <si>
    <t>SS(Age * Income) = SS(Interaction) = n * ( [ mean(A1, I1) - mean(A1) - mean(I1) + grand mean ]^2  +</t>
  </si>
  <si>
    <t xml:space="preserve"> [mean(A2, I1) - mean(A2) - mean(I1) + grand mean ]^2 +</t>
  </si>
  <si>
    <t xml:space="preserve"> [mean(A2, I2) - mean(A2) - mean(I2) + grand mean ]^2 +</t>
  </si>
  <si>
    <t xml:space="preserve"> [mean(A3, I1) - mean(A3) - mean(I1) + grand mean ]^2 +</t>
  </si>
  <si>
    <t xml:space="preserve"> [mean(A3, I2) - mean(A3) - mean(I2) + grand mean ]^2 )</t>
  </si>
  <si>
    <t>n = 5 = no. of obs in i-th row and j-th column</t>
  </si>
  <si>
    <t>df for SSB(Age) = r - 1 = No. of Age Groups - 1</t>
  </si>
  <si>
    <t>df for SSB(Income) = c -1 = No. of Income Groups - 1</t>
  </si>
  <si>
    <t>df for SS(Age * Income) i.e SS(Interaction) = (r-1) * (c-1) = (No. of Age Groups - 1) * (No of Income Groups - 1)</t>
  </si>
  <si>
    <t xml:space="preserve">r = no. of rows </t>
  </si>
  <si>
    <t>Here,</t>
  </si>
  <si>
    <t>n = 5</t>
  </si>
  <si>
    <t>r = 3</t>
  </si>
  <si>
    <t>c = 2</t>
  </si>
  <si>
    <t>Between Grps for Rows (or Factor Age)</t>
  </si>
  <si>
    <t>Between Grps for Columns (or Factor Income)</t>
  </si>
  <si>
    <t>Interaction (or Factor Age * Factor Income)</t>
  </si>
  <si>
    <t>F (Rows) = MS(Rows) / MS(Within)</t>
  </si>
  <si>
    <t>F(Columns) = MS(Columns) / MS(Within)</t>
  </si>
  <si>
    <t>F (Interaction) = MS(Interaction) / MS(Within)</t>
  </si>
  <si>
    <t>Here, we check 3 hypothesis</t>
  </si>
  <si>
    <t>1.  Interaction Effect</t>
  </si>
  <si>
    <t>To test Ho: the two factors are independent  against Ha: the two factors are not independent</t>
  </si>
  <si>
    <t>2. Main Effect for Factor Age</t>
  </si>
  <si>
    <t>3. Main Effect for Factor Income</t>
  </si>
  <si>
    <t>To test Ho1: means are equal for all Age groups against Ha1: atleast one inequality in Ho</t>
  </si>
  <si>
    <t>To test Ho2: means are equal for all Income groups against Ha2: atleast one inequality in Ho</t>
  </si>
  <si>
    <t>because then the two factors are not independent.</t>
  </si>
  <si>
    <t xml:space="preserve">If Interaction is significant that is if we reject Ho for the Interaction Effect, we stop there </t>
  </si>
  <si>
    <t>income &lt;- c(1,1,1,2,2,2,3,3,3,4,4,4,5,5,5)</t>
  </si>
  <si>
    <t>alpha = 0.05</t>
  </si>
  <si>
    <t>Here we can answer qs like</t>
  </si>
  <si>
    <t>1. For Age Group 1, which Income Group give more number of hrs of Cigarette smoking?</t>
  </si>
  <si>
    <t>2. Do the two Income Groups give more number of hrs of Cigarette smoking across ALL</t>
  </si>
  <si>
    <t>Age Groups consistently?</t>
  </si>
  <si>
    <t>This type of situation is called an Interaction.</t>
  </si>
  <si>
    <t xml:space="preserve">An interaction effect occurs when effect of one factor changes for different levels of the </t>
  </si>
  <si>
    <t>other factor.</t>
  </si>
  <si>
    <t>Here, Income Groups changes across different Age groups.</t>
  </si>
  <si>
    <r>
      <t></t>
    </r>
    <r>
      <rPr>
        <sz val="16"/>
        <color rgb="FF000000"/>
        <rFont val="Calibri"/>
        <family val="2"/>
        <scheme val="minor"/>
      </rPr>
      <t>Using one way ANOVA, we found that smoking has significant impact on different age groups. But this treatment was conducted only on age groups and not on different income groups at the same time.</t>
    </r>
  </si>
  <si>
    <r>
      <t></t>
    </r>
    <r>
      <rPr>
        <sz val="16"/>
        <color rgb="FF000000"/>
        <rFont val="Calibri"/>
        <family val="2"/>
        <scheme val="minor"/>
      </rPr>
      <t>For cases, where the outcome or dependent variable is affected by two independent variables or factors we use a slightly modified technique called two-way ANOVA</t>
    </r>
  </si>
  <si>
    <r>
      <t></t>
    </r>
    <r>
      <rPr>
        <sz val="16"/>
        <color rgb="FF000000"/>
        <rFont val="Calibri"/>
        <family val="2"/>
        <scheme val="minor"/>
      </rPr>
      <t xml:space="preserve">A few questions that two-way ANOVA can answer about the above data set are </t>
    </r>
  </si>
  <si>
    <r>
      <t>1.</t>
    </r>
    <r>
      <rPr>
        <sz val="16"/>
        <color rgb="FF000000"/>
        <rFont val="Calibri"/>
        <family val="2"/>
        <scheme val="minor"/>
      </rPr>
      <t>Is age group or treatment the main factor affecting the smoking habits? In other words, do groups subjected to different age categories differ significantly in their smoking habits?</t>
    </r>
  </si>
  <si>
    <r>
      <t>2.</t>
    </r>
    <r>
      <rPr>
        <sz val="16"/>
        <color rgb="FF000000"/>
        <rFont val="Calibri"/>
        <family val="2"/>
        <scheme val="minor"/>
      </rPr>
      <t>Is income bracket or income group the main factor affecting the smoking habits? In other words, do groups subjected to different income groups differ significantly in their smoking habits?</t>
    </r>
  </si>
  <si>
    <r>
      <t>3.</t>
    </r>
    <r>
      <rPr>
        <sz val="16"/>
        <color rgb="FF000000"/>
        <rFont val="Calibri"/>
        <family val="2"/>
        <scheme val="minor"/>
      </rPr>
      <t>Is there a significant interaction between the factors? In other words, how do age group and income brackets interact with respect to an individual’s smoking habits?</t>
    </r>
  </si>
  <si>
    <t xml:space="preserve">X11, X12, X13, X14, X15 </t>
  </si>
  <si>
    <t>mean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</si>
</sst>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4"/>
      <color theme="1"/>
      <name val="Calibri"/>
      <family val="2"/>
      <scheme val="minor"/>
    </font>
    <font>
      <sz val="14"/>
      <color rgb="FF40BAD2"/>
      <name val="Wingdings 2"/>
      <family val="1"/>
      <charset val="2"/>
    </font>
    <font>
      <sz val="14"/>
      <color rgb="FF595959"/>
      <name val="Corbel"/>
      <family val="2"/>
    </font>
    <font>
      <b/>
      <sz val="14"/>
      <color theme="1"/>
      <name val="Calibri"/>
      <family val="2"/>
      <scheme val="minor"/>
    </font>
    <font>
      <b/>
      <i/>
      <sz val="14"/>
      <color theme="1"/>
      <name val="Calibri"/>
      <family val="2"/>
      <scheme val="minor"/>
    </font>
    <font>
      <b/>
      <sz val="11"/>
      <color theme="1"/>
      <name val="Arial"/>
      <family val="2"/>
    </font>
    <font>
      <b/>
      <sz val="11"/>
      <color theme="1"/>
      <name val="Arial"/>
      <family val="2"/>
    </font>
    <font>
      <sz val="12"/>
      <color rgb="FF222222"/>
      <name val="Arial"/>
      <family val="2"/>
    </font>
    <font>
      <sz val="18"/>
      <color theme="1"/>
      <name val="Calibri"/>
      <family val="2"/>
      <scheme val="minor"/>
    </font>
    <font>
      <vertAlign val="subscript"/>
      <sz val="18"/>
      <color theme="1"/>
      <name val="Calibri"/>
      <family val="2"/>
      <scheme val="minor"/>
    </font>
    <font>
      <sz val="18"/>
      <color rgb="FF000000"/>
      <name val="Calibri"/>
      <family val="2"/>
      <scheme val="minor"/>
    </font>
    <font>
      <vertAlign val="subscript"/>
      <sz val="18"/>
      <color rgb="FF000000"/>
      <name val="Calibri"/>
      <family val="2"/>
      <scheme val="minor"/>
    </font>
    <font>
      <sz val="16"/>
      <color theme="1"/>
      <name val="Calibri"/>
      <family val="2"/>
      <scheme val="minor"/>
    </font>
    <font>
      <vertAlign val="subscript"/>
      <sz val="16"/>
      <color theme="1"/>
      <name val="Calibri"/>
      <family val="2"/>
      <scheme val="minor"/>
    </font>
    <font>
      <sz val="16"/>
      <color rgb="FF000000"/>
      <name val="Calibri"/>
      <family val="2"/>
      <scheme val="minor"/>
    </font>
    <font>
      <vertAlign val="subscript"/>
      <sz val="16"/>
      <color rgb="FF000000"/>
      <name val="Calibri"/>
      <family val="2"/>
      <scheme val="minor"/>
    </font>
    <font>
      <vertAlign val="superscript"/>
      <sz val="16"/>
      <color theme="1"/>
      <name val="Calibri"/>
      <family val="2"/>
      <scheme val="minor"/>
    </font>
    <font>
      <i/>
      <sz val="14"/>
      <color theme="1"/>
      <name val="Calibri"/>
      <family val="2"/>
      <scheme val="minor"/>
    </font>
    <font>
      <b/>
      <i/>
      <sz val="16"/>
      <color rgb="FF000000"/>
      <name val="Calibri"/>
      <family val="2"/>
      <scheme val="minor"/>
    </font>
    <font>
      <b/>
      <i/>
      <sz val="16"/>
      <color theme="1"/>
      <name val="Calibri"/>
      <family val="2"/>
      <scheme val="minor"/>
    </font>
    <font>
      <b/>
      <i/>
      <vertAlign val="subscript"/>
      <sz val="16"/>
      <color theme="1"/>
      <name val="Calibri"/>
      <family val="2"/>
      <scheme val="minor"/>
    </font>
    <font>
      <i/>
      <sz val="16"/>
      <color theme="1"/>
      <name val="Calibri"/>
      <family val="2"/>
      <scheme val="minor"/>
    </font>
    <font>
      <b/>
      <i/>
      <sz val="18"/>
      <color rgb="FF000000"/>
      <name val="Calibri"/>
      <family val="2"/>
      <scheme val="minor"/>
    </font>
    <font>
      <b/>
      <sz val="18"/>
      <color rgb="FF000000"/>
      <name val="Calibri"/>
      <family val="2"/>
      <scheme val="minor"/>
    </font>
    <font>
      <b/>
      <i/>
      <sz val="18"/>
      <color theme="1"/>
      <name val="Calibri"/>
      <family val="2"/>
      <scheme val="minor"/>
    </font>
    <font>
      <b/>
      <sz val="18"/>
      <color theme="1"/>
      <name val="Calibri"/>
      <family val="2"/>
      <scheme val="minor"/>
    </font>
    <font>
      <b/>
      <i/>
      <sz val="11"/>
      <color theme="1"/>
      <name val="Calibri"/>
      <family val="2"/>
      <scheme val="minor"/>
    </font>
    <font>
      <b/>
      <i/>
      <sz val="12"/>
      <color theme="1"/>
      <name val="Calibri"/>
      <family val="2"/>
      <scheme val="minor"/>
    </font>
    <font>
      <i/>
      <sz val="12"/>
      <color theme="1"/>
      <name val="Calibri"/>
      <family val="2"/>
      <scheme val="minor"/>
    </font>
    <font>
      <i/>
      <sz val="11"/>
      <color theme="1"/>
      <name val="Calibri"/>
      <family val="2"/>
      <scheme val="minor"/>
    </font>
    <font>
      <i/>
      <sz val="10"/>
      <color theme="1"/>
      <name val="Calibri"/>
      <family val="2"/>
      <scheme val="minor"/>
    </font>
    <font>
      <sz val="11"/>
      <color theme="1"/>
      <name val="Calibri"/>
      <family val="2"/>
    </font>
    <font>
      <sz val="16"/>
      <color rgb="FF0BD0D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tint="0.79998168889431442"/>
        <bgColor rgb="FFFFC000"/>
      </patternFill>
    </fill>
    <fill>
      <patternFill patternType="solid">
        <fgColor theme="3" tint="0.79998168889431442"/>
        <bgColor indexed="64"/>
      </patternFill>
    </fill>
    <fill>
      <patternFill patternType="solid">
        <fgColor theme="5" tint="0.79998168889431442"/>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medium">
        <color indexed="18"/>
      </bottom>
      <diagonal/>
    </border>
    <border>
      <left/>
      <right/>
      <top style="medium">
        <color indexed="64"/>
      </top>
      <bottom style="thin">
        <color indexed="64"/>
      </bottom>
      <diagonal/>
    </border>
  </borders>
  <cellStyleXfs count="1">
    <xf numFmtId="0" fontId="0" fillId="0" borderId="0"/>
  </cellStyleXfs>
  <cellXfs count="186">
    <xf numFmtId="0" fontId="0" fillId="0" borderId="0" xfId="0"/>
    <xf numFmtId="0" fontId="1" fillId="0" borderId="0" xfId="0" applyFont="1"/>
    <xf numFmtId="0" fontId="2" fillId="0" borderId="0" xfId="0" applyFont="1" applyAlignment="1">
      <alignment horizontal="left" vertical="center" indent="1" readingOrder="1"/>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10" xfId="0" applyFont="1" applyBorder="1"/>
    <xf numFmtId="0" fontId="1" fillId="0" borderId="11" xfId="0" applyFont="1" applyBorder="1"/>
    <xf numFmtId="0" fontId="1" fillId="0" borderId="12" xfId="0" applyFont="1" applyBorder="1"/>
    <xf numFmtId="0" fontId="4" fillId="3" borderId="13" xfId="0" applyFont="1" applyFill="1" applyBorder="1"/>
    <xf numFmtId="0" fontId="4" fillId="3" borderId="14" xfId="0" applyFont="1" applyFill="1" applyBorder="1"/>
    <xf numFmtId="0" fontId="4" fillId="3" borderId="15" xfId="0" applyFont="1" applyFill="1" applyBorder="1"/>
    <xf numFmtId="0" fontId="1" fillId="3" borderId="1" xfId="0" applyFont="1" applyFill="1" applyBorder="1"/>
    <xf numFmtId="0" fontId="1" fillId="3" borderId="2" xfId="0" applyFont="1" applyFill="1" applyBorder="1"/>
    <xf numFmtId="0" fontId="4" fillId="3" borderId="2" xfId="0" applyFont="1" applyFill="1" applyBorder="1"/>
    <xf numFmtId="0" fontId="1" fillId="3" borderId="3"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xf numFmtId="0" fontId="4" fillId="3" borderId="1" xfId="0" applyFont="1" applyFill="1" applyBorder="1"/>
    <xf numFmtId="0" fontId="4" fillId="3" borderId="3"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2" borderId="1" xfId="0" applyFont="1" applyFill="1" applyBorder="1"/>
    <xf numFmtId="0" fontId="1" fillId="2" borderId="2" xfId="0" applyFont="1" applyFill="1" applyBorder="1"/>
    <xf numFmtId="0" fontId="4" fillId="2" borderId="2" xfId="0" applyFont="1" applyFill="1" applyBorder="1"/>
    <xf numFmtId="0" fontId="1" fillId="2" borderId="3" xfId="0"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0" borderId="1" xfId="0" applyFont="1" applyBorder="1"/>
    <xf numFmtId="0" fontId="5" fillId="0" borderId="6" xfId="0" applyFont="1" applyBorder="1"/>
    <xf numFmtId="0" fontId="5" fillId="0" borderId="13" xfId="0" applyFont="1" applyBorder="1"/>
    <xf numFmtId="0" fontId="1" fillId="0" borderId="15" xfId="0" applyFont="1" applyBorder="1"/>
    <xf numFmtId="0" fontId="1" fillId="0" borderId="9" xfId="0" applyFont="1" applyBorder="1"/>
    <xf numFmtId="0" fontId="1" fillId="2" borderId="13" xfId="0" applyFont="1" applyFill="1" applyBorder="1"/>
    <xf numFmtId="0" fontId="1" fillId="2" borderId="15" xfId="0" applyFont="1" applyFill="1" applyBorder="1"/>
    <xf numFmtId="0" fontId="4" fillId="0" borderId="13" xfId="0" applyFont="1" applyBorder="1"/>
    <xf numFmtId="0" fontId="1" fillId="0" borderId="14" xfId="0" applyFont="1" applyBorder="1"/>
    <xf numFmtId="0" fontId="4" fillId="0" borderId="14" xfId="0" applyFont="1" applyBorder="1"/>
    <xf numFmtId="0" fontId="4" fillId="0" borderId="15" xfId="0" applyFont="1" applyBorder="1"/>
    <xf numFmtId="0" fontId="4" fillId="0" borderId="9" xfId="0" applyFont="1" applyBorder="1"/>
    <xf numFmtId="0" fontId="4" fillId="0" borderId="6" xfId="0" applyFont="1" applyBorder="1"/>
    <xf numFmtId="0" fontId="4" fillId="0" borderId="7" xfId="0" applyFont="1" applyBorder="1"/>
    <xf numFmtId="0" fontId="1" fillId="3" borderId="10" xfId="0" applyFont="1" applyFill="1" applyBorder="1"/>
    <xf numFmtId="0" fontId="4" fillId="3" borderId="12" xfId="0" applyFont="1" applyFill="1" applyBorder="1"/>
    <xf numFmtId="0" fontId="4" fillId="0" borderId="8" xfId="0" applyFont="1" applyBorder="1"/>
    <xf numFmtId="0" fontId="4" fillId="3" borderId="10" xfId="0" applyFont="1" applyFill="1" applyBorder="1"/>
    <xf numFmtId="0" fontId="1" fillId="3" borderId="12" xfId="0" applyFont="1" applyFill="1" applyBorder="1"/>
    <xf numFmtId="0" fontId="5" fillId="0" borderId="2" xfId="0" applyFont="1" applyBorder="1"/>
    <xf numFmtId="0" fontId="5" fillId="0" borderId="3" xfId="0" applyFont="1" applyBorder="1"/>
    <xf numFmtId="0" fontId="4" fillId="0" borderId="0" xfId="0" applyFont="1"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Border="1"/>
    <xf numFmtId="0" fontId="0" fillId="0" borderId="19" xfId="0" applyBorder="1" applyAlignment="1">
      <alignment horizontal="center" vertical="center"/>
    </xf>
    <xf numFmtId="0" fontId="6" fillId="4" borderId="20" xfId="0" applyFont="1" applyFill="1" applyBorder="1" applyAlignment="1">
      <alignment horizontal="center" vertical="center"/>
    </xf>
    <xf numFmtId="0" fontId="6" fillId="4" borderId="21" xfId="0" applyFont="1" applyFill="1" applyBorder="1" applyAlignment="1">
      <alignment horizontal="center" vertical="center"/>
    </xf>
    <xf numFmtId="0" fontId="7" fillId="4" borderId="16" xfId="0" applyFont="1" applyFill="1" applyBorder="1" applyAlignment="1">
      <alignment horizontal="center" vertical="center"/>
    </xf>
    <xf numFmtId="0" fontId="1" fillId="0" borderId="16" xfId="0" applyFont="1" applyBorder="1"/>
    <xf numFmtId="0" fontId="8" fillId="0" borderId="0" xfId="0" applyFont="1"/>
    <xf numFmtId="0" fontId="6" fillId="4" borderId="16" xfId="0" applyFont="1" applyFill="1" applyBorder="1" applyAlignment="1">
      <alignment horizontal="center" vertical="center"/>
    </xf>
    <xf numFmtId="0" fontId="4" fillId="0" borderId="22" xfId="0" applyFont="1" applyBorder="1"/>
    <xf numFmtId="0" fontId="1" fillId="0" borderId="23" xfId="0" applyFont="1" applyBorder="1"/>
    <xf numFmtId="0" fontId="4" fillId="0" borderId="23" xfId="0" applyFont="1" applyBorder="1"/>
    <xf numFmtId="0" fontId="1" fillId="0" borderId="24" xfId="0" applyFont="1" applyBorder="1"/>
    <xf numFmtId="0" fontId="4" fillId="0" borderId="25" xfId="0" applyFont="1" applyBorder="1"/>
    <xf numFmtId="0" fontId="1" fillId="0" borderId="26" xfId="0" applyFont="1" applyBorder="1"/>
    <xf numFmtId="0" fontId="8" fillId="0" borderId="25" xfId="0" applyFont="1" applyBorder="1"/>
    <xf numFmtId="0" fontId="0" fillId="0" borderId="0" xfId="0" applyBorder="1"/>
    <xf numFmtId="0" fontId="0" fillId="0" borderId="26" xfId="0" applyBorder="1"/>
    <xf numFmtId="0" fontId="8" fillId="0" borderId="27" xfId="0" applyFont="1" applyBorder="1"/>
    <xf numFmtId="0" fontId="0" fillId="0" borderId="28" xfId="0" applyBorder="1"/>
    <xf numFmtId="0" fontId="0" fillId="0" borderId="29" xfId="0" applyBorder="1"/>
    <xf numFmtId="0" fontId="8" fillId="0" borderId="0" xfId="0" applyFont="1" applyBorder="1"/>
    <xf numFmtId="0" fontId="4" fillId="0" borderId="27" xfId="0" applyFont="1" applyBorder="1"/>
    <xf numFmtId="0" fontId="1" fillId="0" borderId="28" xfId="0" applyFont="1" applyBorder="1"/>
    <xf numFmtId="0" fontId="1" fillId="0" borderId="29" xfId="0" applyFont="1" applyBorder="1"/>
    <xf numFmtId="0" fontId="4" fillId="0" borderId="0" xfId="0" applyFont="1"/>
    <xf numFmtId="0" fontId="1" fillId="0" borderId="0" xfId="0" applyFont="1" applyAlignment="1">
      <alignment vertical="center"/>
    </xf>
    <xf numFmtId="0" fontId="13" fillId="0" borderId="0" xfId="0" applyFont="1" applyAlignment="1">
      <alignment vertical="center"/>
    </xf>
    <xf numFmtId="0" fontId="13" fillId="0" borderId="0" xfId="0" applyFont="1"/>
    <xf numFmtId="0" fontId="9" fillId="0" borderId="22" xfId="0" applyFont="1" applyBorder="1" applyAlignment="1">
      <alignment vertical="center"/>
    </xf>
    <xf numFmtId="0" fontId="9" fillId="0" borderId="23" xfId="0" applyFont="1" applyBorder="1"/>
    <xf numFmtId="0" fontId="1" fillId="0" borderId="25" xfId="0" applyFont="1" applyBorder="1" applyAlignment="1">
      <alignment vertical="center"/>
    </xf>
    <xf numFmtId="0" fontId="1" fillId="0" borderId="25" xfId="0" applyFont="1" applyBorder="1"/>
    <xf numFmtId="0" fontId="9" fillId="0" borderId="0" xfId="0" applyFont="1" applyBorder="1"/>
    <xf numFmtId="0" fontId="1" fillId="0" borderId="27" xfId="0" applyFont="1" applyBorder="1"/>
    <xf numFmtId="0" fontId="9" fillId="0" borderId="28" xfId="0" applyFont="1" applyBorder="1"/>
    <xf numFmtId="0" fontId="13" fillId="0" borderId="22" xfId="0" applyFont="1" applyBorder="1" applyAlignment="1">
      <alignment vertical="center"/>
    </xf>
    <xf numFmtId="0" fontId="13" fillId="0" borderId="23" xfId="0" applyFont="1" applyBorder="1"/>
    <xf numFmtId="0" fontId="13" fillId="0" borderId="25" xfId="0" applyFont="1" applyBorder="1" applyAlignment="1">
      <alignment vertical="center"/>
    </xf>
    <xf numFmtId="0" fontId="13" fillId="0" borderId="0" xfId="0" applyFont="1" applyBorder="1"/>
    <xf numFmtId="0" fontId="13" fillId="0" borderId="27" xfId="0" applyFont="1" applyBorder="1" applyAlignment="1">
      <alignment vertical="center"/>
    </xf>
    <xf numFmtId="0" fontId="13" fillId="0" borderId="28" xfId="0" applyFont="1" applyBorder="1" applyAlignment="1">
      <alignment vertical="center"/>
    </xf>
    <xf numFmtId="0" fontId="1" fillId="5" borderId="10" xfId="0" applyFont="1" applyFill="1" applyBorder="1"/>
    <xf numFmtId="0" fontId="1" fillId="5" borderId="1" xfId="0" applyFont="1" applyFill="1" applyBorder="1"/>
    <xf numFmtId="0" fontId="1" fillId="5" borderId="3" xfId="0" applyFont="1" applyFill="1" applyBorder="1"/>
    <xf numFmtId="0" fontId="4" fillId="5" borderId="12" xfId="0" applyFont="1" applyFill="1" applyBorder="1"/>
    <xf numFmtId="0" fontId="4" fillId="5" borderId="6" xfId="0" applyFont="1" applyFill="1" applyBorder="1"/>
    <xf numFmtId="0" fontId="4" fillId="5" borderId="8" xfId="0" applyFont="1" applyFill="1" applyBorder="1"/>
    <xf numFmtId="0" fontId="1" fillId="0" borderId="22" xfId="0" applyFont="1" applyBorder="1"/>
    <xf numFmtId="0" fontId="18" fillId="0" borderId="28" xfId="0" applyFont="1" applyBorder="1"/>
    <xf numFmtId="0" fontId="13" fillId="0" borderId="22" xfId="0" applyFont="1" applyBorder="1"/>
    <xf numFmtId="0" fontId="22" fillId="0" borderId="27" xfId="0" applyFont="1" applyBorder="1"/>
    <xf numFmtId="0" fontId="22" fillId="0" borderId="28" xfId="0" applyFont="1" applyBorder="1"/>
    <xf numFmtId="0" fontId="18" fillId="0" borderId="29" xfId="0" applyFont="1" applyBorder="1"/>
    <xf numFmtId="0" fontId="1" fillId="0" borderId="13" xfId="0" applyFont="1" applyBorder="1"/>
    <xf numFmtId="0" fontId="5" fillId="0" borderId="14" xfId="0" applyFont="1" applyBorder="1"/>
    <xf numFmtId="0" fontId="5" fillId="0" borderId="15" xfId="0" applyFont="1" applyBorder="1"/>
    <xf numFmtId="0" fontId="5" fillId="0" borderId="9" xfId="0" applyFont="1" applyBorder="1"/>
    <xf numFmtId="0" fontId="4" fillId="3" borderId="4" xfId="0" applyFont="1" applyFill="1" applyBorder="1"/>
    <xf numFmtId="0" fontId="4" fillId="3" borderId="5" xfId="0" applyFont="1" applyFill="1" applyBorder="1"/>
    <xf numFmtId="0" fontId="1" fillId="6" borderId="8" xfId="0" applyFont="1" applyFill="1" applyBorder="1"/>
    <xf numFmtId="0" fontId="1" fillId="6" borderId="7" xfId="0" applyFont="1" applyFill="1" applyBorder="1"/>
    <xf numFmtId="0" fontId="1" fillId="6" borderId="14" xfId="0" applyFont="1" applyFill="1" applyBorder="1"/>
    <xf numFmtId="0" fontId="1" fillId="6" borderId="15" xfId="0" applyFont="1" applyFill="1" applyBorder="1"/>
    <xf numFmtId="0" fontId="27" fillId="0" borderId="30" xfId="0" applyFont="1" applyBorder="1" applyAlignment="1">
      <alignment horizontal="center" vertical="top" wrapText="1"/>
    </xf>
    <xf numFmtId="0" fontId="0" fillId="0" borderId="30" xfId="0" applyBorder="1" applyAlignment="1">
      <alignment vertical="top" wrapText="1"/>
    </xf>
    <xf numFmtId="0" fontId="0" fillId="0" borderId="32" xfId="0" applyBorder="1" applyAlignment="1">
      <alignment vertical="top" wrapText="1"/>
    </xf>
    <xf numFmtId="0" fontId="0" fillId="2" borderId="31" xfId="0" applyFill="1" applyBorder="1" applyAlignment="1">
      <alignment horizontal="center" vertical="top" wrapText="1"/>
    </xf>
    <xf numFmtId="0" fontId="0" fillId="3" borderId="31" xfId="0" applyFill="1" applyBorder="1" applyAlignment="1">
      <alignment horizontal="center" vertical="top" wrapText="1"/>
    </xf>
    <xf numFmtId="0" fontId="0" fillId="6" borderId="31" xfId="0" applyFill="1" applyBorder="1" applyAlignment="1">
      <alignment horizontal="center" vertical="top" wrapText="1"/>
    </xf>
    <xf numFmtId="0" fontId="28" fillId="0" borderId="13" xfId="0" applyFont="1" applyBorder="1"/>
    <xf numFmtId="0" fontId="18" fillId="0" borderId="4" xfId="0" applyFont="1" applyBorder="1"/>
    <xf numFmtId="0" fontId="18" fillId="0" borderId="5" xfId="0" applyFont="1" applyBorder="1"/>
    <xf numFmtId="0" fontId="18" fillId="0" borderId="6" xfId="0" applyFont="1" applyBorder="1"/>
    <xf numFmtId="0" fontId="18" fillId="0" borderId="8" xfId="0" applyFont="1" applyBorder="1"/>
    <xf numFmtId="0" fontId="18" fillId="0" borderId="13" xfId="0" applyFont="1" applyBorder="1"/>
    <xf numFmtId="0" fontId="18" fillId="0" borderId="9" xfId="0" applyFont="1" applyBorder="1" applyAlignment="1">
      <alignment horizontal="center" vertical="center"/>
    </xf>
    <xf numFmtId="0" fontId="28" fillId="0" borderId="9" xfId="0" applyFont="1" applyBorder="1"/>
    <xf numFmtId="0" fontId="29" fillId="0" borderId="1" xfId="0" applyFont="1" applyBorder="1"/>
    <xf numFmtId="0" fontId="29" fillId="0" borderId="3" xfId="0" applyFont="1" applyBorder="1"/>
    <xf numFmtId="0" fontId="29" fillId="0" borderId="10" xfId="0" applyFont="1" applyBorder="1"/>
    <xf numFmtId="0" fontId="29" fillId="0" borderId="4" xfId="0" applyFont="1" applyBorder="1"/>
    <xf numFmtId="0" fontId="29" fillId="0" borderId="5" xfId="0" applyFont="1" applyBorder="1"/>
    <xf numFmtId="0" fontId="29" fillId="0" borderId="11" xfId="0" applyFont="1" applyBorder="1"/>
    <xf numFmtId="0" fontId="29" fillId="0" borderId="6" xfId="0" applyFont="1" applyBorder="1"/>
    <xf numFmtId="0" fontId="29" fillId="0" borderId="8" xfId="0" applyFont="1" applyBorder="1"/>
    <xf numFmtId="0" fontId="29" fillId="0" borderId="12" xfId="0" applyFont="1" applyBorder="1"/>
    <xf numFmtId="0" fontId="28" fillId="0" borderId="5" xfId="0" applyFont="1" applyBorder="1"/>
    <xf numFmtId="0" fontId="28" fillId="0" borderId="8" xfId="0" applyFont="1" applyBorder="1"/>
    <xf numFmtId="0" fontId="28" fillId="0" borderId="15" xfId="0" applyFont="1" applyBorder="1"/>
    <xf numFmtId="0" fontId="28" fillId="0" borderId="14" xfId="0" applyFont="1" applyBorder="1"/>
    <xf numFmtId="0" fontId="28" fillId="0" borderId="0" xfId="0" applyFont="1"/>
    <xf numFmtId="2" fontId="28" fillId="0" borderId="14" xfId="0" applyNumberFormat="1" applyFont="1" applyBorder="1"/>
    <xf numFmtId="2" fontId="28" fillId="0" borderId="13" xfId="0" applyNumberFormat="1" applyFont="1" applyBorder="1"/>
    <xf numFmtId="2" fontId="5" fillId="0" borderId="9" xfId="0" applyNumberFormat="1" applyFont="1" applyBorder="1"/>
    <xf numFmtId="0" fontId="18" fillId="0" borderId="11" xfId="0" applyFont="1" applyBorder="1"/>
    <xf numFmtId="0" fontId="18" fillId="0" borderId="12" xfId="0" applyFont="1" applyBorder="1"/>
    <xf numFmtId="0" fontId="1" fillId="3" borderId="9" xfId="0" applyFont="1" applyFill="1" applyBorder="1"/>
    <xf numFmtId="0" fontId="1" fillId="3" borderId="11" xfId="0" applyFont="1" applyFill="1" applyBorder="1"/>
    <xf numFmtId="0" fontId="1" fillId="2" borderId="14" xfId="0" applyFont="1" applyFill="1" applyBorder="1"/>
    <xf numFmtId="0" fontId="28" fillId="2" borderId="12" xfId="0" applyFont="1" applyFill="1" applyBorder="1"/>
    <xf numFmtId="0" fontId="28" fillId="2" borderId="4" xfId="0" applyFont="1" applyFill="1" applyBorder="1"/>
    <xf numFmtId="0" fontId="1" fillId="2" borderId="0" xfId="0" applyFont="1" applyFill="1" applyBorder="1"/>
    <xf numFmtId="0" fontId="1" fillId="2" borderId="12" xfId="0" applyFont="1" applyFill="1" applyBorder="1"/>
    <xf numFmtId="0" fontId="0" fillId="0" borderId="30" xfId="0" applyBorder="1" applyAlignment="1">
      <alignment vertical="center" wrapText="1"/>
    </xf>
    <xf numFmtId="0" fontId="27" fillId="0" borderId="30" xfId="0" applyFont="1" applyBorder="1" applyAlignment="1">
      <alignment horizontal="center" vertical="center"/>
    </xf>
    <xf numFmtId="0" fontId="0" fillId="0" borderId="0" xfId="0" applyFill="1" applyBorder="1" applyAlignment="1"/>
    <xf numFmtId="0" fontId="31" fillId="0" borderId="33" xfId="0" applyFont="1" applyFill="1" applyBorder="1" applyAlignment="1">
      <alignment horizontal="right"/>
    </xf>
    <xf numFmtId="0" fontId="0" fillId="0" borderId="7" xfId="0" applyFill="1" applyBorder="1" applyAlignment="1"/>
    <xf numFmtId="0" fontId="30" fillId="0" borderId="34" xfId="0" applyFont="1" applyFill="1" applyBorder="1" applyAlignment="1">
      <alignment horizontal="center"/>
    </xf>
    <xf numFmtId="2" fontId="0" fillId="0" borderId="0" xfId="0" applyNumberFormat="1" applyFill="1" applyBorder="1" applyAlignment="1"/>
    <xf numFmtId="0" fontId="5" fillId="0" borderId="9" xfId="0" applyFont="1" applyBorder="1" applyAlignment="1">
      <alignment horizontal="left"/>
    </xf>
    <xf numFmtId="0" fontId="5" fillId="0" borderId="15" xfId="0" applyFont="1" applyBorder="1" applyAlignment="1">
      <alignment horizontal="left"/>
    </xf>
    <xf numFmtId="2" fontId="0" fillId="0" borderId="7" xfId="0" applyNumberFormat="1" applyFill="1" applyBorder="1" applyAlignment="1"/>
    <xf numFmtId="0" fontId="32" fillId="0" borderId="0" xfId="0" applyFont="1" applyAlignment="1">
      <alignment vertical="center"/>
    </xf>
    <xf numFmtId="0" fontId="5" fillId="0" borderId="8" xfId="0" applyFont="1" applyBorder="1"/>
    <xf numFmtId="0" fontId="28" fillId="0" borderId="0" xfId="0" applyFont="1" applyBorder="1"/>
    <xf numFmtId="0" fontId="18" fillId="0" borderId="0" xfId="0" applyFont="1" applyBorder="1"/>
    <xf numFmtId="0" fontId="29" fillId="0" borderId="0" xfId="0" applyFont="1" applyBorder="1"/>
    <xf numFmtId="0" fontId="18" fillId="0" borderId="2" xfId="0" applyFont="1" applyBorder="1"/>
    <xf numFmtId="0" fontId="18" fillId="0" borderId="2" xfId="0" applyFont="1" applyBorder="1" applyAlignment="1">
      <alignment horizontal="center" vertical="center"/>
    </xf>
    <xf numFmtId="0" fontId="28" fillId="0" borderId="3" xfId="0" applyFont="1" applyBorder="1"/>
    <xf numFmtId="0" fontId="33" fillId="0" borderId="0" xfId="0" applyFont="1" applyAlignment="1">
      <alignment horizontal="left" vertical="center" indent="3" readingOrder="1"/>
    </xf>
    <xf numFmtId="0" fontId="33" fillId="0" borderId="0" xfId="0" applyFont="1" applyAlignment="1">
      <alignment horizontal="left" vertical="center" indent="5" readingOrder="1"/>
    </xf>
    <xf numFmtId="2" fontId="4" fillId="3" borderId="8" xfId="0" applyNumberFormat="1" applyFont="1" applyFill="1" applyBorder="1"/>
    <xf numFmtId="0" fontId="5"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ANOVA!$D$90:$H$90</c:f>
              <c:numCache>
                <c:formatCode>General</c:formatCode>
                <c:ptCount val="5"/>
                <c:pt idx="0">
                  <c:v>38</c:v>
                </c:pt>
                <c:pt idx="2">
                  <c:v>42</c:v>
                </c:pt>
                <c:pt idx="4">
                  <c:v>14</c:v>
                </c:pt>
              </c:numCache>
            </c:numRef>
          </c:val>
          <c:smooth val="0"/>
          <c:extLst>
            <c:ext xmlns:c16="http://schemas.microsoft.com/office/drawing/2014/chart" uri="{C3380CC4-5D6E-409C-BE32-E72D297353CC}">
              <c16:uniqueId val="{00000000-9F20-4626-9FB6-6FADC3C86F88}"/>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ANOVA!$D$91:$H$91</c:f>
              <c:numCache>
                <c:formatCode>General</c:formatCode>
                <c:ptCount val="5"/>
                <c:pt idx="0">
                  <c:v>41</c:v>
                </c:pt>
                <c:pt idx="2">
                  <c:v>41</c:v>
                </c:pt>
                <c:pt idx="4">
                  <c:v>16</c:v>
                </c:pt>
              </c:numCache>
            </c:numRef>
          </c:val>
          <c:smooth val="0"/>
          <c:extLst>
            <c:ext xmlns:c16="http://schemas.microsoft.com/office/drawing/2014/chart" uri="{C3380CC4-5D6E-409C-BE32-E72D297353CC}">
              <c16:uniqueId val="{00000001-9F20-4626-9FB6-6FADC3C86F88}"/>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ANOVA!$D$92:$H$92</c:f>
              <c:numCache>
                <c:formatCode>General</c:formatCode>
                <c:ptCount val="5"/>
                <c:pt idx="0">
                  <c:v>36</c:v>
                </c:pt>
                <c:pt idx="2">
                  <c:v>39</c:v>
                </c:pt>
                <c:pt idx="4">
                  <c:v>18</c:v>
                </c:pt>
              </c:numCache>
            </c:numRef>
          </c:val>
          <c:smooth val="0"/>
          <c:extLst>
            <c:ext xmlns:c16="http://schemas.microsoft.com/office/drawing/2014/chart" uri="{C3380CC4-5D6E-409C-BE32-E72D297353CC}">
              <c16:uniqueId val="{00000002-9F20-4626-9FB6-6FADC3C86F88}"/>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ANOVA!$D$93:$H$93</c:f>
              <c:numCache>
                <c:formatCode>General</c:formatCode>
                <c:ptCount val="5"/>
                <c:pt idx="0">
                  <c:v>32</c:v>
                </c:pt>
                <c:pt idx="2">
                  <c:v>36</c:v>
                </c:pt>
                <c:pt idx="4">
                  <c:v>15</c:v>
                </c:pt>
              </c:numCache>
            </c:numRef>
          </c:val>
          <c:smooth val="0"/>
          <c:extLst>
            <c:ext xmlns:c16="http://schemas.microsoft.com/office/drawing/2014/chart" uri="{C3380CC4-5D6E-409C-BE32-E72D297353CC}">
              <c16:uniqueId val="{00000003-9F20-4626-9FB6-6FADC3C86F88}"/>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ANOVA!$D$94:$H$94</c:f>
              <c:numCache>
                <c:formatCode>General</c:formatCode>
                <c:ptCount val="5"/>
                <c:pt idx="0">
                  <c:v>28</c:v>
                </c:pt>
                <c:pt idx="2">
                  <c:v>33</c:v>
                </c:pt>
                <c:pt idx="4">
                  <c:v>17</c:v>
                </c:pt>
              </c:numCache>
            </c:numRef>
          </c:val>
          <c:smooth val="0"/>
          <c:extLst>
            <c:ext xmlns:c16="http://schemas.microsoft.com/office/drawing/2014/chart" uri="{C3380CC4-5D6E-409C-BE32-E72D297353CC}">
              <c16:uniqueId val="{00000004-9F20-4626-9FB6-6FADC3C86F88}"/>
            </c:ext>
          </c:extLst>
        </c:ser>
        <c:dLbls>
          <c:showLegendKey val="0"/>
          <c:showVal val="0"/>
          <c:showCatName val="0"/>
          <c:showSerName val="0"/>
          <c:showPercent val="0"/>
          <c:showBubbleSize val="0"/>
        </c:dLbls>
        <c:marker val="1"/>
        <c:smooth val="0"/>
        <c:axId val="1465719391"/>
        <c:axId val="1465720223"/>
      </c:lineChart>
      <c:catAx>
        <c:axId val="14657193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Age</a:t>
                </a:r>
                <a:r>
                  <a:rPr lang="en-IN" sz="1400" b="1" baseline="0"/>
                  <a:t> Groups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1465720223"/>
        <c:crosses val="autoZero"/>
        <c:auto val="1"/>
        <c:lblAlgn val="ctr"/>
        <c:lblOffset val="100"/>
        <c:noMultiLvlLbl val="0"/>
      </c:catAx>
      <c:valAx>
        <c:axId val="1465720223"/>
        <c:scaling>
          <c:orientation val="minMax"/>
        </c:scaling>
        <c:delete val="0"/>
        <c:axPos val="l"/>
        <c:majorGridlines>
          <c:spPr>
            <a:ln w="9525" cap="flat" cmpd="sng" algn="ctr">
              <a:noFill/>
              <a:round/>
            </a:ln>
            <a:effectLst/>
          </c:spPr>
        </c:majorGridlines>
        <c:title>
          <c:tx>
            <c:rich>
              <a:bodyPr rot="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Smoke</a:t>
                </a:r>
              </a:p>
            </c:rich>
          </c:tx>
          <c:overlay val="0"/>
          <c:spPr>
            <a:noFill/>
            <a:ln>
              <a:noFill/>
            </a:ln>
            <a:effectLst/>
          </c:spPr>
          <c:txPr>
            <a:bodyPr rot="0" spcFirstLastPara="1" vertOverflow="ellipsis"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19391"/>
        <c:crosses val="autoZero"/>
        <c:crossBetween val="between"/>
      </c:valAx>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ANOVA!$D$173:$H$173</c:f>
              <c:numCache>
                <c:formatCode>General</c:formatCode>
                <c:ptCount val="5"/>
                <c:pt idx="0">
                  <c:v>10</c:v>
                </c:pt>
                <c:pt idx="2">
                  <c:v>15</c:v>
                </c:pt>
                <c:pt idx="4">
                  <c:v>20</c:v>
                </c:pt>
              </c:numCache>
            </c:numRef>
          </c:val>
          <c:smooth val="0"/>
          <c:extLst>
            <c:ext xmlns:c16="http://schemas.microsoft.com/office/drawing/2014/chart" uri="{C3380CC4-5D6E-409C-BE32-E72D297353CC}">
              <c16:uniqueId val="{00000000-CFE3-4A9E-93F1-77A7B5599028}"/>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ANOVA!$D$174:$H$174</c:f>
              <c:numCache>
                <c:formatCode>General</c:formatCode>
                <c:ptCount val="5"/>
                <c:pt idx="0">
                  <c:v>20</c:v>
                </c:pt>
                <c:pt idx="2">
                  <c:v>25</c:v>
                </c:pt>
                <c:pt idx="4">
                  <c:v>40</c:v>
                </c:pt>
              </c:numCache>
            </c:numRef>
          </c:val>
          <c:smooth val="0"/>
          <c:extLst>
            <c:ext xmlns:c16="http://schemas.microsoft.com/office/drawing/2014/chart" uri="{C3380CC4-5D6E-409C-BE32-E72D297353CC}">
              <c16:uniqueId val="{00000001-CFE3-4A9E-93F1-77A7B5599028}"/>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ANOVA!$D$175:$H$175</c:f>
              <c:numCache>
                <c:formatCode>General</c:formatCode>
                <c:ptCount val="5"/>
                <c:pt idx="0">
                  <c:v>30</c:v>
                </c:pt>
                <c:pt idx="2">
                  <c:v>20</c:v>
                </c:pt>
                <c:pt idx="4">
                  <c:v>30</c:v>
                </c:pt>
              </c:numCache>
            </c:numRef>
          </c:val>
          <c:smooth val="0"/>
          <c:extLst>
            <c:ext xmlns:c16="http://schemas.microsoft.com/office/drawing/2014/chart" uri="{C3380CC4-5D6E-409C-BE32-E72D297353CC}">
              <c16:uniqueId val="{00000002-CFE3-4A9E-93F1-77A7B5599028}"/>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ANOVA!$D$176:$H$176</c:f>
              <c:numCache>
                <c:formatCode>General</c:formatCode>
                <c:ptCount val="5"/>
                <c:pt idx="0">
                  <c:v>40</c:v>
                </c:pt>
                <c:pt idx="2">
                  <c:v>28</c:v>
                </c:pt>
                <c:pt idx="4">
                  <c:v>35</c:v>
                </c:pt>
              </c:numCache>
            </c:numRef>
          </c:val>
          <c:smooth val="0"/>
          <c:extLst>
            <c:ext xmlns:c16="http://schemas.microsoft.com/office/drawing/2014/chart" uri="{C3380CC4-5D6E-409C-BE32-E72D297353CC}">
              <c16:uniqueId val="{00000003-CFE3-4A9E-93F1-77A7B5599028}"/>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ANOVA!$D$177:$H$177</c:f>
              <c:numCache>
                <c:formatCode>General</c:formatCode>
                <c:ptCount val="5"/>
                <c:pt idx="0">
                  <c:v>50</c:v>
                </c:pt>
                <c:pt idx="2">
                  <c:v>70</c:v>
                </c:pt>
                <c:pt idx="4">
                  <c:v>25</c:v>
                </c:pt>
              </c:numCache>
            </c:numRef>
          </c:val>
          <c:smooth val="0"/>
          <c:extLst>
            <c:ext xmlns:c16="http://schemas.microsoft.com/office/drawing/2014/chart" uri="{C3380CC4-5D6E-409C-BE32-E72D297353CC}">
              <c16:uniqueId val="{00000004-CFE3-4A9E-93F1-77A7B5599028}"/>
            </c:ext>
          </c:extLst>
        </c:ser>
        <c:dLbls>
          <c:showLegendKey val="0"/>
          <c:showVal val="0"/>
          <c:showCatName val="0"/>
          <c:showSerName val="0"/>
          <c:showPercent val="0"/>
          <c:showBubbleSize val="0"/>
        </c:dLbls>
        <c:marker val="1"/>
        <c:smooth val="0"/>
        <c:axId val="1499996895"/>
        <c:axId val="1499993567"/>
      </c:lineChart>
      <c:catAx>
        <c:axId val="149999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Age</a:t>
                </a:r>
                <a:r>
                  <a:rPr lang="en-IN" sz="1200" b="1" baseline="0"/>
                  <a:t> Groups</a:t>
                </a:r>
                <a:endParaRPr lang="en-IN"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93567"/>
        <c:crosses val="autoZero"/>
        <c:auto val="1"/>
        <c:lblAlgn val="ctr"/>
        <c:lblOffset val="100"/>
        <c:noMultiLvlLbl val="0"/>
      </c:catAx>
      <c:valAx>
        <c:axId val="1499993567"/>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Smoke</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96895"/>
        <c:crosses val="autoZero"/>
        <c:crossBetween val="between"/>
      </c:valAx>
      <c:spPr>
        <a:noFill/>
        <a:ln>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ANOVA!$D$90:$H$90</c:f>
              <c:numCache>
                <c:formatCode>General</c:formatCode>
                <c:ptCount val="5"/>
                <c:pt idx="0">
                  <c:v>38</c:v>
                </c:pt>
                <c:pt idx="2">
                  <c:v>42</c:v>
                </c:pt>
                <c:pt idx="4">
                  <c:v>14</c:v>
                </c:pt>
              </c:numCache>
            </c:numRef>
          </c:val>
          <c:smooth val="0"/>
          <c:extLst>
            <c:ext xmlns:c16="http://schemas.microsoft.com/office/drawing/2014/chart" uri="{C3380CC4-5D6E-409C-BE32-E72D297353CC}">
              <c16:uniqueId val="{00000000-03EA-4CF9-B735-C9F231B36BE7}"/>
            </c:ext>
          </c:extLst>
        </c:ser>
        <c:ser>
          <c:idx val="1"/>
          <c:order val="1"/>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ANOVA!$D$91:$H$91</c:f>
              <c:numCache>
                <c:formatCode>General</c:formatCode>
                <c:ptCount val="5"/>
                <c:pt idx="0">
                  <c:v>41</c:v>
                </c:pt>
                <c:pt idx="2">
                  <c:v>41</c:v>
                </c:pt>
                <c:pt idx="4">
                  <c:v>16</c:v>
                </c:pt>
              </c:numCache>
            </c:numRef>
          </c:val>
          <c:smooth val="0"/>
          <c:extLst>
            <c:ext xmlns:c16="http://schemas.microsoft.com/office/drawing/2014/chart" uri="{C3380CC4-5D6E-409C-BE32-E72D297353CC}">
              <c16:uniqueId val="{00000001-03EA-4CF9-B735-C9F231B36BE7}"/>
            </c:ext>
          </c:extLst>
        </c:ser>
        <c:ser>
          <c:idx val="2"/>
          <c:order val="2"/>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ANOVA!$D$92:$H$92</c:f>
              <c:numCache>
                <c:formatCode>General</c:formatCode>
                <c:ptCount val="5"/>
                <c:pt idx="0">
                  <c:v>36</c:v>
                </c:pt>
                <c:pt idx="2">
                  <c:v>39</c:v>
                </c:pt>
                <c:pt idx="4">
                  <c:v>18</c:v>
                </c:pt>
              </c:numCache>
            </c:numRef>
          </c:val>
          <c:smooth val="0"/>
          <c:extLst>
            <c:ext xmlns:c16="http://schemas.microsoft.com/office/drawing/2014/chart" uri="{C3380CC4-5D6E-409C-BE32-E72D297353CC}">
              <c16:uniqueId val="{00000002-03EA-4CF9-B735-C9F231B36BE7}"/>
            </c:ext>
          </c:extLst>
        </c:ser>
        <c:ser>
          <c:idx val="3"/>
          <c:order val="3"/>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ANOVA!$D$93:$H$93</c:f>
              <c:numCache>
                <c:formatCode>General</c:formatCode>
                <c:ptCount val="5"/>
                <c:pt idx="0">
                  <c:v>32</c:v>
                </c:pt>
                <c:pt idx="2">
                  <c:v>36</c:v>
                </c:pt>
                <c:pt idx="4">
                  <c:v>15</c:v>
                </c:pt>
              </c:numCache>
            </c:numRef>
          </c:val>
          <c:smooth val="0"/>
          <c:extLst>
            <c:ext xmlns:c16="http://schemas.microsoft.com/office/drawing/2014/chart" uri="{C3380CC4-5D6E-409C-BE32-E72D297353CC}">
              <c16:uniqueId val="{00000003-03EA-4CF9-B735-C9F231B36BE7}"/>
            </c:ext>
          </c:extLst>
        </c:ser>
        <c:ser>
          <c:idx val="4"/>
          <c:order val="4"/>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ANOVA!$D$94:$H$94</c:f>
              <c:numCache>
                <c:formatCode>General</c:formatCode>
                <c:ptCount val="5"/>
                <c:pt idx="0">
                  <c:v>28</c:v>
                </c:pt>
                <c:pt idx="2">
                  <c:v>33</c:v>
                </c:pt>
                <c:pt idx="4">
                  <c:v>17</c:v>
                </c:pt>
              </c:numCache>
            </c:numRef>
          </c:val>
          <c:smooth val="0"/>
          <c:extLst>
            <c:ext xmlns:c16="http://schemas.microsoft.com/office/drawing/2014/chart" uri="{C3380CC4-5D6E-409C-BE32-E72D297353CC}">
              <c16:uniqueId val="{00000004-03EA-4CF9-B735-C9F231B36BE7}"/>
            </c:ext>
          </c:extLst>
        </c:ser>
        <c:dLbls>
          <c:showLegendKey val="0"/>
          <c:showVal val="0"/>
          <c:showCatName val="0"/>
          <c:showSerName val="0"/>
          <c:showPercent val="0"/>
          <c:showBubbleSize val="0"/>
        </c:dLbls>
        <c:marker val="1"/>
        <c:smooth val="0"/>
        <c:axId val="1465719391"/>
        <c:axId val="1465720223"/>
      </c:lineChart>
      <c:catAx>
        <c:axId val="146571939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Age</a:t>
                </a:r>
                <a:r>
                  <a:rPr lang="en-IN" sz="1400" b="1" baseline="0"/>
                  <a:t> Groups</a:t>
                </a:r>
                <a:endParaRPr lang="en-IN"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1465720223"/>
        <c:crosses val="autoZero"/>
        <c:auto val="1"/>
        <c:lblAlgn val="ctr"/>
        <c:lblOffset val="100"/>
        <c:noMultiLvlLbl val="0"/>
      </c:catAx>
      <c:valAx>
        <c:axId val="146572022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Smoke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719391"/>
        <c:crosses val="autoZero"/>
        <c:crossBetween val="between"/>
      </c:valAx>
      <c:spPr>
        <a:noFill/>
        <a:ln w="15875">
          <a:solidFill>
            <a:schemeClr val="accent2">
              <a:lumMod val="60000"/>
              <a:lumOff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ANOVA!$D$173:$H$173</c:f>
              <c:numCache>
                <c:formatCode>General</c:formatCode>
                <c:ptCount val="5"/>
                <c:pt idx="0">
                  <c:v>10</c:v>
                </c:pt>
                <c:pt idx="2">
                  <c:v>15</c:v>
                </c:pt>
                <c:pt idx="4">
                  <c:v>20</c:v>
                </c:pt>
              </c:numCache>
            </c:numRef>
          </c:val>
          <c:smooth val="0"/>
          <c:extLst>
            <c:ext xmlns:c16="http://schemas.microsoft.com/office/drawing/2014/chart" uri="{C3380CC4-5D6E-409C-BE32-E72D297353CC}">
              <c16:uniqueId val="{00000000-0DA2-47B2-AEB5-CCE1FAC45519}"/>
            </c:ext>
          </c:extLst>
        </c:ser>
        <c:ser>
          <c:idx val="1"/>
          <c:order val="1"/>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ANOVA!$D$174:$H$174</c:f>
              <c:numCache>
                <c:formatCode>General</c:formatCode>
                <c:ptCount val="5"/>
                <c:pt idx="0">
                  <c:v>20</c:v>
                </c:pt>
                <c:pt idx="2">
                  <c:v>25</c:v>
                </c:pt>
                <c:pt idx="4">
                  <c:v>40</c:v>
                </c:pt>
              </c:numCache>
            </c:numRef>
          </c:val>
          <c:smooth val="0"/>
          <c:extLst>
            <c:ext xmlns:c16="http://schemas.microsoft.com/office/drawing/2014/chart" uri="{C3380CC4-5D6E-409C-BE32-E72D297353CC}">
              <c16:uniqueId val="{00000001-0DA2-47B2-AEB5-CCE1FAC45519}"/>
            </c:ext>
          </c:extLst>
        </c:ser>
        <c:ser>
          <c:idx val="2"/>
          <c:order val="2"/>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ANOVA!$D$175:$H$175</c:f>
              <c:numCache>
                <c:formatCode>General</c:formatCode>
                <c:ptCount val="5"/>
                <c:pt idx="0">
                  <c:v>30</c:v>
                </c:pt>
                <c:pt idx="2">
                  <c:v>20</c:v>
                </c:pt>
                <c:pt idx="4">
                  <c:v>30</c:v>
                </c:pt>
              </c:numCache>
            </c:numRef>
          </c:val>
          <c:smooth val="0"/>
          <c:extLst>
            <c:ext xmlns:c16="http://schemas.microsoft.com/office/drawing/2014/chart" uri="{C3380CC4-5D6E-409C-BE32-E72D297353CC}">
              <c16:uniqueId val="{00000002-0DA2-47B2-AEB5-CCE1FAC45519}"/>
            </c:ext>
          </c:extLst>
        </c:ser>
        <c:ser>
          <c:idx val="3"/>
          <c:order val="3"/>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ANOVA!$D$176:$H$176</c:f>
              <c:numCache>
                <c:formatCode>General</c:formatCode>
                <c:ptCount val="5"/>
                <c:pt idx="0">
                  <c:v>40</c:v>
                </c:pt>
                <c:pt idx="2">
                  <c:v>28</c:v>
                </c:pt>
                <c:pt idx="4">
                  <c:v>35</c:v>
                </c:pt>
              </c:numCache>
            </c:numRef>
          </c:val>
          <c:smooth val="0"/>
          <c:extLst>
            <c:ext xmlns:c16="http://schemas.microsoft.com/office/drawing/2014/chart" uri="{C3380CC4-5D6E-409C-BE32-E72D297353CC}">
              <c16:uniqueId val="{00000003-0DA2-47B2-AEB5-CCE1FAC45519}"/>
            </c:ext>
          </c:extLst>
        </c:ser>
        <c:ser>
          <c:idx val="4"/>
          <c:order val="4"/>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ANOVA!$D$177:$H$177</c:f>
              <c:numCache>
                <c:formatCode>General</c:formatCode>
                <c:ptCount val="5"/>
                <c:pt idx="0">
                  <c:v>50</c:v>
                </c:pt>
                <c:pt idx="2">
                  <c:v>70</c:v>
                </c:pt>
                <c:pt idx="4">
                  <c:v>25</c:v>
                </c:pt>
              </c:numCache>
            </c:numRef>
          </c:val>
          <c:smooth val="0"/>
          <c:extLst>
            <c:ext xmlns:c16="http://schemas.microsoft.com/office/drawing/2014/chart" uri="{C3380CC4-5D6E-409C-BE32-E72D297353CC}">
              <c16:uniqueId val="{00000004-0DA2-47B2-AEB5-CCE1FAC45519}"/>
            </c:ext>
          </c:extLst>
        </c:ser>
        <c:dLbls>
          <c:showLegendKey val="0"/>
          <c:showVal val="0"/>
          <c:showCatName val="0"/>
          <c:showSerName val="0"/>
          <c:showPercent val="0"/>
          <c:showBubbleSize val="0"/>
        </c:dLbls>
        <c:marker val="1"/>
        <c:smooth val="0"/>
        <c:axId val="1499996895"/>
        <c:axId val="1499993567"/>
      </c:lineChart>
      <c:catAx>
        <c:axId val="1499996895"/>
        <c:scaling>
          <c:orientation val="minMax"/>
        </c:scaling>
        <c:delete val="1"/>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Age Groups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1499993567"/>
        <c:crosses val="autoZero"/>
        <c:auto val="1"/>
        <c:lblAlgn val="ctr"/>
        <c:lblOffset val="100"/>
        <c:noMultiLvlLbl val="0"/>
      </c:catAx>
      <c:valAx>
        <c:axId val="149999356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Smoke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96895"/>
        <c:crosses val="autoZero"/>
        <c:crossBetween val="between"/>
      </c:valAx>
      <c:spPr>
        <a:noFill/>
        <a:ln w="15875">
          <a:solidFill>
            <a:schemeClr val="accent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ANOVA!$F$262:$F$264</c:f>
              <c:numCache>
                <c:formatCode>General</c:formatCode>
                <c:ptCount val="3"/>
                <c:pt idx="0">
                  <c:v>32.5</c:v>
                </c:pt>
                <c:pt idx="1">
                  <c:v>28.9</c:v>
                </c:pt>
                <c:pt idx="2">
                  <c:v>20.3</c:v>
                </c:pt>
              </c:numCache>
            </c:numRef>
          </c:val>
          <c:smooth val="0"/>
          <c:extLst>
            <c:ext xmlns:c16="http://schemas.microsoft.com/office/drawing/2014/chart" uri="{C3380CC4-5D6E-409C-BE32-E72D297353CC}">
              <c16:uniqueId val="{00000000-158A-45A6-AAFB-FABEAA75B46F}"/>
            </c:ext>
          </c:extLst>
        </c:ser>
        <c:dLbls>
          <c:showLegendKey val="0"/>
          <c:showVal val="0"/>
          <c:showCatName val="0"/>
          <c:showSerName val="0"/>
          <c:showPercent val="0"/>
          <c:showBubbleSize val="0"/>
        </c:dLbls>
        <c:marker val="1"/>
        <c:smooth val="0"/>
        <c:axId val="1640820895"/>
        <c:axId val="1640821311"/>
      </c:lineChart>
      <c:catAx>
        <c:axId val="164082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21311"/>
        <c:crosses val="autoZero"/>
        <c:auto val="1"/>
        <c:lblAlgn val="ctr"/>
        <c:lblOffset val="100"/>
        <c:noMultiLvlLbl val="0"/>
      </c:catAx>
      <c:valAx>
        <c:axId val="1640821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820895"/>
        <c:crosses val="autoZero"/>
        <c:crossBetween val="between"/>
      </c:valAx>
      <c:spPr>
        <a:noFill/>
        <a:ln>
          <a:solidFill>
            <a:schemeClr val="accent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Income Grp 1</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ANOVA!$E$306:$E$308</c:f>
              <c:numCache>
                <c:formatCode>General</c:formatCode>
                <c:ptCount val="3"/>
                <c:pt idx="0">
                  <c:v>37.4</c:v>
                </c:pt>
                <c:pt idx="1">
                  <c:v>26.8</c:v>
                </c:pt>
                <c:pt idx="2">
                  <c:v>16</c:v>
                </c:pt>
              </c:numCache>
            </c:numRef>
          </c:val>
          <c:smooth val="0"/>
          <c:extLst>
            <c:ext xmlns:c16="http://schemas.microsoft.com/office/drawing/2014/chart" uri="{C3380CC4-5D6E-409C-BE32-E72D297353CC}">
              <c16:uniqueId val="{00000000-6E3F-4189-BDC9-91156931EF80}"/>
            </c:ext>
          </c:extLst>
        </c:ser>
        <c:ser>
          <c:idx val="1"/>
          <c:order val="1"/>
          <c:tx>
            <c:v>Income Grp 2</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ANOVA!$F$306:$F$308</c:f>
              <c:numCache>
                <c:formatCode>General</c:formatCode>
                <c:ptCount val="3"/>
                <c:pt idx="0">
                  <c:v>27.6</c:v>
                </c:pt>
                <c:pt idx="1">
                  <c:v>31</c:v>
                </c:pt>
                <c:pt idx="2">
                  <c:v>24.6</c:v>
                </c:pt>
              </c:numCache>
            </c:numRef>
          </c:val>
          <c:smooth val="0"/>
          <c:extLst>
            <c:ext xmlns:c16="http://schemas.microsoft.com/office/drawing/2014/chart" uri="{C3380CC4-5D6E-409C-BE32-E72D297353CC}">
              <c16:uniqueId val="{00000001-6E3F-4189-BDC9-91156931EF80}"/>
            </c:ext>
          </c:extLst>
        </c:ser>
        <c:dLbls>
          <c:showLegendKey val="0"/>
          <c:showVal val="0"/>
          <c:showCatName val="0"/>
          <c:showSerName val="0"/>
          <c:showPercent val="0"/>
          <c:showBubbleSize val="0"/>
        </c:dLbls>
        <c:marker val="1"/>
        <c:smooth val="0"/>
        <c:axId val="1613517279"/>
        <c:axId val="1613512703"/>
        <c:extLst>
          <c:ext xmlns:c15="http://schemas.microsoft.com/office/drawing/2012/chart" uri="{02D57815-91ED-43cb-92C2-25804820EDAC}">
            <c15:filteredLineSeries>
              <c15:ser>
                <c:idx val="2"/>
                <c:order val="2"/>
                <c:spPr>
                  <a:ln w="28575" cap="rnd">
                    <a:solidFill>
                      <a:schemeClr val="accent3"/>
                    </a:solidFill>
                    <a:round/>
                  </a:ln>
                  <a:effectLst/>
                </c:spPr>
                <c:marker>
                  <c:symbol val="none"/>
                </c:marker>
                <c:val>
                  <c:numRef>
                    <c:extLst>
                      <c:ext uri="{02D57815-91ED-43cb-92C2-25804820EDAC}">
                        <c15:formulaRef>
                          <c15:sqref>ANOVA!$G$306:$G$308</c15:sqref>
                        </c15:formulaRef>
                      </c:ext>
                    </c:extLst>
                    <c:numCache>
                      <c:formatCode>General</c:formatCode>
                      <c:ptCount val="3"/>
                    </c:numCache>
                  </c:numRef>
                </c:val>
                <c:smooth val="0"/>
                <c:extLst>
                  <c:ext xmlns:c16="http://schemas.microsoft.com/office/drawing/2014/chart" uri="{C3380CC4-5D6E-409C-BE32-E72D297353CC}">
                    <c16:uniqueId val="{00000002-6E3F-4189-BDC9-91156931EF80}"/>
                  </c:ext>
                </c:extLst>
              </c15:ser>
            </c15:filteredLineSeries>
          </c:ext>
        </c:extLst>
      </c:lineChart>
      <c:catAx>
        <c:axId val="161351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12703"/>
        <c:crosses val="autoZero"/>
        <c:auto val="1"/>
        <c:lblAlgn val="ctr"/>
        <c:lblOffset val="100"/>
        <c:noMultiLvlLbl val="0"/>
      </c:catAx>
      <c:valAx>
        <c:axId val="16135127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Smoke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1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1920384951881"/>
          <c:y val="6.0185185185185182E-2"/>
          <c:w val="0.75791907261592306"/>
          <c:h val="0.73218394575678036"/>
        </c:manualLayout>
      </c:layout>
      <c:lineChart>
        <c:grouping val="standard"/>
        <c:varyColors val="0"/>
        <c:ser>
          <c:idx val="1"/>
          <c:order val="1"/>
          <c:tx>
            <c:strRef>
              <c:f>ANOVA!$F$282</c:f>
              <c:strCache>
                <c:ptCount val="1"/>
                <c:pt idx="0">
                  <c:v>Marginal Means</c:v>
                </c:pt>
              </c:strCache>
            </c:strRef>
          </c:tx>
          <c:spPr>
            <a:ln w="28575" cap="rnd">
              <a:solidFill>
                <a:schemeClr val="accent2"/>
              </a:solidFill>
              <a:round/>
            </a:ln>
            <a:effectLst/>
          </c:spPr>
          <c:marker>
            <c:symbol val="none"/>
          </c:marker>
          <c:val>
            <c:numRef>
              <c:f>ANOVA!$F$283:$F$284</c:f>
              <c:numCache>
                <c:formatCode>General</c:formatCode>
                <c:ptCount val="2"/>
                <c:pt idx="0">
                  <c:v>26.73</c:v>
                </c:pt>
                <c:pt idx="1">
                  <c:v>27.73</c:v>
                </c:pt>
              </c:numCache>
            </c:numRef>
          </c:val>
          <c:smooth val="0"/>
          <c:extLst>
            <c:ext xmlns:c16="http://schemas.microsoft.com/office/drawing/2014/chart" uri="{C3380CC4-5D6E-409C-BE32-E72D297353CC}">
              <c16:uniqueId val="{00000001-FE89-4C7C-AFD9-67C417764780}"/>
            </c:ext>
          </c:extLst>
        </c:ser>
        <c:dLbls>
          <c:showLegendKey val="0"/>
          <c:showVal val="0"/>
          <c:showCatName val="0"/>
          <c:showSerName val="0"/>
          <c:showPercent val="0"/>
          <c:showBubbleSize val="0"/>
        </c:dLbls>
        <c:smooth val="0"/>
        <c:axId val="832130143"/>
        <c:axId val="832131391"/>
        <c:extLst>
          <c:ext xmlns:c15="http://schemas.microsoft.com/office/drawing/2012/chart" uri="{02D57815-91ED-43cb-92C2-25804820EDAC}">
            <c15:filteredLineSeries>
              <c15:ser>
                <c:idx val="0"/>
                <c:order val="0"/>
                <c:tx>
                  <c:strRef>
                    <c:extLst>
                      <c:ext uri="{02D57815-91ED-43cb-92C2-25804820EDAC}">
                        <c15:formulaRef>
                          <c15:sqref>ANOVA!$E$282</c15:sqref>
                        </c15:formulaRef>
                      </c:ext>
                    </c:extLst>
                    <c:strCache>
                      <c:ptCount val="1"/>
                      <c:pt idx="0">
                        <c:v>      Income Group</c:v>
                      </c:pt>
                    </c:strCache>
                  </c:strRef>
                </c:tx>
                <c:spPr>
                  <a:ln w="28575" cap="rnd">
                    <a:solidFill>
                      <a:schemeClr val="accent1"/>
                    </a:solidFill>
                    <a:round/>
                  </a:ln>
                  <a:effectLst/>
                </c:spPr>
                <c:marker>
                  <c:symbol val="none"/>
                </c:marker>
                <c:val>
                  <c:numRef>
                    <c:extLst>
                      <c:ext uri="{02D57815-91ED-43cb-92C2-25804820EDAC}">
                        <c15:formulaRef>
                          <c15:sqref>ANOVA!$E$283:$E$284</c15:sqref>
                        </c15:formulaRef>
                      </c:ext>
                    </c:extLst>
                    <c:numCache>
                      <c:formatCode>General</c:formatCode>
                      <c:ptCount val="2"/>
                      <c:pt idx="0">
                        <c:v>1</c:v>
                      </c:pt>
                      <c:pt idx="1">
                        <c:v>2</c:v>
                      </c:pt>
                    </c:numCache>
                  </c:numRef>
                </c:val>
                <c:smooth val="0"/>
                <c:extLst>
                  <c:ext xmlns:c16="http://schemas.microsoft.com/office/drawing/2014/chart" uri="{C3380CC4-5D6E-409C-BE32-E72D297353CC}">
                    <c16:uniqueId val="{00000000-FE89-4C7C-AFD9-67C417764780}"/>
                  </c:ext>
                </c:extLst>
              </c15:ser>
            </c15:filteredLineSeries>
          </c:ext>
        </c:extLst>
      </c:lineChart>
      <c:catAx>
        <c:axId val="83213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 Groups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1391"/>
        <c:crosses val="autoZero"/>
        <c:auto val="1"/>
        <c:lblAlgn val="ctr"/>
        <c:lblOffset val="100"/>
        <c:noMultiLvlLbl val="0"/>
      </c:catAx>
      <c:valAx>
        <c:axId val="832131391"/>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Smoke</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30143"/>
        <c:crosses val="autoZero"/>
        <c:crossBetween val="between"/>
      </c:valAx>
      <c:spPr>
        <a:noFill/>
        <a:ln>
          <a:solidFill>
            <a:schemeClr val="accent2">
              <a:lumMod val="40000"/>
              <a:lumOff val="60000"/>
            </a:schemeClr>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12</xdr:col>
      <xdr:colOff>704850</xdr:colOff>
      <xdr:row>40</xdr:row>
      <xdr:rowOff>47625</xdr:rowOff>
    </xdr:from>
    <xdr:to>
      <xdr:col>17</xdr:col>
      <xdr:colOff>997596</xdr:colOff>
      <xdr:row>53</xdr:row>
      <xdr:rowOff>180997</xdr:rowOff>
    </xdr:to>
    <xdr:pic>
      <xdr:nvPicPr>
        <xdr:cNvPr id="2" name="Picture 1">
          <a:extLst>
            <a:ext uri="{FF2B5EF4-FFF2-40B4-BE49-F238E27FC236}">
              <a16:creationId xmlns:a16="http://schemas.microsoft.com/office/drawing/2014/main" id="{2317F219-ED20-4C25-9435-1E6005F75291}"/>
            </a:ext>
          </a:extLst>
        </xdr:cNvPr>
        <xdr:cNvPicPr>
          <a:picLocks noChangeAspect="1"/>
        </xdr:cNvPicPr>
      </xdr:nvPicPr>
      <xdr:blipFill>
        <a:blip xmlns:r="http://schemas.openxmlformats.org/officeDocument/2006/relationships" r:embed="rId1"/>
        <a:stretch>
          <a:fillRect/>
        </a:stretch>
      </xdr:blipFill>
      <xdr:spPr>
        <a:xfrm>
          <a:off x="11125200" y="9267825"/>
          <a:ext cx="6982471" cy="3143272"/>
        </a:xfrm>
        <a:prstGeom prst="rect">
          <a:avLst/>
        </a:prstGeom>
      </xdr:spPr>
    </xdr:pic>
    <xdr:clientData/>
  </xdr:twoCellAnchor>
  <xdr:twoCellAnchor editAs="oneCell">
    <xdr:from>
      <xdr:col>14</xdr:col>
      <xdr:colOff>0</xdr:colOff>
      <xdr:row>55</xdr:row>
      <xdr:rowOff>0</xdr:rowOff>
    </xdr:from>
    <xdr:to>
      <xdr:col>16</xdr:col>
      <xdr:colOff>495844</xdr:colOff>
      <xdr:row>62</xdr:row>
      <xdr:rowOff>66040</xdr:rowOff>
    </xdr:to>
    <xdr:pic>
      <xdr:nvPicPr>
        <xdr:cNvPr id="3" name="Picture 2">
          <a:extLst>
            <a:ext uri="{FF2B5EF4-FFF2-40B4-BE49-F238E27FC236}">
              <a16:creationId xmlns:a16="http://schemas.microsoft.com/office/drawing/2014/main" id="{D5755A1B-F7E9-44D2-B42B-E06FBC1A3A86}"/>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06450" y="12687300"/>
          <a:ext cx="3364230" cy="1694815"/>
        </a:xfrm>
        <a:prstGeom prst="rect">
          <a:avLst/>
        </a:prstGeom>
        <a:noFill/>
        <a:ln>
          <a:noFill/>
        </a:ln>
      </xdr:spPr>
    </xdr:pic>
    <xdr:clientData/>
  </xdr:twoCellAnchor>
  <xdr:twoCellAnchor editAs="oneCell">
    <xdr:from>
      <xdr:col>13</xdr:col>
      <xdr:colOff>600076</xdr:colOff>
      <xdr:row>75</xdr:row>
      <xdr:rowOff>19050</xdr:rowOff>
    </xdr:from>
    <xdr:to>
      <xdr:col>17</xdr:col>
      <xdr:colOff>1152525</xdr:colOff>
      <xdr:row>88</xdr:row>
      <xdr:rowOff>215383</xdr:rowOff>
    </xdr:to>
    <xdr:pic>
      <xdr:nvPicPr>
        <xdr:cNvPr id="4" name="Content Placeholder 3">
          <a:extLst>
            <a:ext uri="{FF2B5EF4-FFF2-40B4-BE49-F238E27FC236}">
              <a16:creationId xmlns:a16="http://schemas.microsoft.com/office/drawing/2014/main" id="{3FFAB2BB-0827-43AD-9371-97E67F62A7FA}"/>
            </a:ext>
          </a:extLst>
        </xdr:cNvPr>
        <xdr:cNvPicPr>
          <a:picLocks noGrp="1" noChangeAspect="1"/>
        </xdr:cNvPicPr>
      </xdr:nvPicPr>
      <xdr:blipFill>
        <a:blip xmlns:r="http://schemas.openxmlformats.org/officeDocument/2006/relationships" r:embed="rId3"/>
        <a:stretch>
          <a:fillRect/>
        </a:stretch>
      </xdr:blipFill>
      <xdr:spPr>
        <a:xfrm>
          <a:off x="11944351" y="17602200"/>
          <a:ext cx="6191250" cy="3234808"/>
        </a:xfrm>
        <a:prstGeom prst="rect">
          <a:avLst/>
        </a:prstGeom>
      </xdr:spPr>
    </xdr:pic>
    <xdr:clientData/>
  </xdr:twoCellAnchor>
  <xdr:twoCellAnchor>
    <xdr:from>
      <xdr:col>3</xdr:col>
      <xdr:colOff>468086</xdr:colOff>
      <xdr:row>96</xdr:row>
      <xdr:rowOff>104094</xdr:rowOff>
    </xdr:from>
    <xdr:to>
      <xdr:col>7</xdr:col>
      <xdr:colOff>991961</xdr:colOff>
      <xdr:row>112</xdr:row>
      <xdr:rowOff>129267</xdr:rowOff>
    </xdr:to>
    <xdr:graphicFrame macro="">
      <xdr:nvGraphicFramePr>
        <xdr:cNvPr id="5" name="Chart 4">
          <a:extLst>
            <a:ext uri="{FF2B5EF4-FFF2-40B4-BE49-F238E27FC236}">
              <a16:creationId xmlns:a16="http://schemas.microsoft.com/office/drawing/2014/main" id="{C28D0A17-0DE7-47A2-9FA5-3DB03D094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158750</xdr:colOff>
      <xdr:row>180</xdr:row>
      <xdr:rowOff>146050</xdr:rowOff>
    </xdr:from>
    <xdr:to>
      <xdr:col>6</xdr:col>
      <xdr:colOff>641350</xdr:colOff>
      <xdr:row>192</xdr:row>
      <xdr:rowOff>146050</xdr:rowOff>
    </xdr:to>
    <xdr:graphicFrame macro="">
      <xdr:nvGraphicFramePr>
        <xdr:cNvPr id="6" name="Chart 5">
          <a:extLst>
            <a:ext uri="{FF2B5EF4-FFF2-40B4-BE49-F238E27FC236}">
              <a16:creationId xmlns:a16="http://schemas.microsoft.com/office/drawing/2014/main" id="{40E94374-8FF5-43DD-8C36-BD6C93EF5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201</xdr:row>
      <xdr:rowOff>0</xdr:rowOff>
    </xdr:from>
    <xdr:to>
      <xdr:col>7</xdr:col>
      <xdr:colOff>523875</xdr:colOff>
      <xdr:row>217</xdr:row>
      <xdr:rowOff>199344</xdr:rowOff>
    </xdr:to>
    <xdr:graphicFrame macro="">
      <xdr:nvGraphicFramePr>
        <xdr:cNvPr id="7" name="Chart 6">
          <a:extLst>
            <a:ext uri="{FF2B5EF4-FFF2-40B4-BE49-F238E27FC236}">
              <a16:creationId xmlns:a16="http://schemas.microsoft.com/office/drawing/2014/main" id="{EEF12512-65C3-4786-AFA7-CD60823C8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772886</xdr:colOff>
      <xdr:row>201</xdr:row>
      <xdr:rowOff>0</xdr:rowOff>
    </xdr:from>
    <xdr:to>
      <xdr:col>17</xdr:col>
      <xdr:colOff>533400</xdr:colOff>
      <xdr:row>218</xdr:row>
      <xdr:rowOff>76200</xdr:rowOff>
    </xdr:to>
    <xdr:graphicFrame macro="">
      <xdr:nvGraphicFramePr>
        <xdr:cNvPr id="8" name="Chart 7">
          <a:extLst>
            <a:ext uri="{FF2B5EF4-FFF2-40B4-BE49-F238E27FC236}">
              <a16:creationId xmlns:a16="http://schemas.microsoft.com/office/drawing/2014/main" id="{480D4EE6-2959-4134-836E-BE55FCFF4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0</xdr:colOff>
      <xdr:row>112</xdr:row>
      <xdr:rowOff>0</xdr:rowOff>
    </xdr:from>
    <xdr:to>
      <xdr:col>15</xdr:col>
      <xdr:colOff>1503124</xdr:colOff>
      <xdr:row>123</xdr:row>
      <xdr:rowOff>205246</xdr:rowOff>
    </xdr:to>
    <xdr:pic>
      <xdr:nvPicPr>
        <xdr:cNvPr id="10" name="Picture 9">
          <a:extLst>
            <a:ext uri="{FF2B5EF4-FFF2-40B4-BE49-F238E27FC236}">
              <a16:creationId xmlns:a16="http://schemas.microsoft.com/office/drawing/2014/main" id="{A00FCA72-1376-4C07-AB7B-308A28BDB638}"/>
            </a:ext>
          </a:extLst>
        </xdr:cNvPr>
        <xdr:cNvPicPr>
          <a:picLocks noChangeAspect="1"/>
        </xdr:cNvPicPr>
      </xdr:nvPicPr>
      <xdr:blipFill>
        <a:blip xmlns:r="http://schemas.openxmlformats.org/officeDocument/2006/relationships" r:embed="rId8"/>
        <a:stretch>
          <a:fillRect/>
        </a:stretch>
      </xdr:blipFill>
      <xdr:spPr>
        <a:xfrm>
          <a:off x="11430000" y="26604686"/>
          <a:ext cx="4975667" cy="2767017"/>
        </a:xfrm>
        <a:prstGeom prst="rect">
          <a:avLst/>
        </a:prstGeom>
      </xdr:spPr>
    </xdr:pic>
    <xdr:clientData/>
  </xdr:twoCellAnchor>
  <xdr:twoCellAnchor>
    <xdr:from>
      <xdr:col>2</xdr:col>
      <xdr:colOff>889000</xdr:colOff>
      <xdr:row>265</xdr:row>
      <xdr:rowOff>84667</xdr:rowOff>
    </xdr:from>
    <xdr:to>
      <xdr:col>6</xdr:col>
      <xdr:colOff>304800</xdr:colOff>
      <xdr:row>277</xdr:row>
      <xdr:rowOff>84667</xdr:rowOff>
    </xdr:to>
    <xdr:graphicFrame macro="">
      <xdr:nvGraphicFramePr>
        <xdr:cNvPr id="9" name="Chart 8">
          <a:extLst>
            <a:ext uri="{FF2B5EF4-FFF2-40B4-BE49-F238E27FC236}">
              <a16:creationId xmlns:a16="http://schemas.microsoft.com/office/drawing/2014/main" id="{340A9896-876F-4E2B-9CAA-EA05734BC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254001</xdr:colOff>
      <xdr:row>311</xdr:row>
      <xdr:rowOff>160866</xdr:rowOff>
    </xdr:from>
    <xdr:to>
      <xdr:col>7</xdr:col>
      <xdr:colOff>296333</xdr:colOff>
      <xdr:row>325</xdr:row>
      <xdr:rowOff>110066</xdr:rowOff>
    </xdr:to>
    <xdr:graphicFrame macro="">
      <xdr:nvGraphicFramePr>
        <xdr:cNvPr id="11" name="Chart 10">
          <a:extLst>
            <a:ext uri="{FF2B5EF4-FFF2-40B4-BE49-F238E27FC236}">
              <a16:creationId xmlns:a16="http://schemas.microsoft.com/office/drawing/2014/main" id="{8C15D818-23D5-44E5-94C9-1652AF6A5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254000</xdr:colOff>
      <xdr:row>285</xdr:row>
      <xdr:rowOff>110066</xdr:rowOff>
    </xdr:from>
    <xdr:to>
      <xdr:col>6</xdr:col>
      <xdr:colOff>389466</xdr:colOff>
      <xdr:row>297</xdr:row>
      <xdr:rowOff>135466</xdr:rowOff>
    </xdr:to>
    <xdr:graphicFrame macro="">
      <xdr:nvGraphicFramePr>
        <xdr:cNvPr id="15" name="Chart 14">
          <a:extLst>
            <a:ext uri="{FF2B5EF4-FFF2-40B4-BE49-F238E27FC236}">
              <a16:creationId xmlns:a16="http://schemas.microsoft.com/office/drawing/2014/main" id="{FCA8946E-369D-4724-9879-115389823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C43A-58B7-4D80-BEB4-CC0A6787B105}">
  <dimension ref="B1:H36"/>
  <sheetViews>
    <sheetView showGridLines="0" workbookViewId="0">
      <selection activeCell="C39" sqref="C39"/>
    </sheetView>
  </sheetViews>
  <sheetFormatPr defaultRowHeight="14.4" x14ac:dyDescent="0.3"/>
  <cols>
    <col min="2" max="3" width="16" customWidth="1"/>
    <col min="4" max="4" width="17.5546875" customWidth="1"/>
    <col min="8" max="8" width="8" customWidth="1"/>
  </cols>
  <sheetData>
    <row r="1" spans="2:5" x14ac:dyDescent="0.3">
      <c r="B1" t="s">
        <v>97</v>
      </c>
    </row>
    <row r="3" spans="2:5" x14ac:dyDescent="0.3">
      <c r="B3" t="s">
        <v>98</v>
      </c>
      <c r="C3" t="s">
        <v>114</v>
      </c>
      <c r="D3" t="s">
        <v>115</v>
      </c>
      <c r="E3" t="s">
        <v>15</v>
      </c>
    </row>
    <row r="4" spans="2:5" ht="15" thickBot="1" x14ac:dyDescent="0.35">
      <c r="B4" s="167" t="s">
        <v>111</v>
      </c>
      <c r="C4" s="167"/>
      <c r="D4" s="167"/>
      <c r="E4" s="167"/>
    </row>
    <row r="5" spans="2:5" x14ac:dyDescent="0.3">
      <c r="B5" s="166" t="s">
        <v>99</v>
      </c>
      <c r="C5" s="166">
        <v>5</v>
      </c>
      <c r="D5" s="166">
        <v>5</v>
      </c>
      <c r="E5" s="166">
        <v>10</v>
      </c>
    </row>
    <row r="6" spans="2:5" x14ac:dyDescent="0.3">
      <c r="B6" s="166" t="s">
        <v>100</v>
      </c>
      <c r="C6" s="166">
        <v>187</v>
      </c>
      <c r="D6" s="166">
        <v>138</v>
      </c>
      <c r="E6" s="166">
        <v>325</v>
      </c>
    </row>
    <row r="7" spans="2:5" x14ac:dyDescent="0.3">
      <c r="B7" s="166" t="s">
        <v>101</v>
      </c>
      <c r="C7" s="166">
        <v>37.4</v>
      </c>
      <c r="D7" s="166">
        <v>27.6</v>
      </c>
      <c r="E7" s="166">
        <v>32.5</v>
      </c>
    </row>
    <row r="8" spans="2:5" x14ac:dyDescent="0.3">
      <c r="B8" s="166" t="s">
        <v>102</v>
      </c>
      <c r="C8" s="166">
        <v>15.8</v>
      </c>
      <c r="D8" s="166">
        <v>25.299999999999955</v>
      </c>
      <c r="E8" s="170">
        <v>44.944444444444443</v>
      </c>
    </row>
    <row r="9" spans="2:5" x14ac:dyDescent="0.3">
      <c r="B9" s="166"/>
      <c r="C9" s="166"/>
      <c r="D9" s="166"/>
      <c r="E9" s="166"/>
    </row>
    <row r="10" spans="2:5" ht="15" thickBot="1" x14ac:dyDescent="0.35">
      <c r="B10" s="167" t="s">
        <v>112</v>
      </c>
      <c r="C10" s="167"/>
      <c r="D10" s="167"/>
      <c r="E10" s="167"/>
    </row>
    <row r="11" spans="2:5" x14ac:dyDescent="0.3">
      <c r="B11" s="166" t="s">
        <v>99</v>
      </c>
      <c r="C11" s="166">
        <v>5</v>
      </c>
      <c r="D11" s="166">
        <v>5</v>
      </c>
      <c r="E11" s="166">
        <v>10</v>
      </c>
    </row>
    <row r="12" spans="2:5" x14ac:dyDescent="0.3">
      <c r="B12" s="166" t="s">
        <v>100</v>
      </c>
      <c r="C12" s="166">
        <v>134</v>
      </c>
      <c r="D12" s="166">
        <v>155</v>
      </c>
      <c r="E12" s="166">
        <v>289</v>
      </c>
    </row>
    <row r="13" spans="2:5" x14ac:dyDescent="0.3">
      <c r="B13" s="166" t="s">
        <v>101</v>
      </c>
      <c r="C13" s="166">
        <v>26.8</v>
      </c>
      <c r="D13" s="166">
        <v>31</v>
      </c>
      <c r="E13" s="166">
        <v>28.9</v>
      </c>
    </row>
    <row r="14" spans="2:5" x14ac:dyDescent="0.3">
      <c r="B14" s="166" t="s">
        <v>102</v>
      </c>
      <c r="C14" s="166">
        <v>8.1999999999999993</v>
      </c>
      <c r="D14" s="166">
        <v>14.5</v>
      </c>
      <c r="E14" s="170">
        <v>14.988888888888848</v>
      </c>
    </row>
    <row r="15" spans="2:5" x14ac:dyDescent="0.3">
      <c r="B15" s="166"/>
      <c r="C15" s="166"/>
      <c r="D15" s="166"/>
      <c r="E15" s="166"/>
    </row>
    <row r="16" spans="2:5" ht="15" thickBot="1" x14ac:dyDescent="0.35">
      <c r="B16" s="167" t="s">
        <v>113</v>
      </c>
      <c r="C16" s="167"/>
      <c r="D16" s="167"/>
      <c r="E16" s="167"/>
    </row>
    <row r="17" spans="2:8" x14ac:dyDescent="0.3">
      <c r="B17" s="166" t="s">
        <v>99</v>
      </c>
      <c r="C17" s="166">
        <v>5</v>
      </c>
      <c r="D17" s="166">
        <v>5</v>
      </c>
      <c r="E17" s="166">
        <v>10</v>
      </c>
    </row>
    <row r="18" spans="2:8" x14ac:dyDescent="0.3">
      <c r="B18" s="166" t="s">
        <v>100</v>
      </c>
      <c r="C18" s="166">
        <v>80</v>
      </c>
      <c r="D18" s="166">
        <v>123</v>
      </c>
      <c r="E18" s="166">
        <v>203</v>
      </c>
    </row>
    <row r="19" spans="2:8" x14ac:dyDescent="0.3">
      <c r="B19" s="166" t="s">
        <v>101</v>
      </c>
      <c r="C19" s="166">
        <v>16</v>
      </c>
      <c r="D19" s="166">
        <v>24.6</v>
      </c>
      <c r="E19" s="166">
        <v>20.3</v>
      </c>
    </row>
    <row r="20" spans="2:8" x14ac:dyDescent="0.3">
      <c r="B20" s="166" t="s">
        <v>102</v>
      </c>
      <c r="C20" s="166">
        <v>16.5</v>
      </c>
      <c r="D20" s="166">
        <v>15.799999999999955</v>
      </c>
      <c r="E20" s="166">
        <v>34.900000000000041</v>
      </c>
    </row>
    <row r="21" spans="2:8" x14ac:dyDescent="0.3">
      <c r="B21" s="166"/>
      <c r="C21" s="166"/>
      <c r="D21" s="166"/>
      <c r="E21" s="166"/>
    </row>
    <row r="22" spans="2:8" ht="15" thickBot="1" x14ac:dyDescent="0.35">
      <c r="B22" s="167" t="s">
        <v>15</v>
      </c>
      <c r="C22" s="167"/>
      <c r="D22" s="167"/>
      <c r="E22" s="167"/>
      <c r="F22" s="167"/>
    </row>
    <row r="23" spans="2:8" x14ac:dyDescent="0.3">
      <c r="B23" s="166" t="s">
        <v>99</v>
      </c>
      <c r="C23" s="166">
        <v>15</v>
      </c>
      <c r="D23" s="166">
        <v>15</v>
      </c>
      <c r="E23" s="166"/>
      <c r="F23" s="166"/>
    </row>
    <row r="24" spans="2:8" x14ac:dyDescent="0.3">
      <c r="B24" s="166" t="s">
        <v>100</v>
      </c>
      <c r="C24" s="166">
        <v>401</v>
      </c>
      <c r="D24" s="166">
        <v>416</v>
      </c>
      <c r="E24" s="166"/>
      <c r="F24" s="166"/>
    </row>
    <row r="25" spans="2:8" x14ac:dyDescent="0.3">
      <c r="B25" s="166" t="s">
        <v>101</v>
      </c>
      <c r="C25" s="170">
        <v>26.733333333333334</v>
      </c>
      <c r="D25" s="170">
        <v>27.733333333333334</v>
      </c>
      <c r="E25" s="166"/>
      <c r="F25" s="166"/>
    </row>
    <row r="26" spans="2:8" x14ac:dyDescent="0.3">
      <c r="B26" s="166" t="s">
        <v>102</v>
      </c>
      <c r="C26" s="170">
        <v>93.352380952380898</v>
      </c>
      <c r="D26" s="170">
        <v>23.209523809523748</v>
      </c>
      <c r="E26" s="166"/>
      <c r="F26" s="166"/>
    </row>
    <row r="27" spans="2:8" x14ac:dyDescent="0.3">
      <c r="B27" s="166"/>
      <c r="C27" s="166"/>
      <c r="D27" s="166"/>
      <c r="E27" s="166"/>
      <c r="F27" s="166"/>
    </row>
    <row r="29" spans="2:8" ht="15" thickBot="1" x14ac:dyDescent="0.35">
      <c r="B29" t="s">
        <v>103</v>
      </c>
    </row>
    <row r="30" spans="2:8" x14ac:dyDescent="0.3">
      <c r="B30" s="169" t="s">
        <v>104</v>
      </c>
      <c r="C30" s="169" t="s">
        <v>12</v>
      </c>
      <c r="D30" s="169" t="s">
        <v>24</v>
      </c>
      <c r="E30" s="169" t="s">
        <v>25</v>
      </c>
      <c r="F30" s="169" t="s">
        <v>26</v>
      </c>
      <c r="G30" s="169" t="s">
        <v>105</v>
      </c>
      <c r="H30" s="169" t="s">
        <v>106</v>
      </c>
    </row>
    <row r="31" spans="2:8" x14ac:dyDescent="0.3">
      <c r="B31" s="166" t="s">
        <v>107</v>
      </c>
      <c r="C31" s="170">
        <v>785.86666666666679</v>
      </c>
      <c r="D31" s="166">
        <v>2</v>
      </c>
      <c r="E31" s="170">
        <v>392.93333333333339</v>
      </c>
      <c r="F31" s="170">
        <v>24.532778355879298</v>
      </c>
      <c r="G31" s="170">
        <v>1.5775478038431834E-6</v>
      </c>
      <c r="H31" s="170">
        <v>3.4028261053501945</v>
      </c>
    </row>
    <row r="32" spans="2:8" x14ac:dyDescent="0.3">
      <c r="B32" s="166" t="s">
        <v>108</v>
      </c>
      <c r="C32" s="170">
        <v>7.5</v>
      </c>
      <c r="D32" s="166">
        <v>1</v>
      </c>
      <c r="E32" s="170">
        <v>7.5</v>
      </c>
      <c r="F32" s="170">
        <v>0.46826222684703439</v>
      </c>
      <c r="G32" s="170">
        <v>0.5003427343317437</v>
      </c>
      <c r="H32" s="170">
        <v>4.2596772726902348</v>
      </c>
    </row>
    <row r="33" spans="2:8" x14ac:dyDescent="0.3">
      <c r="B33" s="166" t="s">
        <v>109</v>
      </c>
      <c r="C33" s="170">
        <v>461.6</v>
      </c>
      <c r="D33" s="166">
        <v>2</v>
      </c>
      <c r="E33" s="170">
        <v>230.8</v>
      </c>
      <c r="F33" s="170">
        <v>14.409989594172739</v>
      </c>
      <c r="G33" s="170">
        <v>7.7438367959511533E-5</v>
      </c>
      <c r="H33" s="170">
        <v>3.4028261053501945</v>
      </c>
    </row>
    <row r="34" spans="2:8" x14ac:dyDescent="0.3">
      <c r="B34" s="166" t="s">
        <v>110</v>
      </c>
      <c r="C34" s="170">
        <v>384.4</v>
      </c>
      <c r="D34" s="166">
        <v>24</v>
      </c>
      <c r="E34" s="170">
        <v>16.016666666666666</v>
      </c>
      <c r="F34" s="170"/>
      <c r="G34" s="170"/>
      <c r="H34" s="170"/>
    </row>
    <row r="35" spans="2:8" x14ac:dyDescent="0.3">
      <c r="B35" s="166"/>
      <c r="C35" s="170"/>
      <c r="D35" s="166"/>
      <c r="E35" s="166"/>
      <c r="F35" s="166"/>
      <c r="G35" s="166"/>
      <c r="H35" s="166"/>
    </row>
    <row r="36" spans="2:8" ht="15" thickBot="1" x14ac:dyDescent="0.35">
      <c r="B36" s="168" t="s">
        <v>15</v>
      </c>
      <c r="C36" s="173">
        <v>1639.3666666666668</v>
      </c>
      <c r="D36" s="168">
        <v>29</v>
      </c>
      <c r="E36" s="168"/>
      <c r="F36" s="168"/>
      <c r="G36" s="168"/>
      <c r="H36" s="16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8648-9B91-4B23-9EAF-A74DA35BC74B}">
  <dimension ref="A1"/>
  <sheetViews>
    <sheetView showGridLines="0"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EA314-38C4-450C-A74E-5B35B8E0EF41}">
  <dimension ref="B2:AK343"/>
  <sheetViews>
    <sheetView showGridLines="0" tabSelected="1" zoomScale="70" zoomScaleNormal="70" workbookViewId="0">
      <selection activeCell="L7" sqref="L7"/>
    </sheetView>
  </sheetViews>
  <sheetFormatPr defaultRowHeight="18" x14ac:dyDescent="0.35"/>
  <cols>
    <col min="1" max="2" width="8.88671875" style="1"/>
    <col min="3" max="3" width="15.44140625" style="1" customWidth="1"/>
    <col min="4" max="4" width="20.5546875" style="1" customWidth="1"/>
    <col min="5" max="5" width="20.6640625" style="1" customWidth="1"/>
    <col min="6" max="6" width="25.88671875" style="1" customWidth="1"/>
    <col min="7" max="7" width="13" style="1" customWidth="1"/>
    <col min="8" max="8" width="17.77734375" style="1" customWidth="1"/>
    <col min="9" max="12" width="8.88671875" style="1"/>
    <col min="13" max="13" width="15.33203125" style="1" customWidth="1"/>
    <col min="14" max="14" width="31.5546875" style="1" customWidth="1"/>
    <col min="15" max="15" width="19.109375" style="1" customWidth="1"/>
    <col min="16" max="16" width="22.77734375" style="1" customWidth="1"/>
    <col min="17" max="17" width="8.88671875" style="1"/>
    <col min="18" max="18" width="17.88671875" style="1" customWidth="1"/>
    <col min="19" max="19" width="8.88671875" style="1"/>
    <col min="20" max="20" width="8.5546875" style="1" customWidth="1"/>
    <col min="21" max="16384" width="8.88671875" style="1"/>
  </cols>
  <sheetData>
    <row r="2" spans="3:19" ht="18.600000000000001" thickBot="1" x14ac:dyDescent="0.4"/>
    <row r="3" spans="3:19" ht="18.600000000000001" thickBot="1" x14ac:dyDescent="0.4">
      <c r="C3" s="42" t="s">
        <v>0</v>
      </c>
      <c r="D3" s="43"/>
    </row>
    <row r="5" spans="3:19" x14ac:dyDescent="0.35">
      <c r="C5" s="1" t="s">
        <v>1</v>
      </c>
    </row>
    <row r="7" spans="3:19" x14ac:dyDescent="0.35">
      <c r="C7" s="1" t="s">
        <v>2</v>
      </c>
    </row>
    <row r="9" spans="3:19" x14ac:dyDescent="0.35">
      <c r="C9" s="1" t="s">
        <v>3</v>
      </c>
    </row>
    <row r="11" spans="3:19" x14ac:dyDescent="0.35">
      <c r="C11" s="2" t="s">
        <v>28</v>
      </c>
    </row>
    <row r="12" spans="3:19" x14ac:dyDescent="0.35">
      <c r="C12" s="2" t="s">
        <v>29</v>
      </c>
    </row>
    <row r="13" spans="3:19" ht="18.600000000000001" thickBot="1" x14ac:dyDescent="0.4"/>
    <row r="14" spans="3:19" ht="18.600000000000001" thickBot="1" x14ac:dyDescent="0.4">
      <c r="C14" s="15" t="s">
        <v>5</v>
      </c>
      <c r="D14" s="16"/>
      <c r="E14" s="16" t="s">
        <v>6</v>
      </c>
      <c r="F14" s="16"/>
      <c r="G14" s="16" t="s">
        <v>7</v>
      </c>
      <c r="H14" s="16"/>
      <c r="I14" s="17" t="s">
        <v>8</v>
      </c>
    </row>
    <row r="15" spans="3:19" x14ac:dyDescent="0.35">
      <c r="C15" s="3">
        <v>26</v>
      </c>
      <c r="D15" s="4"/>
      <c r="E15" s="4">
        <v>10</v>
      </c>
      <c r="F15" s="4"/>
      <c r="G15" s="4">
        <f>($C15-$C$20)^2</f>
        <v>16</v>
      </c>
      <c r="H15" s="4"/>
      <c r="I15" s="5">
        <f>($E15-$E$20)^2</f>
        <v>400</v>
      </c>
      <c r="K15" s="1" t="s">
        <v>95</v>
      </c>
    </row>
    <row r="16" spans="3:19" x14ac:dyDescent="0.35">
      <c r="C16" s="6">
        <v>28</v>
      </c>
      <c r="D16" s="7"/>
      <c r="E16" s="7">
        <v>20</v>
      </c>
      <c r="F16" s="7"/>
      <c r="G16" s="7">
        <f t="shared" ref="G16:G19" si="0">($C16-$C$20)^2</f>
        <v>4</v>
      </c>
      <c r="H16" s="7"/>
      <c r="I16" s="8">
        <f t="shared" ref="I16:I19" si="1">($E16-$E$20)^2</f>
        <v>100</v>
      </c>
      <c r="O16" s="67"/>
      <c r="P16"/>
      <c r="Q16"/>
      <c r="R16"/>
      <c r="S16"/>
    </row>
    <row r="17" spans="2:17" x14ac:dyDescent="0.35">
      <c r="C17" s="6">
        <v>30</v>
      </c>
      <c r="D17" s="7"/>
      <c r="E17" s="7">
        <v>30</v>
      </c>
      <c r="F17" s="7"/>
      <c r="G17" s="7">
        <f t="shared" si="0"/>
        <v>0</v>
      </c>
      <c r="H17" s="7"/>
      <c r="I17" s="8">
        <f t="shared" si="1"/>
        <v>0</v>
      </c>
      <c r="K17" s="1" t="s">
        <v>40</v>
      </c>
    </row>
    <row r="18" spans="2:17" x14ac:dyDescent="0.35">
      <c r="C18" s="6">
        <v>32</v>
      </c>
      <c r="D18" s="7"/>
      <c r="E18" s="7">
        <v>40</v>
      </c>
      <c r="F18" s="7"/>
      <c r="G18" s="7">
        <f t="shared" si="0"/>
        <v>4</v>
      </c>
      <c r="H18" s="7"/>
      <c r="I18" s="8">
        <f t="shared" si="1"/>
        <v>100</v>
      </c>
    </row>
    <row r="19" spans="2:17" ht="18.600000000000001" thickBot="1" x14ac:dyDescent="0.4">
      <c r="C19" s="9">
        <v>34</v>
      </c>
      <c r="D19" s="10"/>
      <c r="E19" s="10">
        <v>50</v>
      </c>
      <c r="F19" s="10"/>
      <c r="G19" s="10">
        <f t="shared" si="0"/>
        <v>16</v>
      </c>
      <c r="H19" s="10"/>
      <c r="I19" s="11">
        <f t="shared" si="1"/>
        <v>400</v>
      </c>
    </row>
    <row r="20" spans="2:17" ht="18.600000000000001" thickBot="1" x14ac:dyDescent="0.4">
      <c r="B20" s="48" t="s">
        <v>4</v>
      </c>
      <c r="C20" s="44">
        <f>AVERAGE(C15:C19)</f>
        <v>30</v>
      </c>
      <c r="D20" s="45"/>
      <c r="E20" s="46">
        <f>AVERAGE(E15:E19)</f>
        <v>30</v>
      </c>
      <c r="F20" s="45"/>
      <c r="G20" s="46">
        <f>SUM(G15:G19)</f>
        <v>40</v>
      </c>
      <c r="H20" s="45"/>
      <c r="I20" s="47">
        <f>SUM(I15:I19)</f>
        <v>1000</v>
      </c>
    </row>
    <row r="21" spans="2:17" x14ac:dyDescent="0.35">
      <c r="B21" s="58"/>
      <c r="C21" s="58"/>
      <c r="D21" s="7"/>
      <c r="E21" s="58"/>
      <c r="F21" s="7"/>
      <c r="G21" s="58"/>
      <c r="H21" s="7"/>
      <c r="I21" s="58"/>
    </row>
    <row r="22" spans="2:17" x14ac:dyDescent="0.35">
      <c r="B22" s="58"/>
      <c r="C22" s="58"/>
      <c r="D22" s="7"/>
      <c r="E22" s="58"/>
      <c r="F22" s="7"/>
      <c r="G22" s="58"/>
      <c r="H22" s="7"/>
      <c r="I22" s="58"/>
    </row>
    <row r="23" spans="2:17" x14ac:dyDescent="0.35">
      <c r="B23" s="58"/>
      <c r="C23" s="58"/>
      <c r="D23" s="7"/>
      <c r="E23" s="58"/>
      <c r="F23" s="7"/>
      <c r="G23" s="58"/>
      <c r="H23" s="7"/>
      <c r="I23" s="58"/>
    </row>
    <row r="24" spans="2:17" x14ac:dyDescent="0.35">
      <c r="B24" s="58"/>
      <c r="C24" s="63" t="s">
        <v>34</v>
      </c>
      <c r="D24" s="64" t="s">
        <v>35</v>
      </c>
      <c r="E24" s="65"/>
      <c r="F24" s="68" t="s">
        <v>36</v>
      </c>
      <c r="G24" s="58"/>
      <c r="H24" s="7"/>
      <c r="I24" s="58"/>
    </row>
    <row r="25" spans="2:17" x14ac:dyDescent="0.35">
      <c r="B25" s="58"/>
      <c r="C25" s="59" t="s">
        <v>31</v>
      </c>
      <c r="D25" s="60" t="s">
        <v>32</v>
      </c>
      <c r="E25" s="61"/>
      <c r="F25" s="62" t="s">
        <v>33</v>
      </c>
      <c r="G25" s="58"/>
      <c r="H25" s="7"/>
      <c r="I25" s="58"/>
    </row>
    <row r="26" spans="2:17" x14ac:dyDescent="0.35">
      <c r="B26" s="58"/>
      <c r="C26" s="66" t="s">
        <v>38</v>
      </c>
      <c r="D26" s="66" t="s">
        <v>39</v>
      </c>
      <c r="E26" s="66"/>
      <c r="F26" s="62" t="s">
        <v>33</v>
      </c>
      <c r="G26" s="58"/>
      <c r="H26" s="7"/>
      <c r="I26" s="58"/>
    </row>
    <row r="27" spans="2:17" x14ac:dyDescent="0.35">
      <c r="B27" s="58"/>
      <c r="C27" s="58"/>
      <c r="D27" s="7"/>
      <c r="E27" s="58"/>
      <c r="F27" s="7"/>
      <c r="G27" s="58"/>
      <c r="H27" s="7"/>
      <c r="I27" s="58"/>
    </row>
    <row r="28" spans="2:17" x14ac:dyDescent="0.35">
      <c r="B28" s="58"/>
      <c r="C28" s="58"/>
      <c r="D28" s="7"/>
      <c r="E28" s="58"/>
      <c r="F28" s="7"/>
      <c r="G28" s="58"/>
      <c r="H28" s="7"/>
      <c r="I28" s="58"/>
    </row>
    <row r="29" spans="2:17" x14ac:dyDescent="0.35">
      <c r="B29" s="58"/>
      <c r="C29" s="69" t="s">
        <v>42</v>
      </c>
      <c r="D29" s="70"/>
      <c r="E29" s="71"/>
      <c r="F29" s="72"/>
      <c r="G29" s="58"/>
      <c r="H29" s="7"/>
      <c r="I29" s="69" t="s">
        <v>37</v>
      </c>
      <c r="J29" s="70"/>
      <c r="K29" s="70"/>
      <c r="L29" s="70"/>
      <c r="M29" s="70"/>
      <c r="N29" s="70"/>
      <c r="O29" s="70"/>
      <c r="P29" s="70"/>
      <c r="Q29" s="72"/>
    </row>
    <row r="30" spans="2:17" x14ac:dyDescent="0.35">
      <c r="B30" s="58"/>
      <c r="C30" s="73"/>
      <c r="D30" s="7"/>
      <c r="E30" s="58"/>
      <c r="F30" s="74"/>
      <c r="G30" s="58"/>
      <c r="H30" s="7"/>
      <c r="I30" s="73"/>
      <c r="J30" s="7"/>
      <c r="K30" s="7"/>
      <c r="L30" s="7"/>
      <c r="M30" s="7"/>
      <c r="N30" s="7"/>
      <c r="O30" s="7"/>
      <c r="P30" s="7"/>
      <c r="Q30" s="74"/>
    </row>
    <row r="31" spans="2:17" x14ac:dyDescent="0.35">
      <c r="B31" s="58"/>
      <c r="C31" s="75" t="s">
        <v>41</v>
      </c>
      <c r="D31" s="76"/>
      <c r="E31" s="76"/>
      <c r="F31" s="77"/>
      <c r="G31"/>
      <c r="H31" s="7"/>
      <c r="I31" s="73" t="s">
        <v>44</v>
      </c>
      <c r="J31" s="7"/>
      <c r="K31" s="7"/>
      <c r="L31" s="7"/>
      <c r="M31" s="7"/>
      <c r="N31" s="7"/>
      <c r="O31" s="7"/>
      <c r="P31" s="7"/>
      <c r="Q31" s="74"/>
    </row>
    <row r="32" spans="2:17" x14ac:dyDescent="0.35">
      <c r="B32" s="58"/>
      <c r="C32" s="78" t="s">
        <v>43</v>
      </c>
      <c r="D32" s="79"/>
      <c r="E32" s="79"/>
      <c r="F32" s="80"/>
      <c r="G32"/>
      <c r="H32" s="7"/>
      <c r="I32" s="73"/>
      <c r="J32" s="7"/>
      <c r="K32" s="7"/>
      <c r="L32" s="7"/>
      <c r="M32" s="7"/>
      <c r="N32" s="7"/>
      <c r="O32" s="7"/>
      <c r="P32" s="7"/>
      <c r="Q32" s="74"/>
    </row>
    <row r="33" spans="2:17" x14ac:dyDescent="0.35">
      <c r="B33" s="58"/>
      <c r="C33" s="81"/>
      <c r="D33" s="76"/>
      <c r="E33" s="76"/>
      <c r="F33" s="76"/>
      <c r="G33"/>
      <c r="H33" s="7"/>
      <c r="I33" s="73" t="s">
        <v>46</v>
      </c>
      <c r="J33" s="7"/>
      <c r="K33" s="7"/>
      <c r="L33" s="7"/>
      <c r="M33" s="7"/>
      <c r="N33" s="7"/>
      <c r="O33" s="7"/>
      <c r="P33" s="7"/>
      <c r="Q33" s="74"/>
    </row>
    <row r="34" spans="2:17" x14ac:dyDescent="0.35">
      <c r="B34" s="58"/>
      <c r="C34" s="81"/>
      <c r="D34" s="76"/>
      <c r="E34" s="76"/>
      <c r="F34" s="76"/>
      <c r="G34"/>
      <c r="H34" s="7"/>
      <c r="I34" s="73"/>
      <c r="J34" s="7"/>
      <c r="K34" s="7"/>
      <c r="L34" s="7"/>
      <c r="M34" s="7"/>
      <c r="N34" s="7"/>
      <c r="O34" s="7"/>
      <c r="P34" s="7"/>
      <c r="Q34" s="74"/>
    </row>
    <row r="35" spans="2:17" x14ac:dyDescent="0.35">
      <c r="B35" s="58"/>
      <c r="C35" s="81"/>
      <c r="D35" s="76"/>
      <c r="E35" s="76"/>
      <c r="F35" s="76"/>
      <c r="G35"/>
      <c r="H35" s="7"/>
      <c r="I35" s="82" t="s">
        <v>45</v>
      </c>
      <c r="J35" s="83"/>
      <c r="K35" s="83"/>
      <c r="L35" s="83"/>
      <c r="M35" s="83"/>
      <c r="N35" s="83"/>
      <c r="O35" s="83"/>
      <c r="P35" s="83"/>
      <c r="Q35" s="84"/>
    </row>
    <row r="36" spans="2:17" x14ac:dyDescent="0.35">
      <c r="B36" s="58"/>
      <c r="E36"/>
      <c r="F36"/>
      <c r="G36"/>
      <c r="H36" s="7"/>
    </row>
    <row r="37" spans="2:17" x14ac:dyDescent="0.35">
      <c r="B37" s="58"/>
      <c r="C37" s="58"/>
      <c r="D37" s="7"/>
      <c r="E37" s="58"/>
      <c r="F37" s="7"/>
      <c r="G37" s="58"/>
      <c r="H37" s="7"/>
      <c r="I37" s="58"/>
    </row>
    <row r="38" spans="2:17" ht="18.600000000000001" thickBot="1" x14ac:dyDescent="0.4"/>
    <row r="39" spans="2:17" x14ac:dyDescent="0.35">
      <c r="C39" s="51"/>
      <c r="D39" s="18"/>
      <c r="E39" s="21"/>
      <c r="F39" s="18"/>
      <c r="G39" s="19"/>
      <c r="H39" s="21"/>
      <c r="I39" s="25" t="s">
        <v>12</v>
      </c>
      <c r="J39" s="21"/>
      <c r="K39" s="21"/>
      <c r="O39" s="85" t="s">
        <v>47</v>
      </c>
    </row>
    <row r="40" spans="2:17" ht="18.600000000000001" thickBot="1" x14ac:dyDescent="0.4">
      <c r="C40" s="52" t="s">
        <v>10</v>
      </c>
      <c r="D40" s="22"/>
      <c r="E40" s="24" t="s">
        <v>9</v>
      </c>
      <c r="F40" s="22"/>
      <c r="G40" s="23" t="s">
        <v>13</v>
      </c>
      <c r="H40" s="24"/>
      <c r="I40" s="22" t="s">
        <v>14</v>
      </c>
      <c r="J40" s="24"/>
      <c r="K40" s="24" t="s">
        <v>15</v>
      </c>
    </row>
    <row r="41" spans="2:17" x14ac:dyDescent="0.35">
      <c r="C41" s="12">
        <v>1</v>
      </c>
      <c r="D41" s="3"/>
      <c r="E41" s="5">
        <v>38</v>
      </c>
      <c r="F41" s="3"/>
      <c r="G41" s="4">
        <f>($E41-$E$47)^2</f>
        <v>9</v>
      </c>
      <c r="H41" s="5"/>
      <c r="I41" s="3">
        <f>($E$47-$E$77)^2</f>
        <v>27.737777777777769</v>
      </c>
      <c r="J41" s="5"/>
      <c r="K41" s="5"/>
    </row>
    <row r="42" spans="2:17" x14ac:dyDescent="0.35">
      <c r="C42" s="13">
        <v>1</v>
      </c>
      <c r="D42" s="6"/>
      <c r="E42" s="8">
        <v>41</v>
      </c>
      <c r="F42" s="6"/>
      <c r="G42" s="7">
        <f>($E42-$E$47)^2</f>
        <v>36</v>
      </c>
      <c r="H42" s="8"/>
      <c r="I42" s="6">
        <f t="shared" ref="I42:I45" si="2">($E$47-$E$77)^2</f>
        <v>27.737777777777769</v>
      </c>
      <c r="J42" s="8"/>
      <c r="K42" s="8"/>
    </row>
    <row r="43" spans="2:17" x14ac:dyDescent="0.35">
      <c r="C43" s="13">
        <v>1</v>
      </c>
      <c r="D43" s="6"/>
      <c r="E43" s="8">
        <v>36</v>
      </c>
      <c r="F43" s="6"/>
      <c r="G43" s="7">
        <f>($E43-$E$47)^2</f>
        <v>1</v>
      </c>
      <c r="H43" s="8"/>
      <c r="I43" s="6">
        <f t="shared" si="2"/>
        <v>27.737777777777769</v>
      </c>
      <c r="J43" s="8"/>
      <c r="K43" s="8"/>
    </row>
    <row r="44" spans="2:17" x14ac:dyDescent="0.35">
      <c r="C44" s="13">
        <v>1</v>
      </c>
      <c r="D44" s="6"/>
      <c r="E44" s="8">
        <v>32</v>
      </c>
      <c r="F44" s="6"/>
      <c r="G44" s="7">
        <f>($E44-$E$47)^2</f>
        <v>9</v>
      </c>
      <c r="H44" s="8"/>
      <c r="I44" s="6">
        <f t="shared" si="2"/>
        <v>27.737777777777769</v>
      </c>
      <c r="J44" s="8"/>
      <c r="K44" s="8"/>
    </row>
    <row r="45" spans="2:17" ht="18.600000000000001" thickBot="1" x14ac:dyDescent="0.4">
      <c r="C45" s="14">
        <v>1</v>
      </c>
      <c r="D45" s="9"/>
      <c r="E45" s="11">
        <v>28</v>
      </c>
      <c r="F45" s="9"/>
      <c r="G45" s="10">
        <f>($E45-$E$47)^2</f>
        <v>49</v>
      </c>
      <c r="H45" s="11"/>
      <c r="I45" s="9">
        <f t="shared" si="2"/>
        <v>27.737777777777769</v>
      </c>
      <c r="J45" s="11"/>
      <c r="K45" s="11"/>
    </row>
    <row r="46" spans="2:17" x14ac:dyDescent="0.35">
      <c r="C46" s="102"/>
      <c r="D46" s="103"/>
      <c r="E46" s="104"/>
      <c r="F46" s="3"/>
      <c r="G46" s="4"/>
      <c r="H46" s="5"/>
      <c r="I46" s="3"/>
      <c r="J46" s="5"/>
      <c r="K46" s="5"/>
    </row>
    <row r="47" spans="2:17" ht="18.600000000000001" thickBot="1" x14ac:dyDescent="0.4">
      <c r="C47" s="105" t="s">
        <v>11</v>
      </c>
      <c r="D47" s="106"/>
      <c r="E47" s="107">
        <f>AVERAGE(E41:E45)</f>
        <v>35</v>
      </c>
      <c r="F47" s="49"/>
      <c r="G47" s="50">
        <f>SUM(G41:G45)</f>
        <v>104</v>
      </c>
      <c r="H47" s="53"/>
      <c r="I47" s="49">
        <f>SUM(I41:I45)</f>
        <v>138.68888888888884</v>
      </c>
      <c r="J47" s="11"/>
      <c r="K47" s="11"/>
    </row>
    <row r="48" spans="2:17" x14ac:dyDescent="0.35">
      <c r="C48" s="58"/>
      <c r="D48" s="58"/>
      <c r="E48" s="58"/>
      <c r="F48" s="58"/>
      <c r="G48" s="58"/>
      <c r="H48" s="58"/>
      <c r="I48" s="58"/>
      <c r="J48" s="7"/>
      <c r="K48" s="7"/>
    </row>
    <row r="50" spans="3:11" ht="18.600000000000001" thickBot="1" x14ac:dyDescent="0.4"/>
    <row r="51" spans="3:11" x14ac:dyDescent="0.35">
      <c r="C51" s="54" t="s">
        <v>10</v>
      </c>
      <c r="D51" s="25"/>
      <c r="E51" s="26" t="s">
        <v>9</v>
      </c>
      <c r="F51" s="25"/>
      <c r="G51" s="20" t="s">
        <v>13</v>
      </c>
      <c r="H51" s="26"/>
      <c r="I51" s="25" t="s">
        <v>14</v>
      </c>
      <c r="J51" s="26"/>
      <c r="K51" s="26" t="s">
        <v>15</v>
      </c>
    </row>
    <row r="52" spans="3:11" ht="18.600000000000001" thickBot="1" x14ac:dyDescent="0.4">
      <c r="C52" s="55"/>
      <c r="D52" s="27"/>
      <c r="E52" s="29"/>
      <c r="F52" s="27"/>
      <c r="G52" s="28"/>
      <c r="H52" s="29"/>
      <c r="I52" s="27"/>
      <c r="J52" s="29"/>
      <c r="K52" s="29"/>
    </row>
    <row r="53" spans="3:11" x14ac:dyDescent="0.35">
      <c r="C53" s="12">
        <v>2</v>
      </c>
      <c r="D53" s="3"/>
      <c r="E53" s="5">
        <v>42</v>
      </c>
      <c r="F53" s="3"/>
      <c r="G53" s="4">
        <f>($E53-$E$59)^2</f>
        <v>14.439999999999978</v>
      </c>
      <c r="H53" s="5"/>
      <c r="I53" s="3">
        <f>($E$59-$E$77)^2</f>
        <v>71.68444444444448</v>
      </c>
      <c r="J53" s="5"/>
      <c r="K53" s="5"/>
    </row>
    <row r="54" spans="3:11" x14ac:dyDescent="0.35">
      <c r="C54" s="13">
        <v>2</v>
      </c>
      <c r="D54" s="6"/>
      <c r="E54" s="8">
        <v>41</v>
      </c>
      <c r="F54" s="6"/>
      <c r="G54" s="7">
        <f>($E54-$E$59)^2</f>
        <v>7.8399999999999839</v>
      </c>
      <c r="H54" s="8"/>
      <c r="I54" s="6">
        <f t="shared" ref="I54:I57" si="3">($E$59-$E$77)^2</f>
        <v>71.68444444444448</v>
      </c>
      <c r="J54" s="8"/>
      <c r="K54" s="8"/>
    </row>
    <row r="55" spans="3:11" x14ac:dyDescent="0.35">
      <c r="C55" s="13">
        <v>2</v>
      </c>
      <c r="D55" s="6"/>
      <c r="E55" s="8">
        <v>39</v>
      </c>
      <c r="F55" s="6"/>
      <c r="G55" s="7">
        <f>($E55-$E$59)^2</f>
        <v>0.63999999999999546</v>
      </c>
      <c r="H55" s="8"/>
      <c r="I55" s="6">
        <f t="shared" si="3"/>
        <v>71.68444444444448</v>
      </c>
      <c r="J55" s="8"/>
      <c r="K55" s="8"/>
    </row>
    <row r="56" spans="3:11" x14ac:dyDescent="0.35">
      <c r="C56" s="13">
        <v>2</v>
      </c>
      <c r="D56" s="6"/>
      <c r="E56" s="8">
        <v>36</v>
      </c>
      <c r="F56" s="6"/>
      <c r="G56" s="7">
        <f>($E56-$E$59)^2</f>
        <v>4.8400000000000123</v>
      </c>
      <c r="H56" s="8"/>
      <c r="I56" s="6">
        <f t="shared" si="3"/>
        <v>71.68444444444448</v>
      </c>
      <c r="J56" s="8"/>
      <c r="K56" s="8"/>
    </row>
    <row r="57" spans="3:11" ht="18.600000000000001" thickBot="1" x14ac:dyDescent="0.4">
      <c r="C57" s="14">
        <v>2</v>
      </c>
      <c r="D57" s="9"/>
      <c r="E57" s="11">
        <v>33</v>
      </c>
      <c r="F57" s="9"/>
      <c r="G57" s="10">
        <f>($E57-$E$59)^2</f>
        <v>27.040000000000031</v>
      </c>
      <c r="H57" s="11"/>
      <c r="I57" s="9">
        <f t="shared" si="3"/>
        <v>71.68444444444448</v>
      </c>
      <c r="J57" s="11"/>
      <c r="K57" s="11"/>
    </row>
    <row r="58" spans="3:11" x14ac:dyDescent="0.35">
      <c r="C58" s="102"/>
      <c r="D58" s="103"/>
      <c r="E58" s="104"/>
      <c r="F58" s="3"/>
      <c r="G58" s="4"/>
      <c r="H58" s="5"/>
      <c r="I58" s="3"/>
      <c r="J58" s="5"/>
      <c r="K58" s="5"/>
    </row>
    <row r="59" spans="3:11" ht="18.600000000000001" thickBot="1" x14ac:dyDescent="0.4">
      <c r="C59" s="105" t="s">
        <v>16</v>
      </c>
      <c r="D59" s="106"/>
      <c r="E59" s="107">
        <f>AVERAGE(E53:E57)</f>
        <v>38.200000000000003</v>
      </c>
      <c r="F59" s="49"/>
      <c r="G59" s="50">
        <f>SUM(G53:G57)</f>
        <v>54.8</v>
      </c>
      <c r="H59" s="53"/>
      <c r="I59" s="49">
        <f>SUM(I53:I57)</f>
        <v>358.42222222222239</v>
      </c>
      <c r="J59" s="53"/>
      <c r="K59" s="11"/>
    </row>
    <row r="60" spans="3:11" x14ac:dyDescent="0.35">
      <c r="C60" s="58"/>
      <c r="D60" s="58"/>
      <c r="E60" s="58"/>
      <c r="F60" s="58"/>
      <c r="G60" s="58"/>
      <c r="H60" s="58"/>
      <c r="I60" s="58"/>
      <c r="J60" s="58"/>
      <c r="K60" s="7"/>
    </row>
    <row r="62" spans="3:11" ht="18.600000000000001" thickBot="1" x14ac:dyDescent="0.4"/>
    <row r="63" spans="3:11" x14ac:dyDescent="0.35">
      <c r="C63" s="54" t="s">
        <v>10</v>
      </c>
      <c r="D63" s="25"/>
      <c r="E63" s="26" t="s">
        <v>9</v>
      </c>
      <c r="F63" s="25"/>
      <c r="G63" s="20" t="s">
        <v>13</v>
      </c>
      <c r="H63" s="26"/>
      <c r="I63" s="25" t="s">
        <v>14</v>
      </c>
      <c r="J63" s="26"/>
      <c r="K63" s="26" t="s">
        <v>15</v>
      </c>
    </row>
    <row r="64" spans="3:11" ht="18.600000000000001" thickBot="1" x14ac:dyDescent="0.4">
      <c r="C64" s="55"/>
      <c r="D64" s="27"/>
      <c r="E64" s="29"/>
      <c r="F64" s="27"/>
      <c r="G64" s="28"/>
      <c r="H64" s="29"/>
      <c r="I64" s="27"/>
      <c r="J64" s="29"/>
      <c r="K64" s="29"/>
    </row>
    <row r="65" spans="3:18" x14ac:dyDescent="0.35">
      <c r="C65" s="12">
        <v>3</v>
      </c>
      <c r="D65" s="3"/>
      <c r="E65" s="5">
        <v>14</v>
      </c>
      <c r="F65" s="3"/>
      <c r="G65" s="4">
        <f>($E65-$E$71)^2</f>
        <v>4</v>
      </c>
      <c r="H65" s="5"/>
      <c r="I65" s="3">
        <f>($E$71-$E$77)^2</f>
        <v>188.60444444444448</v>
      </c>
      <c r="J65" s="5"/>
      <c r="K65" s="5"/>
      <c r="N65" s="86" t="s">
        <v>50</v>
      </c>
    </row>
    <row r="66" spans="3:18" ht="27" x14ac:dyDescent="0.45">
      <c r="C66" s="13">
        <v>3</v>
      </c>
      <c r="D66" s="6"/>
      <c r="E66" s="8">
        <v>16</v>
      </c>
      <c r="F66" s="6"/>
      <c r="G66" s="7">
        <f>($E66-$E$71)^2</f>
        <v>0</v>
      </c>
      <c r="H66" s="8"/>
      <c r="I66" s="6">
        <f>($E$71-$E$77)^2</f>
        <v>188.60444444444448</v>
      </c>
      <c r="J66" s="8"/>
      <c r="K66" s="8"/>
      <c r="N66" s="89" t="s">
        <v>55</v>
      </c>
      <c r="O66" s="90"/>
      <c r="P66" s="70"/>
      <c r="Q66" s="70"/>
      <c r="R66" s="72"/>
    </row>
    <row r="67" spans="3:18" x14ac:dyDescent="0.35">
      <c r="C67" s="13">
        <v>3</v>
      </c>
      <c r="D67" s="6"/>
      <c r="E67" s="8">
        <v>18</v>
      </c>
      <c r="F67" s="6"/>
      <c r="G67" s="7">
        <f>($E67-$E$71)^2</f>
        <v>4</v>
      </c>
      <c r="H67" s="8"/>
      <c r="I67" s="6">
        <f>($E$71-$E$77)^2</f>
        <v>188.60444444444448</v>
      </c>
      <c r="J67" s="8"/>
      <c r="K67" s="8"/>
      <c r="N67" s="91" t="s">
        <v>48</v>
      </c>
      <c r="O67" s="7"/>
      <c r="P67" s="7"/>
      <c r="Q67" s="7"/>
      <c r="R67" s="74"/>
    </row>
    <row r="68" spans="3:18" ht="23.4" x14ac:dyDescent="0.45">
      <c r="C68" s="13">
        <v>3</v>
      </c>
      <c r="D68" s="6"/>
      <c r="E68" s="8">
        <v>15</v>
      </c>
      <c r="F68" s="6"/>
      <c r="G68" s="7">
        <f>($E68-$E$71)^2</f>
        <v>1</v>
      </c>
      <c r="H68" s="8"/>
      <c r="I68" s="6">
        <f>($E$71-$E$77)^2</f>
        <v>188.60444444444448</v>
      </c>
      <c r="J68" s="8"/>
      <c r="K68" s="8"/>
      <c r="M68" s="1">
        <v>35</v>
      </c>
      <c r="N68" s="92"/>
      <c r="O68" s="93" t="s">
        <v>53</v>
      </c>
      <c r="P68" s="93"/>
      <c r="Q68" s="7"/>
      <c r="R68" s="74"/>
    </row>
    <row r="69" spans="3:18" ht="18.600000000000001" thickBot="1" x14ac:dyDescent="0.4">
      <c r="C69" s="14">
        <v>3</v>
      </c>
      <c r="D69" s="9"/>
      <c r="E69" s="11">
        <v>17</v>
      </c>
      <c r="F69" s="9"/>
      <c r="G69" s="10">
        <f>($E69-$E$71)^2</f>
        <v>1</v>
      </c>
      <c r="H69" s="11"/>
      <c r="I69" s="9">
        <f>($E$71-$E$77)^2</f>
        <v>188.60444444444448</v>
      </c>
      <c r="J69" s="11"/>
      <c r="K69" s="11"/>
      <c r="M69" s="1">
        <v>38.200000000000003</v>
      </c>
      <c r="N69" s="92"/>
      <c r="O69" s="7"/>
      <c r="P69" s="7"/>
      <c r="Q69" s="7"/>
      <c r="R69" s="74"/>
    </row>
    <row r="70" spans="3:18" ht="23.4" x14ac:dyDescent="0.45">
      <c r="C70" s="102"/>
      <c r="D70" s="103"/>
      <c r="E70" s="104"/>
      <c r="F70" s="3"/>
      <c r="G70" s="4"/>
      <c r="H70" s="5"/>
      <c r="I70" s="3"/>
      <c r="J70" s="5"/>
      <c r="K70" s="5"/>
      <c r="M70" s="1">
        <v>16</v>
      </c>
      <c r="N70" s="94"/>
      <c r="O70" s="83"/>
      <c r="P70" s="95" t="s">
        <v>54</v>
      </c>
      <c r="Q70" s="95"/>
      <c r="R70" s="84"/>
    </row>
    <row r="71" spans="3:18" ht="18.600000000000001" thickBot="1" x14ac:dyDescent="0.4">
      <c r="C71" s="105" t="s">
        <v>17</v>
      </c>
      <c r="D71" s="106"/>
      <c r="E71" s="107">
        <f>AVERAGE(E65:E69)</f>
        <v>16</v>
      </c>
      <c r="F71" s="49"/>
      <c r="G71" s="50">
        <f>SUM(G65:G69)</f>
        <v>10</v>
      </c>
      <c r="H71" s="53"/>
      <c r="I71" s="49">
        <f>SUM(I65:I69)</f>
        <v>943.02222222222235</v>
      </c>
      <c r="J71" s="53"/>
      <c r="K71" s="11"/>
      <c r="N71" s="108"/>
      <c r="O71" s="70"/>
      <c r="P71" s="70"/>
      <c r="Q71" s="70"/>
      <c r="R71" s="72"/>
    </row>
    <row r="72" spans="3:18" ht="18.600000000000001" thickBot="1" x14ac:dyDescent="0.4">
      <c r="M72" s="117">
        <v>29.73</v>
      </c>
      <c r="N72" s="109" t="s">
        <v>59</v>
      </c>
      <c r="O72" s="109"/>
      <c r="P72" s="109"/>
      <c r="Q72" s="83"/>
      <c r="R72" s="84"/>
    </row>
    <row r="74" spans="3:18" ht="18.600000000000001" thickBot="1" x14ac:dyDescent="0.4">
      <c r="O74" s="85" t="s">
        <v>49</v>
      </c>
      <c r="P74" s="85"/>
      <c r="Q74" s="85"/>
    </row>
    <row r="75" spans="3:18" ht="18.600000000000001" thickBot="1" x14ac:dyDescent="0.4">
      <c r="C75" s="37" t="s">
        <v>30</v>
      </c>
      <c r="D75" s="4"/>
      <c r="E75" s="4"/>
      <c r="F75" s="4"/>
      <c r="G75" s="4"/>
      <c r="H75" s="4"/>
      <c r="I75" s="4"/>
      <c r="J75" s="4"/>
      <c r="K75" s="5"/>
    </row>
    <row r="76" spans="3:18" x14ac:dyDescent="0.35">
      <c r="C76" s="51"/>
      <c r="D76" s="18"/>
      <c r="E76" s="21"/>
      <c r="F76" s="3"/>
      <c r="G76" s="56" t="s">
        <v>18</v>
      </c>
      <c r="H76" s="57"/>
      <c r="I76" s="37" t="s">
        <v>19</v>
      </c>
      <c r="J76" s="57"/>
      <c r="K76" s="57" t="s">
        <v>20</v>
      </c>
    </row>
    <row r="77" spans="3:18" ht="18.600000000000001" thickBot="1" x14ac:dyDescent="0.4">
      <c r="C77" s="52" t="s">
        <v>58</v>
      </c>
      <c r="D77" s="22"/>
      <c r="E77" s="184">
        <f>($E$47+$E$59+$E$71)/3</f>
        <v>29.733333333333334</v>
      </c>
      <c r="F77" s="49"/>
      <c r="G77" s="50">
        <f>($G47+$G59+$G$71)</f>
        <v>168.8</v>
      </c>
      <c r="H77" s="53"/>
      <c r="I77" s="49">
        <f>($I$47+$I$59+$I$71)</f>
        <v>1440.1333333333337</v>
      </c>
      <c r="J77" s="53"/>
      <c r="K77" s="53">
        <f>($G$77+$I$77)</f>
        <v>1608.9333333333336</v>
      </c>
    </row>
    <row r="80" spans="3:18" ht="18.600000000000001" thickBot="1" x14ac:dyDescent="0.4"/>
    <row r="81" spans="3:18" x14ac:dyDescent="0.35">
      <c r="E81" s="30"/>
      <c r="F81" s="31"/>
      <c r="G81" s="32" t="s">
        <v>21</v>
      </c>
      <c r="H81" s="31"/>
      <c r="I81" s="33"/>
    </row>
    <row r="82" spans="3:18" ht="18.600000000000001" thickBot="1" x14ac:dyDescent="0.4">
      <c r="E82" s="34" t="s">
        <v>12</v>
      </c>
      <c r="F82" s="35" t="s">
        <v>24</v>
      </c>
      <c r="G82" s="35" t="s">
        <v>25</v>
      </c>
      <c r="H82" s="35" t="s">
        <v>26</v>
      </c>
      <c r="I82" s="36" t="s">
        <v>27</v>
      </c>
    </row>
    <row r="83" spans="3:18" ht="18.600000000000001" thickBot="1" x14ac:dyDescent="0.4">
      <c r="C83" s="39" t="s">
        <v>22</v>
      </c>
      <c r="D83" s="40"/>
      <c r="E83" s="41">
        <f>$I$77</f>
        <v>1440.1333333333337</v>
      </c>
      <c r="F83" s="41">
        <v>2</v>
      </c>
      <c r="G83" s="41">
        <f>$E$83/$F$83</f>
        <v>720.06666666666683</v>
      </c>
      <c r="H83" s="4">
        <f>$G$83/$G$84</f>
        <v>51.189573459715646</v>
      </c>
      <c r="I83" s="12"/>
    </row>
    <row r="84" spans="3:18" ht="18.600000000000001" thickBot="1" x14ac:dyDescent="0.4">
      <c r="C84" s="39" t="s">
        <v>23</v>
      </c>
      <c r="D84" s="40"/>
      <c r="E84" s="41">
        <f>$G$77</f>
        <v>168.8</v>
      </c>
      <c r="F84" s="41">
        <v>12</v>
      </c>
      <c r="G84" s="41">
        <f>$E$84/$F$84</f>
        <v>14.066666666666668</v>
      </c>
      <c r="H84" s="7"/>
      <c r="I84" s="13"/>
    </row>
    <row r="85" spans="3:18" ht="18.600000000000001" thickBot="1" x14ac:dyDescent="0.4">
      <c r="C85" s="38" t="s">
        <v>15</v>
      </c>
      <c r="D85" s="11"/>
      <c r="E85" s="14">
        <f>$K$77</f>
        <v>1608.9333333333336</v>
      </c>
      <c r="F85" s="14"/>
      <c r="G85" s="14"/>
      <c r="H85" s="10"/>
      <c r="I85" s="14"/>
    </row>
    <row r="88" spans="3:18" ht="18.600000000000001" thickBot="1" x14ac:dyDescent="0.4"/>
    <row r="89" spans="3:18" ht="18.600000000000001" thickBot="1" x14ac:dyDescent="0.4">
      <c r="D89" s="117" t="s">
        <v>61</v>
      </c>
      <c r="E89" s="39"/>
      <c r="F89" s="116" t="s">
        <v>62</v>
      </c>
      <c r="G89" s="115"/>
      <c r="H89" s="116" t="s">
        <v>63</v>
      </c>
    </row>
    <row r="90" spans="3:18" x14ac:dyDescent="0.35">
      <c r="C90" s="7"/>
      <c r="D90" s="12">
        <v>38</v>
      </c>
      <c r="E90" s="3"/>
      <c r="F90" s="5">
        <v>42</v>
      </c>
      <c r="G90" s="4"/>
      <c r="H90" s="5">
        <v>14</v>
      </c>
      <c r="K90" s="1" t="s">
        <v>172</v>
      </c>
      <c r="M90" s="1" t="s">
        <v>171</v>
      </c>
    </row>
    <row r="91" spans="3:18" x14ac:dyDescent="0.35">
      <c r="C91" s="7"/>
      <c r="D91" s="13">
        <v>41</v>
      </c>
      <c r="E91" s="6"/>
      <c r="F91" s="8">
        <v>41</v>
      </c>
      <c r="G91" s="7"/>
      <c r="H91" s="8">
        <v>16</v>
      </c>
    </row>
    <row r="92" spans="3:18" x14ac:dyDescent="0.35">
      <c r="C92" s="7"/>
      <c r="D92" s="13">
        <v>36</v>
      </c>
      <c r="E92" s="6"/>
      <c r="F92" s="8">
        <v>39</v>
      </c>
      <c r="G92" s="7"/>
      <c r="H92" s="8">
        <v>18</v>
      </c>
      <c r="N92" s="1" t="s">
        <v>51</v>
      </c>
    </row>
    <row r="93" spans="3:18" x14ac:dyDescent="0.35">
      <c r="C93" s="7"/>
      <c r="D93" s="13">
        <v>32</v>
      </c>
      <c r="E93" s="6"/>
      <c r="F93" s="8">
        <v>36</v>
      </c>
      <c r="G93" s="7"/>
      <c r="H93" s="8">
        <v>15</v>
      </c>
    </row>
    <row r="94" spans="3:18" ht="25.2" thickBot="1" x14ac:dyDescent="0.45">
      <c r="C94" s="7"/>
      <c r="D94" s="14">
        <v>28</v>
      </c>
      <c r="E94" s="9"/>
      <c r="F94" s="11">
        <v>33</v>
      </c>
      <c r="G94" s="10"/>
      <c r="H94" s="11">
        <v>17</v>
      </c>
      <c r="N94" s="96" t="s">
        <v>52</v>
      </c>
      <c r="O94" s="97"/>
      <c r="P94" s="97"/>
      <c r="Q94" s="70"/>
      <c r="R94" s="72"/>
    </row>
    <row r="95" spans="3:18" ht="25.2" thickBot="1" x14ac:dyDescent="0.45">
      <c r="C95" s="117" t="s">
        <v>64</v>
      </c>
      <c r="D95" s="41">
        <f>AVERAGE(D90:D94)</f>
        <v>35</v>
      </c>
      <c r="E95" s="114"/>
      <c r="F95" s="40">
        <f>AVERAGE(F90:F94)</f>
        <v>38.200000000000003</v>
      </c>
      <c r="G95" s="45"/>
      <c r="H95" s="40">
        <f>AVERAGE(H90:H94)</f>
        <v>16</v>
      </c>
      <c r="N95" s="98" t="s">
        <v>56</v>
      </c>
      <c r="O95" s="99"/>
      <c r="P95" s="7"/>
      <c r="Q95" s="7"/>
      <c r="R95" s="74"/>
    </row>
    <row r="96" spans="3:18" ht="24.6" x14ac:dyDescent="0.35">
      <c r="N96" s="100" t="s">
        <v>57</v>
      </c>
      <c r="O96" s="101"/>
      <c r="P96" s="83"/>
      <c r="Q96" s="83"/>
      <c r="R96" s="84"/>
    </row>
    <row r="97" spans="14:18" ht="21" x14ac:dyDescent="0.4">
      <c r="N97" s="110"/>
      <c r="O97" s="97"/>
      <c r="P97" s="97"/>
      <c r="Q97" s="70"/>
      <c r="R97" s="72"/>
    </row>
    <row r="98" spans="14:18" ht="21" x14ac:dyDescent="0.4">
      <c r="N98" s="111" t="s">
        <v>60</v>
      </c>
      <c r="O98" s="112"/>
      <c r="P98" s="112"/>
      <c r="Q98" s="109"/>
      <c r="R98" s="113"/>
    </row>
    <row r="99" spans="14:18" ht="21" x14ac:dyDescent="0.35">
      <c r="O99" s="87"/>
    </row>
    <row r="103" spans="14:18" ht="21.6" thickBot="1" x14ac:dyDescent="0.45">
      <c r="P103" s="88"/>
      <c r="Q103" s="88"/>
    </row>
    <row r="104" spans="14:18" x14ac:dyDescent="0.35">
      <c r="N104" s="12" t="s">
        <v>69</v>
      </c>
    </row>
    <row r="105" spans="14:18" x14ac:dyDescent="0.35">
      <c r="N105" s="13"/>
    </row>
    <row r="106" spans="14:18" x14ac:dyDescent="0.35">
      <c r="N106" s="13" t="s">
        <v>70</v>
      </c>
    </row>
    <row r="107" spans="14:18" x14ac:dyDescent="0.35">
      <c r="N107" s="13"/>
    </row>
    <row r="108" spans="14:18" ht="18.600000000000001" thickBot="1" x14ac:dyDescent="0.4">
      <c r="N108" s="14" t="s">
        <v>71</v>
      </c>
    </row>
    <row r="113" spans="3:14" ht="18.600000000000001" thickBot="1" x14ac:dyDescent="0.4"/>
    <row r="114" spans="3:14" ht="18.600000000000001" thickBot="1" x14ac:dyDescent="0.4">
      <c r="E114" s="41" t="s">
        <v>65</v>
      </c>
      <c r="F114" s="41" t="s">
        <v>66</v>
      </c>
      <c r="G114" s="114"/>
      <c r="H114" s="40" t="s">
        <v>67</v>
      </c>
      <c r="I114" s="45"/>
      <c r="J114" s="45"/>
      <c r="K114" s="40" t="s">
        <v>68</v>
      </c>
    </row>
    <row r="115" spans="3:14" ht="18.600000000000001" thickBot="1" x14ac:dyDescent="0.4">
      <c r="D115" s="41" t="s">
        <v>64</v>
      </c>
      <c r="E115" s="41">
        <v>35</v>
      </c>
      <c r="F115" s="41">
        <v>38.200000000000003</v>
      </c>
      <c r="G115" s="114"/>
      <c r="H115" s="40">
        <v>16</v>
      </c>
      <c r="I115" s="122"/>
      <c r="J115" s="122"/>
      <c r="K115" s="123">
        <v>51.18</v>
      </c>
    </row>
    <row r="119" spans="3:14" ht="18.600000000000001" thickBot="1" x14ac:dyDescent="0.4"/>
    <row r="120" spans="3:14" x14ac:dyDescent="0.35">
      <c r="C120" s="51"/>
      <c r="D120" s="18"/>
      <c r="E120" s="19"/>
      <c r="F120" s="18"/>
      <c r="G120" s="19"/>
      <c r="H120" s="21"/>
      <c r="I120" s="25" t="s">
        <v>12</v>
      </c>
      <c r="J120" s="21"/>
      <c r="K120" s="21"/>
    </row>
    <row r="121" spans="3:14" ht="18.600000000000001" thickBot="1" x14ac:dyDescent="0.4">
      <c r="C121" s="52" t="s">
        <v>10</v>
      </c>
      <c r="D121" s="22"/>
      <c r="E121" s="23" t="s">
        <v>9</v>
      </c>
      <c r="F121" s="22"/>
      <c r="G121" s="23" t="s">
        <v>13</v>
      </c>
      <c r="H121" s="24"/>
      <c r="I121" s="22" t="s">
        <v>14</v>
      </c>
      <c r="J121" s="24"/>
      <c r="K121" s="24" t="s">
        <v>15</v>
      </c>
    </row>
    <row r="122" spans="3:14" x14ac:dyDescent="0.35">
      <c r="C122" s="12">
        <v>1</v>
      </c>
      <c r="D122" s="3"/>
      <c r="E122" s="5">
        <v>10</v>
      </c>
      <c r="F122" s="6"/>
      <c r="G122" s="7">
        <f>($E122-$E$128)^2</f>
        <v>400</v>
      </c>
      <c r="H122" s="7"/>
      <c r="I122" s="3">
        <f>($E$128-$E$157)^2</f>
        <v>0.28444444444444245</v>
      </c>
      <c r="J122" s="5"/>
      <c r="K122" s="5"/>
    </row>
    <row r="123" spans="3:14" x14ac:dyDescent="0.35">
      <c r="C123" s="13">
        <v>1</v>
      </c>
      <c r="D123" s="6"/>
      <c r="E123" s="8">
        <v>20</v>
      </c>
      <c r="F123" s="6"/>
      <c r="G123" s="7">
        <f t="shared" ref="G123:G126" si="4">($E123-$E$128)^2</f>
        <v>100</v>
      </c>
      <c r="H123" s="7"/>
      <c r="I123" s="6">
        <f t="shared" ref="I123:I126" si="5">($E$128-$E$157)^2</f>
        <v>0.28444444444444245</v>
      </c>
      <c r="J123" s="8"/>
      <c r="K123" s="8"/>
    </row>
    <row r="124" spans="3:14" x14ac:dyDescent="0.35">
      <c r="C124" s="13">
        <v>1</v>
      </c>
      <c r="D124" s="6"/>
      <c r="E124" s="8">
        <v>30</v>
      </c>
      <c r="F124" s="6"/>
      <c r="G124" s="7">
        <f t="shared" si="4"/>
        <v>0</v>
      </c>
      <c r="H124" s="7"/>
      <c r="I124" s="6">
        <f t="shared" si="5"/>
        <v>0.28444444444444245</v>
      </c>
      <c r="J124" s="8"/>
      <c r="K124" s="8"/>
    </row>
    <row r="125" spans="3:14" x14ac:dyDescent="0.35">
      <c r="C125" s="13">
        <v>1</v>
      </c>
      <c r="D125" s="6"/>
      <c r="E125" s="8">
        <v>40</v>
      </c>
      <c r="F125" s="6"/>
      <c r="G125" s="7">
        <f t="shared" si="4"/>
        <v>100</v>
      </c>
      <c r="H125" s="7"/>
      <c r="I125" s="6">
        <f t="shared" si="5"/>
        <v>0.28444444444444245</v>
      </c>
      <c r="J125" s="8"/>
      <c r="K125" s="8"/>
    </row>
    <row r="126" spans="3:14" ht="18.600000000000001" thickBot="1" x14ac:dyDescent="0.4">
      <c r="C126" s="14">
        <v>1</v>
      </c>
      <c r="D126" s="9"/>
      <c r="E126" s="11">
        <v>50</v>
      </c>
      <c r="F126" s="6"/>
      <c r="G126" s="7">
        <f t="shared" si="4"/>
        <v>400</v>
      </c>
      <c r="H126" s="7"/>
      <c r="I126" s="9">
        <f t="shared" si="5"/>
        <v>0.28444444444444245</v>
      </c>
      <c r="J126" s="11"/>
      <c r="K126" s="11"/>
    </row>
    <row r="127" spans="3:14" x14ac:dyDescent="0.35">
      <c r="C127" s="12"/>
      <c r="D127" s="3"/>
      <c r="E127" s="5"/>
      <c r="F127" s="3"/>
      <c r="G127" s="4"/>
      <c r="H127" s="5"/>
      <c r="I127" s="3"/>
      <c r="J127" s="5"/>
      <c r="K127" s="5"/>
    </row>
    <row r="128" spans="3:14" ht="18.600000000000001" thickBot="1" x14ac:dyDescent="0.4">
      <c r="C128" s="14" t="s">
        <v>11</v>
      </c>
      <c r="D128" s="9"/>
      <c r="E128" s="11">
        <f>AVERAGE(E122:E126)</f>
        <v>30</v>
      </c>
      <c r="F128" s="9"/>
      <c r="G128" s="10">
        <f>SUM($G122:$G126)</f>
        <v>1000</v>
      </c>
      <c r="H128" s="11"/>
      <c r="I128" s="9">
        <f>SUM($I122:$I126)</f>
        <v>1.4222222222222123</v>
      </c>
      <c r="J128" s="11"/>
      <c r="K128" s="11"/>
      <c r="N128" s="1" t="s">
        <v>72</v>
      </c>
    </row>
    <row r="130" spans="3:11" ht="18.600000000000001" thickBot="1" x14ac:dyDescent="0.4"/>
    <row r="131" spans="3:11" x14ac:dyDescent="0.35">
      <c r="C131" s="54" t="s">
        <v>10</v>
      </c>
      <c r="D131" s="25"/>
      <c r="E131" s="26" t="s">
        <v>9</v>
      </c>
      <c r="F131" s="18"/>
      <c r="G131" s="19"/>
      <c r="H131" s="21"/>
      <c r="I131" s="25" t="s">
        <v>12</v>
      </c>
      <c r="J131" s="21"/>
      <c r="K131" s="21"/>
    </row>
    <row r="132" spans="3:11" ht="18.600000000000001" thickBot="1" x14ac:dyDescent="0.4">
      <c r="C132" s="55"/>
      <c r="D132" s="27"/>
      <c r="E132" s="29"/>
      <c r="F132" s="22"/>
      <c r="G132" s="23" t="s">
        <v>13</v>
      </c>
      <c r="H132" s="24"/>
      <c r="I132" s="118" t="s">
        <v>14</v>
      </c>
      <c r="J132" s="119"/>
      <c r="K132" s="24" t="s">
        <v>15</v>
      </c>
    </row>
    <row r="133" spans="3:11" x14ac:dyDescent="0.35">
      <c r="C133" s="12">
        <v>2</v>
      </c>
      <c r="D133" s="3"/>
      <c r="E133" s="5">
        <v>15</v>
      </c>
      <c r="F133" s="6"/>
      <c r="G133" s="7">
        <f>($E133-$E$139)^2</f>
        <v>275.56000000000006</v>
      </c>
      <c r="H133" s="7"/>
      <c r="I133" s="3">
        <f>($E$139-$E$157)^2</f>
        <v>1.1377777777777849</v>
      </c>
      <c r="J133" s="5"/>
      <c r="K133" s="5"/>
    </row>
    <row r="134" spans="3:11" x14ac:dyDescent="0.35">
      <c r="C134" s="13">
        <v>2</v>
      </c>
      <c r="D134" s="6"/>
      <c r="E134" s="8">
        <v>25</v>
      </c>
      <c r="F134" s="6"/>
      <c r="G134" s="7">
        <f t="shared" ref="G134:G137" si="6">($E134-$E$139)^2</f>
        <v>43.560000000000016</v>
      </c>
      <c r="H134" s="7"/>
      <c r="I134" s="6">
        <f t="shared" ref="I134:I137" si="7">($E$139-$E$157)^2</f>
        <v>1.1377777777777849</v>
      </c>
      <c r="J134" s="8"/>
      <c r="K134" s="8"/>
    </row>
    <row r="135" spans="3:11" x14ac:dyDescent="0.35">
      <c r="C135" s="13">
        <v>2</v>
      </c>
      <c r="D135" s="6"/>
      <c r="E135" s="8">
        <v>20</v>
      </c>
      <c r="F135" s="6"/>
      <c r="G135" s="7">
        <f t="shared" si="6"/>
        <v>134.56000000000003</v>
      </c>
      <c r="H135" s="7"/>
      <c r="I135" s="6">
        <f t="shared" si="7"/>
        <v>1.1377777777777849</v>
      </c>
      <c r="J135" s="8"/>
      <c r="K135" s="8"/>
    </row>
    <row r="136" spans="3:11" x14ac:dyDescent="0.35">
      <c r="C136" s="13">
        <v>2</v>
      </c>
      <c r="D136" s="6"/>
      <c r="E136" s="8">
        <v>28</v>
      </c>
      <c r="F136" s="6"/>
      <c r="G136" s="7">
        <f t="shared" si="6"/>
        <v>12.96000000000001</v>
      </c>
      <c r="H136" s="7"/>
      <c r="I136" s="6">
        <f t="shared" si="7"/>
        <v>1.1377777777777849</v>
      </c>
      <c r="J136" s="8"/>
      <c r="K136" s="8"/>
    </row>
    <row r="137" spans="3:11" ht="18.600000000000001" thickBot="1" x14ac:dyDescent="0.4">
      <c r="C137" s="14">
        <v>2</v>
      </c>
      <c r="D137" s="9"/>
      <c r="E137" s="11">
        <v>70</v>
      </c>
      <c r="F137" s="6"/>
      <c r="G137" s="7">
        <f t="shared" si="6"/>
        <v>1474.56</v>
      </c>
      <c r="H137" s="7"/>
      <c r="I137" s="9">
        <f t="shared" si="7"/>
        <v>1.1377777777777849</v>
      </c>
      <c r="J137" s="11"/>
      <c r="K137" s="11"/>
    </row>
    <row r="138" spans="3:11" x14ac:dyDescent="0.35">
      <c r="C138" s="12"/>
      <c r="D138" s="3"/>
      <c r="E138" s="5"/>
      <c r="F138" s="3"/>
      <c r="G138" s="4"/>
      <c r="H138" s="5"/>
      <c r="I138" s="6"/>
      <c r="J138" s="8"/>
      <c r="K138" s="5"/>
    </row>
    <row r="139" spans="3:11" ht="18.600000000000001" thickBot="1" x14ac:dyDescent="0.4">
      <c r="C139" s="14" t="s">
        <v>16</v>
      </c>
      <c r="D139" s="9"/>
      <c r="E139" s="11">
        <f>AVERAGE(E133:E137)</f>
        <v>31.6</v>
      </c>
      <c r="F139" s="9"/>
      <c r="G139" s="10">
        <f>SUM($G133:$G137)</f>
        <v>1941.2</v>
      </c>
      <c r="H139" s="11"/>
      <c r="I139" s="9">
        <f>SUM($I133:$I137)</f>
        <v>5.6888888888889246</v>
      </c>
      <c r="J139" s="11"/>
      <c r="K139" s="11"/>
    </row>
    <row r="141" spans="3:11" ht="18.600000000000001" thickBot="1" x14ac:dyDescent="0.4"/>
    <row r="142" spans="3:11" x14ac:dyDescent="0.35">
      <c r="C142" s="54" t="s">
        <v>10</v>
      </c>
      <c r="D142" s="25"/>
      <c r="E142" s="26" t="s">
        <v>9</v>
      </c>
      <c r="F142" s="18"/>
      <c r="G142" s="19"/>
      <c r="H142" s="21"/>
      <c r="I142" s="25" t="s">
        <v>12</v>
      </c>
      <c r="J142" s="21"/>
      <c r="K142" s="21"/>
    </row>
    <row r="143" spans="3:11" ht="18.600000000000001" thickBot="1" x14ac:dyDescent="0.4">
      <c r="C143" s="55"/>
      <c r="D143" s="27"/>
      <c r="E143" s="29"/>
      <c r="F143" s="22"/>
      <c r="G143" s="23" t="s">
        <v>13</v>
      </c>
      <c r="H143" s="24"/>
      <c r="I143" s="118" t="s">
        <v>14</v>
      </c>
      <c r="J143" s="119"/>
      <c r="K143" s="24" t="s">
        <v>15</v>
      </c>
    </row>
    <row r="144" spans="3:11" x14ac:dyDescent="0.35">
      <c r="C144" s="12">
        <v>3</v>
      </c>
      <c r="D144" s="3"/>
      <c r="E144" s="5">
        <v>20</v>
      </c>
      <c r="F144" s="6"/>
      <c r="G144" s="7">
        <f>($E144-$E$150)^2</f>
        <v>100</v>
      </c>
      <c r="H144" s="7"/>
      <c r="I144" s="3">
        <f>($E$150-$E$157)^2</f>
        <v>0.28444444444444245</v>
      </c>
      <c r="J144" s="5"/>
      <c r="K144" s="5"/>
    </row>
    <row r="145" spans="3:11" x14ac:dyDescent="0.35">
      <c r="C145" s="13">
        <v>3</v>
      </c>
      <c r="D145" s="6"/>
      <c r="E145" s="8">
        <v>40</v>
      </c>
      <c r="F145" s="6"/>
      <c r="G145" s="7">
        <f t="shared" ref="G145:G148" si="8">($E145-$E$150)^2</f>
        <v>100</v>
      </c>
      <c r="H145" s="7"/>
      <c r="I145" s="6">
        <f t="shared" ref="I145:I148" si="9">($E$150-$E$157)^2</f>
        <v>0.28444444444444245</v>
      </c>
      <c r="J145" s="8"/>
      <c r="K145" s="8"/>
    </row>
    <row r="146" spans="3:11" x14ac:dyDescent="0.35">
      <c r="C146" s="13">
        <v>3</v>
      </c>
      <c r="D146" s="6"/>
      <c r="E146" s="8">
        <v>30</v>
      </c>
      <c r="F146" s="6"/>
      <c r="G146" s="7">
        <f t="shared" si="8"/>
        <v>0</v>
      </c>
      <c r="H146" s="7"/>
      <c r="I146" s="6">
        <f t="shared" si="9"/>
        <v>0.28444444444444245</v>
      </c>
      <c r="J146" s="8"/>
      <c r="K146" s="8"/>
    </row>
    <row r="147" spans="3:11" x14ac:dyDescent="0.35">
      <c r="C147" s="13">
        <v>3</v>
      </c>
      <c r="D147" s="6"/>
      <c r="E147" s="8">
        <v>35</v>
      </c>
      <c r="F147" s="6"/>
      <c r="G147" s="7">
        <f t="shared" si="8"/>
        <v>25</v>
      </c>
      <c r="H147" s="7"/>
      <c r="I147" s="6">
        <f t="shared" si="9"/>
        <v>0.28444444444444245</v>
      </c>
      <c r="J147" s="8"/>
      <c r="K147" s="8"/>
    </row>
    <row r="148" spans="3:11" ht="18.600000000000001" thickBot="1" x14ac:dyDescent="0.4">
      <c r="C148" s="14">
        <v>3</v>
      </c>
      <c r="D148" s="9"/>
      <c r="E148" s="11">
        <v>25</v>
      </c>
      <c r="F148" s="6"/>
      <c r="G148" s="7">
        <f t="shared" si="8"/>
        <v>25</v>
      </c>
      <c r="H148" s="7"/>
      <c r="I148" s="9">
        <f t="shared" si="9"/>
        <v>0.28444444444444245</v>
      </c>
      <c r="J148" s="11"/>
      <c r="K148" s="11"/>
    </row>
    <row r="149" spans="3:11" x14ac:dyDescent="0.35">
      <c r="C149" s="12"/>
      <c r="D149" s="3"/>
      <c r="E149" s="5"/>
      <c r="F149" s="3"/>
      <c r="G149" s="4"/>
      <c r="H149" s="5"/>
      <c r="I149" s="6"/>
      <c r="J149" s="8"/>
      <c r="K149" s="5"/>
    </row>
    <row r="150" spans="3:11" ht="18.600000000000001" thickBot="1" x14ac:dyDescent="0.4">
      <c r="C150" s="14" t="s">
        <v>17</v>
      </c>
      <c r="D150" s="9"/>
      <c r="E150" s="11">
        <f>AVERAGE(E144:E148)</f>
        <v>30</v>
      </c>
      <c r="F150" s="9"/>
      <c r="G150" s="10">
        <f>SUM($G144:$G148)</f>
        <v>250</v>
      </c>
      <c r="H150" s="11"/>
      <c r="I150" s="9">
        <f>SUM($I144:$I148)</f>
        <v>1.4222222222222123</v>
      </c>
      <c r="J150" s="11"/>
      <c r="K150" s="11"/>
    </row>
    <row r="153" spans="3:11" ht="18.600000000000001" thickBot="1" x14ac:dyDescent="0.4"/>
    <row r="154" spans="3:11" ht="18.600000000000001" thickBot="1" x14ac:dyDescent="0.4">
      <c r="C154" s="37" t="s">
        <v>30</v>
      </c>
      <c r="D154" s="4"/>
      <c r="E154" s="4"/>
      <c r="F154" s="4"/>
      <c r="G154" s="4"/>
      <c r="H154" s="4"/>
      <c r="I154" s="4"/>
      <c r="J154" s="4"/>
      <c r="K154" s="5"/>
    </row>
    <row r="155" spans="3:11" ht="18.600000000000001" thickBot="1" x14ac:dyDescent="0.4">
      <c r="C155" s="51"/>
      <c r="D155" s="18"/>
      <c r="E155" s="21"/>
      <c r="F155" s="3"/>
      <c r="G155" s="56" t="s">
        <v>18</v>
      </c>
      <c r="H155" s="57"/>
      <c r="I155" s="37" t="s">
        <v>19</v>
      </c>
      <c r="J155" s="57"/>
      <c r="K155" s="57" t="s">
        <v>20</v>
      </c>
    </row>
    <row r="156" spans="3:11" x14ac:dyDescent="0.35">
      <c r="C156" s="51"/>
      <c r="D156" s="3"/>
      <c r="E156" s="5"/>
      <c r="F156" s="3"/>
      <c r="G156" s="4"/>
      <c r="H156" s="5"/>
      <c r="I156" s="3"/>
      <c r="J156" s="5"/>
      <c r="K156" s="5"/>
    </row>
    <row r="157" spans="3:11" ht="18.600000000000001" thickBot="1" x14ac:dyDescent="0.4">
      <c r="C157" s="52" t="s">
        <v>58</v>
      </c>
      <c r="D157" s="9"/>
      <c r="E157" s="11">
        <f>($E$128+$E$139+$E$150)/3</f>
        <v>30.533333333333331</v>
      </c>
      <c r="F157" s="9"/>
      <c r="G157" s="10">
        <f>($G$128+$G$139+$G$150)</f>
        <v>3191.2</v>
      </c>
      <c r="H157" s="11"/>
      <c r="I157" s="9">
        <f>($I128+$I139+$I150)</f>
        <v>8.5333333333333492</v>
      </c>
      <c r="J157" s="11"/>
      <c r="K157" s="11"/>
    </row>
    <row r="163" spans="3:9" ht="18.600000000000001" thickBot="1" x14ac:dyDescent="0.4"/>
    <row r="164" spans="3:9" x14ac:dyDescent="0.35">
      <c r="E164" s="30"/>
      <c r="F164" s="31"/>
      <c r="G164" s="32" t="s">
        <v>21</v>
      </c>
      <c r="H164" s="31"/>
      <c r="I164" s="33"/>
    </row>
    <row r="165" spans="3:9" ht="18.600000000000001" thickBot="1" x14ac:dyDescent="0.4">
      <c r="E165" s="34" t="s">
        <v>12</v>
      </c>
      <c r="F165" s="35" t="s">
        <v>24</v>
      </c>
      <c r="G165" s="35" t="s">
        <v>25</v>
      </c>
      <c r="H165" s="35" t="s">
        <v>26</v>
      </c>
      <c r="I165" s="36" t="s">
        <v>27</v>
      </c>
    </row>
    <row r="166" spans="3:9" ht="18.600000000000001" thickBot="1" x14ac:dyDescent="0.4">
      <c r="C166" s="39" t="s">
        <v>22</v>
      </c>
      <c r="D166" s="40"/>
      <c r="E166" s="41">
        <f>$I$157</f>
        <v>8.5333333333333492</v>
      </c>
      <c r="F166" s="41">
        <v>2</v>
      </c>
      <c r="G166" s="41">
        <f>$E$166/$F$166</f>
        <v>4.2666666666666746</v>
      </c>
      <c r="H166" s="12">
        <f>$G$166/$G$167</f>
        <v>1.6044121333667616E-2</v>
      </c>
      <c r="I166" s="5"/>
    </row>
    <row r="167" spans="3:9" ht="18.600000000000001" thickBot="1" x14ac:dyDescent="0.4">
      <c r="C167" s="39" t="s">
        <v>23</v>
      </c>
      <c r="D167" s="40"/>
      <c r="E167" s="41">
        <f>$G$157</f>
        <v>3191.2</v>
      </c>
      <c r="F167" s="41">
        <v>12</v>
      </c>
      <c r="G167" s="41">
        <f>$E$167/$F$167</f>
        <v>265.93333333333334</v>
      </c>
      <c r="H167" s="13"/>
      <c r="I167" s="8"/>
    </row>
    <row r="168" spans="3:9" ht="18.600000000000001" thickBot="1" x14ac:dyDescent="0.4">
      <c r="C168" s="38" t="s">
        <v>15</v>
      </c>
      <c r="D168" s="11"/>
      <c r="E168" s="14"/>
      <c r="F168" s="14"/>
      <c r="G168" s="14"/>
      <c r="H168" s="14"/>
      <c r="I168" s="11"/>
    </row>
    <row r="171" spans="3:9" ht="18.600000000000001" thickBot="1" x14ac:dyDescent="0.4"/>
    <row r="172" spans="3:9" ht="18.600000000000001" thickBot="1" x14ac:dyDescent="0.4">
      <c r="D172" s="117" t="s">
        <v>61</v>
      </c>
      <c r="E172" s="39"/>
      <c r="F172" s="116" t="s">
        <v>62</v>
      </c>
      <c r="G172" s="115"/>
      <c r="H172" s="116" t="s">
        <v>63</v>
      </c>
    </row>
    <row r="173" spans="3:9" x14ac:dyDescent="0.35">
      <c r="C173" s="7"/>
      <c r="D173" s="12">
        <v>10</v>
      </c>
      <c r="E173" s="3"/>
      <c r="F173" s="5">
        <v>15</v>
      </c>
      <c r="G173" s="4"/>
      <c r="H173" s="5">
        <v>20</v>
      </c>
    </row>
    <row r="174" spans="3:9" x14ac:dyDescent="0.35">
      <c r="C174" s="7"/>
      <c r="D174" s="13">
        <v>20</v>
      </c>
      <c r="E174" s="6"/>
      <c r="F174" s="8">
        <v>25</v>
      </c>
      <c r="G174" s="7"/>
      <c r="H174" s="8">
        <v>40</v>
      </c>
    </row>
    <row r="175" spans="3:9" x14ac:dyDescent="0.35">
      <c r="C175" s="7"/>
      <c r="D175" s="13">
        <v>30</v>
      </c>
      <c r="E175" s="6"/>
      <c r="F175" s="8">
        <v>20</v>
      </c>
      <c r="G175" s="7"/>
      <c r="H175" s="8">
        <v>30</v>
      </c>
    </row>
    <row r="176" spans="3:9" x14ac:dyDescent="0.35">
      <c r="C176" s="7"/>
      <c r="D176" s="13">
        <v>40</v>
      </c>
      <c r="E176" s="6"/>
      <c r="F176" s="8">
        <v>28</v>
      </c>
      <c r="G176" s="7"/>
      <c r="H176" s="8">
        <v>35</v>
      </c>
    </row>
    <row r="177" spans="3:8" ht="18.600000000000001" thickBot="1" x14ac:dyDescent="0.4">
      <c r="C177" s="7"/>
      <c r="D177" s="14">
        <v>50</v>
      </c>
      <c r="E177" s="9"/>
      <c r="F177" s="11">
        <v>70</v>
      </c>
      <c r="G177" s="10"/>
      <c r="H177" s="11">
        <v>25</v>
      </c>
    </row>
    <row r="178" spans="3:8" ht="18.600000000000001" thickBot="1" x14ac:dyDescent="0.4">
      <c r="C178" s="117" t="s">
        <v>64</v>
      </c>
      <c r="D178" s="41">
        <f>AVERAGE($D173:$D177)</f>
        <v>30</v>
      </c>
      <c r="E178" s="114"/>
      <c r="F178" s="40">
        <f>AVERAGE($F173:$F177)</f>
        <v>31.6</v>
      </c>
      <c r="G178" s="45"/>
      <c r="H178" s="40">
        <f>AVERAGE($H173:$H177)</f>
        <v>30</v>
      </c>
    </row>
    <row r="193" spans="3:9" ht="18.600000000000001" thickBot="1" x14ac:dyDescent="0.4"/>
    <row r="194" spans="3:9" ht="18.600000000000001" thickBot="1" x14ac:dyDescent="0.4">
      <c r="D194" s="41" t="s">
        <v>65</v>
      </c>
      <c r="E194" s="114" t="s">
        <v>66</v>
      </c>
      <c r="F194" s="40"/>
      <c r="G194" s="41" t="s">
        <v>67</v>
      </c>
      <c r="H194" s="114" t="s">
        <v>68</v>
      </c>
      <c r="I194" s="40"/>
    </row>
    <row r="195" spans="3:9" ht="18.600000000000001" thickBot="1" x14ac:dyDescent="0.4">
      <c r="C195" s="114" t="s">
        <v>64</v>
      </c>
      <c r="D195" s="41">
        <v>30</v>
      </c>
      <c r="E195" s="114">
        <v>31.6</v>
      </c>
      <c r="F195" s="40"/>
      <c r="G195" s="41">
        <v>30</v>
      </c>
      <c r="H195" s="122"/>
      <c r="I195" s="123">
        <v>0.02</v>
      </c>
    </row>
    <row r="220" spans="3:20" ht="18.600000000000001" thickBot="1" x14ac:dyDescent="0.4"/>
    <row r="221" spans="3:20" ht="18.600000000000001" thickBot="1" x14ac:dyDescent="0.4">
      <c r="C221" s="12"/>
      <c r="D221" s="41" t="s">
        <v>65</v>
      </c>
      <c r="E221" s="114" t="s">
        <v>66</v>
      </c>
      <c r="F221" s="40"/>
      <c r="G221" s="114" t="s">
        <v>67</v>
      </c>
      <c r="H221" s="40"/>
      <c r="I221" s="45"/>
      <c r="J221" s="40" t="s">
        <v>68</v>
      </c>
      <c r="M221" s="12"/>
      <c r="N221" s="40" t="s">
        <v>65</v>
      </c>
      <c r="O221" s="114" t="s">
        <v>66</v>
      </c>
      <c r="P221" s="40"/>
      <c r="Q221" s="114" t="s">
        <v>67</v>
      </c>
      <c r="R221" s="40"/>
      <c r="S221" s="45"/>
      <c r="T221" s="40" t="s">
        <v>68</v>
      </c>
    </row>
    <row r="222" spans="3:20" ht="18.600000000000001" thickBot="1" x14ac:dyDescent="0.4">
      <c r="C222" s="14" t="s">
        <v>64</v>
      </c>
      <c r="D222" s="14">
        <v>35</v>
      </c>
      <c r="E222" s="9">
        <v>38.200000000000003</v>
      </c>
      <c r="F222" s="11"/>
      <c r="G222" s="9">
        <v>16</v>
      </c>
      <c r="H222" s="11"/>
      <c r="I222" s="121"/>
      <c r="J222" s="120">
        <v>51.18</v>
      </c>
      <c r="M222" s="14" t="s">
        <v>64</v>
      </c>
      <c r="N222" s="41">
        <v>30</v>
      </c>
      <c r="O222" s="114">
        <v>31.6</v>
      </c>
      <c r="P222" s="40"/>
      <c r="Q222" s="114">
        <v>30</v>
      </c>
      <c r="R222" s="40"/>
      <c r="S222" s="122">
        <v>0.02</v>
      </c>
      <c r="T222" s="123"/>
    </row>
    <row r="223" spans="3:20" ht="18.600000000000001" thickBot="1" x14ac:dyDescent="0.4"/>
    <row r="224" spans="3:20" ht="18.600000000000001" thickBot="1" x14ac:dyDescent="0.4">
      <c r="C224" s="48" t="s">
        <v>73</v>
      </c>
      <c r="D224" s="40"/>
    </row>
    <row r="225" spans="3:37" ht="21" x14ac:dyDescent="0.4">
      <c r="C225" s="182" t="s">
        <v>165</v>
      </c>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row>
    <row r="226" spans="3:37" ht="21" x14ac:dyDescent="0.4">
      <c r="C226" s="182" t="s">
        <v>166</v>
      </c>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row>
    <row r="228" spans="3:37" ht="21" x14ac:dyDescent="0.4">
      <c r="C228" s="182" t="s">
        <v>167</v>
      </c>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row>
    <row r="229" spans="3:37" ht="21" x14ac:dyDescent="0.4">
      <c r="C229" s="183" t="s">
        <v>168</v>
      </c>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row>
    <row r="230" spans="3:37" ht="21" x14ac:dyDescent="0.4">
      <c r="C230" s="183" t="s">
        <v>169</v>
      </c>
      <c r="D230" s="88"/>
      <c r="E230" s="88"/>
      <c r="F230" s="88"/>
      <c r="G230" s="88"/>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row>
    <row r="231" spans="3:37" ht="21" x14ac:dyDescent="0.4">
      <c r="C231" s="183" t="s">
        <v>170</v>
      </c>
      <c r="D231" s="88"/>
      <c r="E231" s="88"/>
      <c r="F231" s="88"/>
      <c r="G231" s="88"/>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row>
    <row r="232" spans="3:37" ht="21" x14ac:dyDescent="0.4">
      <c r="C232" s="183"/>
      <c r="D232" s="88"/>
      <c r="E232" s="88"/>
      <c r="F232" s="88"/>
      <c r="G232" s="88"/>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row>
    <row r="233" spans="3:37" ht="21" x14ac:dyDescent="0.4">
      <c r="C233" s="183"/>
      <c r="D233" s="88"/>
      <c r="E233" s="88"/>
      <c r="F233" s="88"/>
      <c r="G233" s="88"/>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row>
    <row r="234" spans="3:37" ht="21" x14ac:dyDescent="0.4">
      <c r="C234" s="88"/>
      <c r="D234" s="88"/>
      <c r="E234" s="88"/>
      <c r="F234" s="88"/>
      <c r="G234" s="88"/>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row>
    <row r="235" spans="3:37" x14ac:dyDescent="0.35">
      <c r="F235" s="67" t="s">
        <v>41</v>
      </c>
      <c r="G235"/>
      <c r="H235"/>
      <c r="I235"/>
      <c r="J235"/>
    </row>
    <row r="236" spans="3:37" ht="18.600000000000001" thickBot="1" x14ac:dyDescent="0.4">
      <c r="F236" s="67" t="s">
        <v>155</v>
      </c>
      <c r="G236"/>
      <c r="H236"/>
      <c r="I236"/>
      <c r="J236"/>
    </row>
    <row r="237" spans="3:37" ht="18.600000000000001" thickBot="1" x14ac:dyDescent="0.4">
      <c r="D237" s="48" t="s">
        <v>73</v>
      </c>
      <c r="F237" s="67" t="s">
        <v>43</v>
      </c>
      <c r="G237"/>
      <c r="H237"/>
      <c r="I237"/>
      <c r="J237"/>
    </row>
    <row r="238" spans="3:37" ht="18.600000000000001" thickBot="1" x14ac:dyDescent="0.4"/>
    <row r="239" spans="3:37" x14ac:dyDescent="0.35">
      <c r="P239" s="3"/>
      <c r="Q239" s="4"/>
      <c r="R239" s="4"/>
      <c r="S239" s="5" t="s">
        <v>136</v>
      </c>
    </row>
    <row r="240" spans="3:37" ht="18.600000000000001" thickBot="1" x14ac:dyDescent="0.4">
      <c r="P240" s="6" t="s">
        <v>121</v>
      </c>
      <c r="Q240" s="7"/>
      <c r="R240" s="7"/>
      <c r="S240" s="8" t="s">
        <v>137</v>
      </c>
    </row>
    <row r="241" spans="4:26" ht="18.600000000000001" thickBot="1" x14ac:dyDescent="0.4">
      <c r="D241" s="41"/>
      <c r="E241" s="171" t="s">
        <v>114</v>
      </c>
      <c r="F241" s="172" t="s">
        <v>115</v>
      </c>
      <c r="I241" s="1" t="s">
        <v>75</v>
      </c>
      <c r="P241" s="6" t="s">
        <v>135</v>
      </c>
      <c r="Q241" s="7"/>
      <c r="R241" s="7"/>
      <c r="S241" s="8" t="s">
        <v>138</v>
      </c>
    </row>
    <row r="242" spans="4:26" ht="18.600000000000001" thickBot="1" x14ac:dyDescent="0.4">
      <c r="D242" s="165" t="s">
        <v>111</v>
      </c>
      <c r="E242" s="127">
        <v>38</v>
      </c>
      <c r="F242" s="127">
        <v>32</v>
      </c>
      <c r="I242" s="1" t="s">
        <v>76</v>
      </c>
      <c r="P242" s="9" t="s">
        <v>123</v>
      </c>
      <c r="Q242" s="10"/>
      <c r="R242" s="10"/>
      <c r="S242" s="11" t="s">
        <v>139</v>
      </c>
    </row>
    <row r="243" spans="4:26" ht="18.600000000000001" thickBot="1" x14ac:dyDescent="0.4">
      <c r="D243" s="165"/>
      <c r="E243" s="127">
        <v>40</v>
      </c>
      <c r="F243" s="127">
        <v>30</v>
      </c>
    </row>
    <row r="244" spans="4:26" ht="18.600000000000001" thickBot="1" x14ac:dyDescent="0.4">
      <c r="D244" s="164"/>
      <c r="E244" s="127">
        <v>32</v>
      </c>
      <c r="F244" s="127">
        <v>25</v>
      </c>
      <c r="I244" s="114"/>
      <c r="J244" s="40"/>
      <c r="K244" s="130" t="s">
        <v>78</v>
      </c>
      <c r="L244" s="45"/>
      <c r="M244" s="45"/>
      <c r="N244" s="40"/>
    </row>
    <row r="245" spans="4:26" ht="18.600000000000001" thickBot="1" x14ac:dyDescent="0.4">
      <c r="D245" s="125"/>
      <c r="E245" s="127">
        <v>35</v>
      </c>
      <c r="F245" s="127">
        <v>20</v>
      </c>
      <c r="I245" s="130" t="s">
        <v>77</v>
      </c>
      <c r="J245" s="40"/>
      <c r="K245" s="135">
        <v>1</v>
      </c>
      <c r="L245" s="40"/>
      <c r="M245" s="136">
        <v>2</v>
      </c>
      <c r="N245" s="137" t="s">
        <v>79</v>
      </c>
    </row>
    <row r="246" spans="4:26" ht="18.600000000000001" thickBot="1" x14ac:dyDescent="0.4">
      <c r="D246" s="126"/>
      <c r="E246" s="127">
        <v>42</v>
      </c>
      <c r="F246" s="127">
        <v>31</v>
      </c>
      <c r="I246" s="131">
        <v>1</v>
      </c>
      <c r="J246" s="132"/>
      <c r="K246" s="138" t="s">
        <v>80</v>
      </c>
      <c r="L246" s="139"/>
      <c r="M246" s="140" t="s">
        <v>81</v>
      </c>
      <c r="N246" s="147" t="s">
        <v>86</v>
      </c>
    </row>
    <row r="247" spans="4:26" ht="18.600000000000001" thickBot="1" x14ac:dyDescent="0.4">
      <c r="D247" s="124" t="s">
        <v>112</v>
      </c>
      <c r="E247" s="128">
        <v>25</v>
      </c>
      <c r="F247" s="128">
        <v>25</v>
      </c>
      <c r="I247" s="131">
        <v>2</v>
      </c>
      <c r="J247" s="132"/>
      <c r="K247" s="141" t="s">
        <v>82</v>
      </c>
      <c r="L247" s="142"/>
      <c r="M247" s="143" t="s">
        <v>83</v>
      </c>
      <c r="N247" s="147" t="s">
        <v>87</v>
      </c>
      <c r="P247" s="3" t="s">
        <v>120</v>
      </c>
      <c r="Q247" s="4"/>
      <c r="R247" s="4"/>
      <c r="S247" s="4"/>
      <c r="T247" s="4"/>
      <c r="U247" s="4"/>
      <c r="V247" s="4"/>
      <c r="W247" s="4"/>
      <c r="X247" s="4"/>
      <c r="Y247" s="4"/>
      <c r="Z247" s="5"/>
    </row>
    <row r="248" spans="4:26" ht="18.600000000000001" thickBot="1" x14ac:dyDescent="0.4">
      <c r="D248" s="124"/>
      <c r="E248" s="128">
        <v>27</v>
      </c>
      <c r="F248" s="128">
        <v>30</v>
      </c>
      <c r="I248" s="133">
        <v>3</v>
      </c>
      <c r="J248" s="134"/>
      <c r="K248" s="144" t="s">
        <v>84</v>
      </c>
      <c r="L248" s="145"/>
      <c r="M248" s="146" t="s">
        <v>85</v>
      </c>
      <c r="N248" s="148" t="s">
        <v>88</v>
      </c>
      <c r="P248" s="6"/>
      <c r="Q248" s="7"/>
      <c r="R248" s="7"/>
      <c r="S248" s="7"/>
      <c r="T248" s="7"/>
      <c r="U248" s="7"/>
      <c r="V248" s="7"/>
      <c r="W248" s="7"/>
      <c r="X248" s="7"/>
      <c r="Y248" s="7"/>
      <c r="Z248" s="8"/>
    </row>
    <row r="249" spans="4:26" ht="18.600000000000001" thickBot="1" x14ac:dyDescent="0.4">
      <c r="D249" s="125"/>
      <c r="E249" s="128">
        <v>29</v>
      </c>
      <c r="F249" s="128">
        <v>32</v>
      </c>
      <c r="I249" s="130" t="s">
        <v>79</v>
      </c>
      <c r="J249" s="40"/>
      <c r="K249" s="137" t="s">
        <v>89</v>
      </c>
      <c r="L249" s="149"/>
      <c r="M249" s="150" t="s">
        <v>90</v>
      </c>
      <c r="N249" s="137" t="s">
        <v>58</v>
      </c>
      <c r="P249" s="6" t="s">
        <v>124</v>
      </c>
      <c r="Q249" s="7"/>
      <c r="R249" s="7"/>
      <c r="S249" s="7"/>
      <c r="T249" s="7"/>
      <c r="U249" s="7"/>
      <c r="V249" s="7"/>
      <c r="W249" s="7"/>
      <c r="X249" s="7"/>
      <c r="Y249" s="7"/>
      <c r="Z249" s="8"/>
    </row>
    <row r="250" spans="4:26" ht="18.600000000000001" thickBot="1" x14ac:dyDescent="0.4">
      <c r="D250" s="125"/>
      <c r="E250" s="128">
        <v>23</v>
      </c>
      <c r="F250" s="128">
        <v>33</v>
      </c>
      <c r="P250" s="6"/>
      <c r="Q250" s="7"/>
      <c r="R250" s="7"/>
      <c r="S250" s="7"/>
      <c r="T250" s="7"/>
      <c r="U250" s="7"/>
      <c r="V250" s="7"/>
      <c r="W250" s="7"/>
      <c r="X250" s="7"/>
      <c r="Y250" s="7"/>
      <c r="Z250" s="8"/>
    </row>
    <row r="251" spans="4:26" ht="18.600000000000001" thickBot="1" x14ac:dyDescent="0.4">
      <c r="D251" s="126"/>
      <c r="E251" s="128">
        <v>30</v>
      </c>
      <c r="F251" s="128">
        <v>35</v>
      </c>
      <c r="I251" s="114"/>
      <c r="J251" s="40"/>
      <c r="K251" s="130" t="s">
        <v>78</v>
      </c>
      <c r="L251" s="45"/>
      <c r="M251" s="45"/>
      <c r="N251" s="40"/>
      <c r="P251" s="6" t="s">
        <v>126</v>
      </c>
      <c r="Q251" s="7"/>
      <c r="R251" s="7"/>
      <c r="S251" s="7"/>
      <c r="T251" s="7"/>
      <c r="U251" s="7"/>
      <c r="V251" s="7"/>
      <c r="W251" s="7"/>
      <c r="X251" s="7"/>
      <c r="Y251" s="7"/>
      <c r="Z251" s="8"/>
    </row>
    <row r="252" spans="4:26" ht="18.600000000000001" thickBot="1" x14ac:dyDescent="0.4">
      <c r="D252" s="124" t="s">
        <v>113</v>
      </c>
      <c r="E252" s="129">
        <v>14</v>
      </c>
      <c r="F252" s="129">
        <v>20</v>
      </c>
      <c r="I252" s="130" t="s">
        <v>77</v>
      </c>
      <c r="J252" s="40"/>
      <c r="K252" s="135">
        <v>1</v>
      </c>
      <c r="L252" s="40"/>
      <c r="M252" s="136">
        <v>2</v>
      </c>
      <c r="N252" s="137" t="s">
        <v>79</v>
      </c>
      <c r="P252" s="6"/>
      <c r="Q252" s="7"/>
      <c r="R252" s="7"/>
      <c r="S252" s="7"/>
      <c r="T252" s="7"/>
      <c r="U252" s="7"/>
      <c r="V252" s="7"/>
      <c r="W252" s="7"/>
      <c r="X252" s="7"/>
      <c r="Y252" s="7"/>
      <c r="Z252" s="8"/>
    </row>
    <row r="253" spans="4:26" ht="18.600000000000001" thickBot="1" x14ac:dyDescent="0.4">
      <c r="D253" s="124"/>
      <c r="E253" s="129">
        <v>17</v>
      </c>
      <c r="F253" s="129">
        <v>24</v>
      </c>
      <c r="I253" s="131">
        <v>1</v>
      </c>
      <c r="J253" s="132"/>
      <c r="K253" s="138">
        <v>37.4</v>
      </c>
      <c r="L253" s="139"/>
      <c r="M253" s="140">
        <v>27.6</v>
      </c>
      <c r="N253" s="147">
        <f>AVERAGE($K$253,$M$253)</f>
        <v>32.5</v>
      </c>
      <c r="P253" s="6"/>
      <c r="Q253" s="7"/>
      <c r="R253" s="7" t="s">
        <v>125</v>
      </c>
      <c r="S253" s="7"/>
      <c r="T253" s="7"/>
      <c r="U253" s="7"/>
      <c r="V253" s="7"/>
      <c r="W253" s="7"/>
      <c r="X253" s="7"/>
      <c r="Y253" s="7"/>
      <c r="Z253" s="8"/>
    </row>
    <row r="254" spans="4:26" ht="18.600000000000001" thickBot="1" x14ac:dyDescent="0.4">
      <c r="D254" s="125"/>
      <c r="E254" s="129">
        <v>20</v>
      </c>
      <c r="F254" s="129">
        <v>22</v>
      </c>
      <c r="I254" s="131">
        <v>2</v>
      </c>
      <c r="J254" s="132"/>
      <c r="K254" s="141">
        <v>26.8</v>
      </c>
      <c r="L254" s="142"/>
      <c r="M254" s="143">
        <v>31</v>
      </c>
      <c r="N254" s="147">
        <f>AVERAGE($K$254,$M$254)</f>
        <v>28.9</v>
      </c>
      <c r="P254" s="6"/>
      <c r="Q254" s="7"/>
      <c r="R254" s="7"/>
      <c r="S254" s="7"/>
      <c r="T254" s="7"/>
      <c r="U254" s="7"/>
      <c r="V254" s="7"/>
      <c r="W254" s="7"/>
      <c r="X254" s="7"/>
      <c r="Y254" s="7"/>
      <c r="Z254" s="8"/>
    </row>
    <row r="255" spans="4:26" ht="18.600000000000001" thickBot="1" x14ac:dyDescent="0.4">
      <c r="D255" s="125"/>
      <c r="E255" s="129">
        <v>19</v>
      </c>
      <c r="F255" s="129">
        <v>27</v>
      </c>
      <c r="I255" s="133">
        <v>3</v>
      </c>
      <c r="J255" s="134"/>
      <c r="K255" s="144">
        <v>16</v>
      </c>
      <c r="L255" s="145"/>
      <c r="M255" s="146">
        <v>24.6</v>
      </c>
      <c r="N255" s="148">
        <f>AVERAGE($K$255,$M$255)</f>
        <v>20.3</v>
      </c>
      <c r="P255" s="6"/>
      <c r="Q255" s="7"/>
      <c r="R255" s="7" t="s">
        <v>127</v>
      </c>
      <c r="S255" s="7"/>
      <c r="T255" s="7"/>
      <c r="U255" s="7"/>
      <c r="V255" s="7"/>
      <c r="W255" s="7"/>
      <c r="X255" s="7"/>
      <c r="Y255" s="7"/>
      <c r="Z255" s="8"/>
    </row>
    <row r="256" spans="4:26" ht="18.600000000000001" thickBot="1" x14ac:dyDescent="0.4">
      <c r="D256" s="126"/>
      <c r="E256" s="129">
        <v>10</v>
      </c>
      <c r="F256" s="129">
        <v>30</v>
      </c>
      <c r="I256" s="130" t="s">
        <v>79</v>
      </c>
      <c r="J256" s="40"/>
      <c r="K256" s="153">
        <f>AVERAGE($K253:$K255)</f>
        <v>26.733333333333334</v>
      </c>
      <c r="L256" s="40"/>
      <c r="M256" s="152">
        <f>AVERAGE($M253:$M255)</f>
        <v>27.733333333333334</v>
      </c>
      <c r="N256" s="154">
        <f>AVERAGE($K$256,$M$256)</f>
        <v>27.233333333333334</v>
      </c>
      <c r="P256" s="6"/>
      <c r="Q256" s="7"/>
      <c r="R256" s="7"/>
      <c r="S256" s="7"/>
      <c r="T256" s="7"/>
      <c r="U256" s="7"/>
      <c r="V256" s="7"/>
      <c r="W256" s="7"/>
      <c r="X256" s="7"/>
      <c r="Y256" s="7"/>
      <c r="Z256" s="8"/>
    </row>
    <row r="257" spans="4:26" x14ac:dyDescent="0.35">
      <c r="M257" s="151"/>
      <c r="P257" s="6"/>
      <c r="Q257" s="7"/>
      <c r="R257" s="7" t="s">
        <v>128</v>
      </c>
      <c r="S257" s="7"/>
      <c r="T257" s="7"/>
      <c r="U257" s="7"/>
      <c r="V257" s="7"/>
      <c r="W257" s="7"/>
      <c r="X257" s="7"/>
      <c r="Y257" s="7"/>
      <c r="Z257" s="8"/>
    </row>
    <row r="258" spans="4:26" x14ac:dyDescent="0.35">
      <c r="P258" s="6"/>
      <c r="Q258" s="7"/>
      <c r="R258" s="7"/>
      <c r="S258" s="7"/>
      <c r="T258" s="7"/>
      <c r="U258" s="7"/>
      <c r="V258" s="7"/>
      <c r="W258" s="7"/>
      <c r="X258" s="7"/>
      <c r="Y258" s="7"/>
      <c r="Z258" s="8"/>
    </row>
    <row r="259" spans="4:26" x14ac:dyDescent="0.35">
      <c r="I259" s="1" t="s">
        <v>91</v>
      </c>
      <c r="P259" s="6"/>
      <c r="Q259" s="7"/>
      <c r="R259" s="7" t="s">
        <v>129</v>
      </c>
      <c r="S259" s="7"/>
      <c r="T259" s="7"/>
      <c r="U259" s="7"/>
      <c r="V259" s="7"/>
      <c r="W259" s="7"/>
      <c r="X259" s="7"/>
      <c r="Y259" s="7"/>
      <c r="Z259" s="8"/>
    </row>
    <row r="260" spans="4:26" ht="18.600000000000001" thickBot="1" x14ac:dyDescent="0.4">
      <c r="P260" s="6"/>
      <c r="Q260" s="7"/>
      <c r="R260" s="7"/>
      <c r="S260" s="7"/>
      <c r="T260" s="7"/>
      <c r="U260" s="7"/>
      <c r="V260" s="7"/>
      <c r="W260" s="7"/>
      <c r="X260" s="7"/>
      <c r="Y260" s="7"/>
      <c r="Z260" s="8"/>
    </row>
    <row r="261" spans="4:26" ht="18.600000000000001" thickBot="1" x14ac:dyDescent="0.4">
      <c r="D261" s="130" t="s">
        <v>77</v>
      </c>
      <c r="E261" s="40"/>
      <c r="F261" s="137" t="s">
        <v>79</v>
      </c>
      <c r="I261" s="1" t="s">
        <v>92</v>
      </c>
      <c r="P261" s="9"/>
      <c r="Q261" s="10"/>
      <c r="R261" s="10" t="s">
        <v>130</v>
      </c>
      <c r="S261" s="10"/>
      <c r="T261" s="10"/>
      <c r="U261" s="10"/>
      <c r="V261" s="10"/>
      <c r="W261" s="10"/>
      <c r="X261" s="10"/>
      <c r="Y261" s="10"/>
      <c r="Z261" s="11"/>
    </row>
    <row r="262" spans="4:26" x14ac:dyDescent="0.35">
      <c r="D262" s="131">
        <v>1</v>
      </c>
      <c r="E262" s="132"/>
      <c r="F262" s="12">
        <v>32.5</v>
      </c>
      <c r="I262" s="1" t="s">
        <v>93</v>
      </c>
    </row>
    <row r="263" spans="4:26" ht="18.600000000000001" thickBot="1" x14ac:dyDescent="0.4">
      <c r="D263" s="131">
        <v>2</v>
      </c>
      <c r="E263" s="132"/>
      <c r="F263" s="13">
        <v>28.9</v>
      </c>
    </row>
    <row r="264" spans="4:26" ht="18.600000000000001" thickBot="1" x14ac:dyDescent="0.4">
      <c r="D264" s="133">
        <v>3</v>
      </c>
      <c r="E264" s="134"/>
      <c r="F264" s="14">
        <v>20.3</v>
      </c>
      <c r="P264" s="3" t="s">
        <v>132</v>
      </c>
      <c r="Q264" s="4"/>
      <c r="R264" s="4"/>
      <c r="S264" s="4"/>
      <c r="T264" s="4"/>
      <c r="U264" s="4"/>
      <c r="V264" s="4"/>
      <c r="W264" s="4"/>
      <c r="X264" s="4"/>
      <c r="Y264" s="4"/>
      <c r="Z264" s="5"/>
    </row>
    <row r="265" spans="4:26" x14ac:dyDescent="0.35">
      <c r="P265" s="6"/>
      <c r="Q265" s="7"/>
      <c r="R265" s="7"/>
      <c r="S265" s="7"/>
      <c r="T265" s="7"/>
      <c r="U265" s="7"/>
      <c r="V265" s="7"/>
      <c r="W265" s="7"/>
      <c r="X265" s="7"/>
      <c r="Y265" s="7"/>
      <c r="Z265" s="8"/>
    </row>
    <row r="266" spans="4:26" x14ac:dyDescent="0.35">
      <c r="P266" s="6" t="s">
        <v>133</v>
      </c>
      <c r="Q266" s="7"/>
      <c r="R266" s="7"/>
      <c r="S266" s="7"/>
      <c r="T266" s="7"/>
      <c r="U266" s="7"/>
      <c r="V266" s="7"/>
      <c r="W266" s="7"/>
      <c r="X266" s="7"/>
      <c r="Y266" s="7"/>
      <c r="Z266" s="8"/>
    </row>
    <row r="267" spans="4:26" x14ac:dyDescent="0.35">
      <c r="P267" s="6"/>
      <c r="Q267" s="7"/>
      <c r="R267" s="7"/>
      <c r="S267" s="7"/>
      <c r="T267" s="7"/>
      <c r="U267" s="7"/>
      <c r="V267" s="7"/>
      <c r="W267" s="7"/>
      <c r="X267" s="7"/>
      <c r="Y267" s="7"/>
      <c r="Z267" s="8"/>
    </row>
    <row r="268" spans="4:26" x14ac:dyDescent="0.35">
      <c r="P268" s="6" t="s">
        <v>134</v>
      </c>
      <c r="Q268" s="7"/>
      <c r="R268" s="7"/>
      <c r="S268" s="7"/>
      <c r="T268" s="7"/>
      <c r="U268" s="7"/>
      <c r="V268" s="7"/>
      <c r="W268" s="7"/>
      <c r="X268" s="7"/>
      <c r="Y268" s="7"/>
      <c r="Z268" s="8"/>
    </row>
    <row r="269" spans="4:26" ht="18.600000000000001" thickBot="1" x14ac:dyDescent="0.4">
      <c r="P269" s="9"/>
      <c r="Q269" s="10"/>
      <c r="R269" s="10"/>
      <c r="S269" s="10"/>
      <c r="T269" s="10"/>
      <c r="U269" s="10"/>
      <c r="V269" s="10"/>
      <c r="W269" s="10"/>
      <c r="X269" s="10"/>
      <c r="Y269" s="10"/>
      <c r="Z269" s="11"/>
    </row>
    <row r="271" spans="4:26" ht="18.600000000000001" thickBot="1" x14ac:dyDescent="0.4"/>
    <row r="272" spans="4:26" x14ac:dyDescent="0.35">
      <c r="P272" s="30"/>
      <c r="Q272" s="31"/>
      <c r="R272" s="32" t="s">
        <v>21</v>
      </c>
      <c r="S272" s="31"/>
      <c r="T272" s="33"/>
      <c r="V272" s="1" t="s">
        <v>156</v>
      </c>
    </row>
    <row r="273" spans="5:22" ht="18.600000000000001" thickBot="1" x14ac:dyDescent="0.4">
      <c r="P273" s="34" t="s">
        <v>12</v>
      </c>
      <c r="Q273" s="35" t="s">
        <v>24</v>
      </c>
      <c r="R273" s="35" t="s">
        <v>25</v>
      </c>
      <c r="S273" s="35" t="s">
        <v>26</v>
      </c>
      <c r="T273" s="36" t="s">
        <v>27</v>
      </c>
    </row>
    <row r="274" spans="5:22" ht="18.600000000000001" thickBot="1" x14ac:dyDescent="0.4">
      <c r="N274" s="39" t="s">
        <v>140</v>
      </c>
      <c r="O274" s="40"/>
      <c r="P274" s="41">
        <v>785.9</v>
      </c>
      <c r="Q274" s="41">
        <v>2</v>
      </c>
      <c r="R274" s="41">
        <v>392.9</v>
      </c>
      <c r="S274" s="41">
        <v>24.53</v>
      </c>
      <c r="T274" s="40">
        <v>0</v>
      </c>
      <c r="V274" s="1" t="s">
        <v>143</v>
      </c>
    </row>
    <row r="275" spans="5:22" ht="18.600000000000001" thickBot="1" x14ac:dyDescent="0.4">
      <c r="N275" s="39" t="s">
        <v>141</v>
      </c>
      <c r="O275" s="40"/>
      <c r="P275" s="41">
        <v>7.5</v>
      </c>
      <c r="Q275" s="41">
        <v>1</v>
      </c>
      <c r="R275" s="41">
        <v>7.5</v>
      </c>
      <c r="S275" s="41">
        <v>0.47</v>
      </c>
      <c r="T275" s="40">
        <v>0.5</v>
      </c>
      <c r="V275" s="1" t="s">
        <v>144</v>
      </c>
    </row>
    <row r="276" spans="5:22" ht="18.600000000000001" thickBot="1" x14ac:dyDescent="0.4">
      <c r="N276" s="38" t="s">
        <v>142</v>
      </c>
      <c r="O276" s="11"/>
      <c r="P276" s="41">
        <v>461.6</v>
      </c>
      <c r="Q276" s="41">
        <v>2</v>
      </c>
      <c r="R276" s="41">
        <v>230.8</v>
      </c>
      <c r="S276" s="12">
        <v>14.41</v>
      </c>
      <c r="T276" s="5">
        <v>0</v>
      </c>
      <c r="V276" s="1" t="s">
        <v>145</v>
      </c>
    </row>
    <row r="277" spans="5:22" ht="18.600000000000001" thickBot="1" x14ac:dyDescent="0.4">
      <c r="N277" s="39" t="s">
        <v>23</v>
      </c>
      <c r="O277" s="116"/>
      <c r="P277" s="41"/>
      <c r="Q277" s="41"/>
      <c r="R277" s="114"/>
      <c r="S277" s="3"/>
      <c r="T277" s="5"/>
    </row>
    <row r="278" spans="5:22" ht="18.600000000000001" thickBot="1" x14ac:dyDescent="0.4">
      <c r="N278" s="38" t="s">
        <v>15</v>
      </c>
      <c r="O278" s="175"/>
      <c r="P278" s="14"/>
      <c r="Q278" s="14"/>
      <c r="R278" s="9"/>
      <c r="S278" s="9"/>
      <c r="T278" s="11"/>
    </row>
    <row r="280" spans="5:22" ht="18.600000000000001" thickBot="1" x14ac:dyDescent="0.4"/>
    <row r="281" spans="5:22" ht="18.600000000000001" thickBot="1" x14ac:dyDescent="0.4">
      <c r="N281" s="3" t="s">
        <v>146</v>
      </c>
      <c r="O281" s="4"/>
      <c r="P281" s="4"/>
      <c r="Q281" s="4"/>
      <c r="R281" s="5"/>
    </row>
    <row r="282" spans="5:22" ht="18.600000000000001" thickBot="1" x14ac:dyDescent="0.4">
      <c r="E282" s="130" t="s">
        <v>96</v>
      </c>
      <c r="F282" s="137" t="s">
        <v>79</v>
      </c>
      <c r="N282" s="6"/>
      <c r="O282" s="7"/>
      <c r="P282" s="7"/>
      <c r="Q282" s="7"/>
      <c r="R282" s="8"/>
    </row>
    <row r="283" spans="5:22" x14ac:dyDescent="0.35">
      <c r="E283" s="131">
        <v>1</v>
      </c>
      <c r="F283" s="155">
        <v>26.73</v>
      </c>
      <c r="N283" s="185" t="s">
        <v>147</v>
      </c>
      <c r="O283" s="7"/>
      <c r="P283" s="7"/>
      <c r="Q283" s="7"/>
      <c r="R283" s="8"/>
    </row>
    <row r="284" spans="5:22" ht="18.600000000000001" thickBot="1" x14ac:dyDescent="0.4">
      <c r="E284" s="133">
        <v>2</v>
      </c>
      <c r="F284" s="156">
        <v>27.73</v>
      </c>
      <c r="N284" s="6"/>
      <c r="O284" s="7"/>
      <c r="P284" s="7"/>
      <c r="Q284" s="7"/>
      <c r="R284" s="8"/>
    </row>
    <row r="285" spans="5:22" x14ac:dyDescent="0.35">
      <c r="N285" s="6" t="s">
        <v>148</v>
      </c>
      <c r="O285" s="7"/>
      <c r="P285" s="7"/>
      <c r="Q285" s="7"/>
      <c r="R285" s="8"/>
    </row>
    <row r="286" spans="5:22" x14ac:dyDescent="0.35">
      <c r="N286" s="6"/>
      <c r="O286" s="7"/>
      <c r="P286" s="7"/>
      <c r="Q286" s="7"/>
      <c r="R286" s="8"/>
    </row>
    <row r="287" spans="5:22" x14ac:dyDescent="0.35">
      <c r="N287" s="185" t="s">
        <v>149</v>
      </c>
      <c r="O287" s="7"/>
      <c r="P287" s="7"/>
      <c r="Q287" s="7"/>
      <c r="R287" s="8"/>
    </row>
    <row r="288" spans="5:22" x14ac:dyDescent="0.35">
      <c r="N288" s="6"/>
      <c r="O288" s="7"/>
      <c r="P288" s="7"/>
      <c r="Q288" s="7"/>
      <c r="R288" s="8"/>
    </row>
    <row r="289" spans="5:18" x14ac:dyDescent="0.35">
      <c r="N289" s="6" t="s">
        <v>151</v>
      </c>
      <c r="O289" s="7"/>
      <c r="P289" s="7"/>
      <c r="Q289" s="7"/>
      <c r="R289" s="8"/>
    </row>
    <row r="290" spans="5:18" x14ac:dyDescent="0.35">
      <c r="N290" s="6"/>
      <c r="O290" s="7"/>
      <c r="P290" s="7"/>
      <c r="Q290" s="7"/>
      <c r="R290" s="8"/>
    </row>
    <row r="291" spans="5:18" x14ac:dyDescent="0.35">
      <c r="N291" s="185" t="s">
        <v>150</v>
      </c>
      <c r="O291" s="7"/>
      <c r="P291" s="7"/>
      <c r="Q291" s="7"/>
      <c r="R291" s="8"/>
    </row>
    <row r="292" spans="5:18" x14ac:dyDescent="0.35">
      <c r="N292" s="6"/>
      <c r="O292" s="7"/>
      <c r="P292" s="7"/>
      <c r="Q292" s="7"/>
      <c r="R292" s="8"/>
    </row>
    <row r="293" spans="5:18" x14ac:dyDescent="0.35">
      <c r="N293" s="6" t="s">
        <v>152</v>
      </c>
      <c r="O293" s="7"/>
      <c r="P293" s="7"/>
      <c r="Q293" s="7"/>
      <c r="R293" s="8"/>
    </row>
    <row r="294" spans="5:18" x14ac:dyDescent="0.35">
      <c r="N294" s="6"/>
      <c r="O294" s="7"/>
      <c r="P294" s="7"/>
      <c r="Q294" s="7"/>
      <c r="R294" s="8"/>
    </row>
    <row r="295" spans="5:18" ht="17.399999999999999" customHeight="1" x14ac:dyDescent="0.35">
      <c r="N295" s="6"/>
      <c r="O295" s="7"/>
      <c r="P295" s="7"/>
      <c r="Q295" s="7"/>
      <c r="R295" s="8"/>
    </row>
    <row r="296" spans="5:18" ht="17.399999999999999" customHeight="1" x14ac:dyDescent="0.35">
      <c r="N296" s="6" t="s">
        <v>154</v>
      </c>
      <c r="O296" s="7"/>
      <c r="P296" s="7"/>
      <c r="Q296" s="7"/>
      <c r="R296" s="8"/>
    </row>
    <row r="297" spans="5:18" ht="17.399999999999999" customHeight="1" x14ac:dyDescent="0.35">
      <c r="N297" s="6" t="s">
        <v>153</v>
      </c>
      <c r="O297" s="7"/>
      <c r="P297" s="7"/>
      <c r="Q297" s="7"/>
      <c r="R297" s="8"/>
    </row>
    <row r="298" spans="5:18" ht="18.600000000000001" thickBot="1" x14ac:dyDescent="0.4">
      <c r="N298" s="9"/>
      <c r="O298" s="10"/>
      <c r="P298" s="10"/>
      <c r="Q298" s="10"/>
      <c r="R298" s="11"/>
    </row>
    <row r="301" spans="5:18" x14ac:dyDescent="0.35">
      <c r="K301" s="1">
        <v>5</v>
      </c>
      <c r="L301" s="1">
        <v>2</v>
      </c>
    </row>
    <row r="303" spans="5:18" ht="18.600000000000001" thickBot="1" x14ac:dyDescent="0.4"/>
    <row r="304" spans="5:18" ht="18.600000000000001" thickBot="1" x14ac:dyDescent="0.4">
      <c r="E304" s="42" t="s">
        <v>94</v>
      </c>
      <c r="F304" s="159"/>
      <c r="G304" s="159"/>
      <c r="H304" s="43"/>
      <c r="K304" s="174"/>
    </row>
    <row r="305" spans="4:11" ht="18.600000000000001" thickBot="1" x14ac:dyDescent="0.4">
      <c r="D305" s="157" t="s">
        <v>74</v>
      </c>
      <c r="E305" s="160">
        <v>1</v>
      </c>
      <c r="F305" s="161">
        <v>2</v>
      </c>
      <c r="G305" s="162"/>
      <c r="H305" s="163"/>
    </row>
    <row r="306" spans="4:11" x14ac:dyDescent="0.35">
      <c r="D306" s="158">
        <v>1</v>
      </c>
      <c r="E306" s="138">
        <v>37.4</v>
      </c>
      <c r="F306" s="138">
        <v>27.6</v>
      </c>
      <c r="G306" s="4"/>
      <c r="H306" s="13">
        <v>32.5</v>
      </c>
      <c r="K306" s="1" t="s">
        <v>116</v>
      </c>
    </row>
    <row r="307" spans="4:11" x14ac:dyDescent="0.35">
      <c r="D307" s="158">
        <v>2</v>
      </c>
      <c r="E307" s="141">
        <v>26.8</v>
      </c>
      <c r="F307" s="141">
        <v>31</v>
      </c>
      <c r="G307" s="7"/>
      <c r="H307" s="13">
        <v>28.9</v>
      </c>
    </row>
    <row r="308" spans="4:11" ht="18.600000000000001" thickBot="1" x14ac:dyDescent="0.4">
      <c r="D308" s="158">
        <v>3</v>
      </c>
      <c r="E308" s="141">
        <v>16</v>
      </c>
      <c r="F308" s="141">
        <v>24.6</v>
      </c>
      <c r="G308" s="7"/>
      <c r="H308" s="13">
        <v>20.3</v>
      </c>
    </row>
    <row r="309" spans="4:11" ht="18.600000000000001" thickBot="1" x14ac:dyDescent="0.4">
      <c r="D309" s="157"/>
      <c r="E309" s="41">
        <v>26.73</v>
      </c>
      <c r="F309" s="45">
        <v>27.73</v>
      </c>
      <c r="G309" s="45"/>
      <c r="H309" s="41">
        <v>27.23</v>
      </c>
      <c r="K309" s="1">
        <f>(32.5 - 27.23)^2 + (28.9 - 27.23)^2 + (20.3 - 27.23)^2</f>
        <v>78.586699999999979</v>
      </c>
    </row>
    <row r="312" spans="4:11" x14ac:dyDescent="0.35">
      <c r="K312" s="1">
        <f>78.59*10</f>
        <v>785.90000000000009</v>
      </c>
    </row>
    <row r="314" spans="4:11" x14ac:dyDescent="0.35">
      <c r="K314" s="1" t="s">
        <v>117</v>
      </c>
    </row>
    <row r="316" spans="4:11" x14ac:dyDescent="0.35">
      <c r="K316" s="1" t="s">
        <v>118</v>
      </c>
    </row>
    <row r="319" spans="4:11" x14ac:dyDescent="0.35">
      <c r="K319" s="1">
        <f xml:space="preserve"> 5*3*((26.73 - 27.23)^2 + (27.73 - 27.23)^2)</f>
        <v>7.5</v>
      </c>
    </row>
    <row r="322" spans="3:13" x14ac:dyDescent="0.35">
      <c r="K322" s="1" t="s">
        <v>119</v>
      </c>
    </row>
    <row r="324" spans="3:13" x14ac:dyDescent="0.35">
      <c r="K324" s="1">
        <f>($E$306-$H$306-$E$309+$H$309)^2</f>
        <v>29.159999999999986</v>
      </c>
      <c r="M324" s="1">
        <f>($F$306-$H$306-$F$309+$H$309)^2</f>
        <v>29.159999999999947</v>
      </c>
    </row>
    <row r="326" spans="3:13" x14ac:dyDescent="0.35">
      <c r="K326" s="1">
        <f>($E$307-$H$307-$E$309+$H$309)^2</f>
        <v>2.5599999999999934</v>
      </c>
      <c r="M326" s="1">
        <f>($F$307-$H$307-$F$309+$H$309)^2</f>
        <v>2.5600000000000045</v>
      </c>
    </row>
    <row r="328" spans="3:13" x14ac:dyDescent="0.35">
      <c r="K328" s="1">
        <f>($E$308-$H$308-$E$309+$H$309)^2</f>
        <v>14.440000000000005</v>
      </c>
      <c r="M328" s="1">
        <f>($F$308-$H$308-$F$309+$H$309)^2</f>
        <v>14.440000000000005</v>
      </c>
    </row>
    <row r="329" spans="3:13" ht="18.600000000000001" thickBot="1" x14ac:dyDescent="0.4">
      <c r="C329" s="7"/>
      <c r="D329" s="7"/>
      <c r="E329" s="176"/>
      <c r="F329" s="7"/>
      <c r="G329" s="7"/>
      <c r="H329" s="7"/>
    </row>
    <row r="330" spans="3:13" x14ac:dyDescent="0.35">
      <c r="C330" s="176"/>
      <c r="D330" s="3" t="s">
        <v>157</v>
      </c>
      <c r="E330" s="179"/>
      <c r="F330" s="4"/>
      <c r="G330" s="180"/>
      <c r="H330" s="181"/>
    </row>
    <row r="331" spans="3:13" x14ac:dyDescent="0.35">
      <c r="C331" s="177"/>
      <c r="D331" s="131"/>
      <c r="E331" s="178"/>
      <c r="F331" s="178"/>
      <c r="G331" s="178"/>
      <c r="H331" s="147"/>
      <c r="K331" s="1" t="s">
        <v>131</v>
      </c>
    </row>
    <row r="332" spans="3:13" x14ac:dyDescent="0.35">
      <c r="C332" s="177"/>
      <c r="D332" s="131" t="s">
        <v>158</v>
      </c>
      <c r="E332" s="178"/>
      <c r="F332" s="178"/>
      <c r="G332" s="178"/>
      <c r="H332" s="147"/>
    </row>
    <row r="333" spans="3:13" x14ac:dyDescent="0.35">
      <c r="C333" s="177"/>
      <c r="D333" s="131"/>
      <c r="E333" s="178"/>
      <c r="F333" s="178"/>
      <c r="G333" s="178"/>
      <c r="H333" s="147"/>
    </row>
    <row r="334" spans="3:13" x14ac:dyDescent="0.35">
      <c r="C334" s="176"/>
      <c r="D334" s="131" t="s">
        <v>159</v>
      </c>
      <c r="E334" s="176"/>
      <c r="F334" s="176"/>
      <c r="G334" s="176"/>
      <c r="H334" s="147"/>
      <c r="K334" s="1">
        <f>($K$324+$M$324+$K$326+$M$326+$K$328+$M$328)*5</f>
        <v>461.59999999999968</v>
      </c>
    </row>
    <row r="335" spans="3:13" x14ac:dyDescent="0.35">
      <c r="D335" s="131" t="s">
        <v>160</v>
      </c>
      <c r="E335" s="177"/>
      <c r="F335" s="177"/>
      <c r="G335" s="177"/>
      <c r="H335" s="132"/>
      <c r="M335" s="1" t="s">
        <v>121</v>
      </c>
    </row>
    <row r="336" spans="3:13" x14ac:dyDescent="0.35">
      <c r="D336" s="6"/>
      <c r="E336" s="7"/>
      <c r="F336" s="7"/>
      <c r="G336" s="7"/>
      <c r="H336" s="8"/>
      <c r="M336" s="1" t="s">
        <v>122</v>
      </c>
    </row>
    <row r="337" spans="4:13" x14ac:dyDescent="0.35">
      <c r="D337" s="6" t="s">
        <v>161</v>
      </c>
      <c r="E337" s="7"/>
      <c r="F337" s="7"/>
      <c r="G337" s="7"/>
      <c r="H337" s="8"/>
      <c r="M337" s="1" t="s">
        <v>123</v>
      </c>
    </row>
    <row r="338" spans="4:13" x14ac:dyDescent="0.35">
      <c r="D338" s="6"/>
      <c r="E338" s="7"/>
      <c r="F338" s="7"/>
      <c r="G338" s="7"/>
      <c r="H338" s="8"/>
    </row>
    <row r="339" spans="4:13" x14ac:dyDescent="0.35">
      <c r="D339" s="6" t="s">
        <v>162</v>
      </c>
      <c r="E339" s="7"/>
      <c r="F339" s="7"/>
      <c r="G339" s="7"/>
      <c r="H339" s="8"/>
    </row>
    <row r="340" spans="4:13" x14ac:dyDescent="0.35">
      <c r="D340" s="6" t="s">
        <v>163</v>
      </c>
      <c r="E340" s="7"/>
      <c r="F340" s="7"/>
      <c r="G340" s="7"/>
      <c r="H340" s="8"/>
    </row>
    <row r="341" spans="4:13" x14ac:dyDescent="0.35">
      <c r="D341" s="6"/>
      <c r="E341" s="7"/>
      <c r="F341" s="7"/>
      <c r="G341" s="7"/>
      <c r="H341" s="8"/>
    </row>
    <row r="342" spans="4:13" x14ac:dyDescent="0.35">
      <c r="D342" s="6" t="s">
        <v>164</v>
      </c>
      <c r="E342" s="7"/>
      <c r="F342" s="7"/>
      <c r="G342" s="7"/>
      <c r="H342" s="8"/>
    </row>
    <row r="343" spans="4:13" ht="18.600000000000001" thickBot="1" x14ac:dyDescent="0.4">
      <c r="D343" s="9"/>
      <c r="E343" s="10"/>
      <c r="F343" s="10"/>
      <c r="G343" s="10"/>
      <c r="H343" s="1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ANOVA_table</vt:lpstr>
      <vt:lpstr>Sheet1</vt:lpstr>
      <vt:lpstr>ANOVA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Bhabani</dc:creator>
  <cp:lastModifiedBy>Bhabani</cp:lastModifiedBy>
  <dcterms:created xsi:type="dcterms:W3CDTF">2021-09-07T07:40:18Z</dcterms:created>
  <dcterms:modified xsi:type="dcterms:W3CDTF">2021-10-15T16:38:14Z</dcterms:modified>
</cp:coreProperties>
</file>